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texasedu-my.sharepoint.com/personal/amy_maynard-harrison_tea_texas_gov/Documents/Documents/Drupal/2023/July/"/>
    </mc:Choice>
  </mc:AlternateContent>
  <xr:revisionPtr revIDLastSave="0" documentId="8_{B3C214FC-D279-4500-A5B8-CDE89B6749CC}" xr6:coauthVersionLast="47" xr6:coauthVersionMax="47" xr10:uidLastSave="{00000000-0000-0000-0000-000000000000}"/>
  <bookViews>
    <workbookView xWindow="-110" yWindow="-110" windowWidth="19420" windowHeight="10420" xr2:uid="{0BEC7DE1-E203-4925-A582-D5CF5AEE1750}"/>
  </bookViews>
  <sheets>
    <sheet name="Instructions" sheetId="11" r:id="rId1"/>
    <sheet name="LPVS" sheetId="9" r:id="rId2"/>
    <sheet name="VATR calc " sheetId="1" r:id="rId3"/>
    <sheet name="TAX data" sheetId="7" state="hidden" r:id="rId4"/>
    <sheet name="TIF expiration" sheetId="8" state="hidden" r:id="rId5"/>
    <sheet name="313 expiration" sheetId="5" state="hidden" r:id="rId6"/>
    <sheet name="LPVS_MCR2023 " sheetId="10" state="hidden" r:id="rId7"/>
  </sheets>
  <externalReferences>
    <externalReference r:id="rId8"/>
  </externalReferences>
  <definedNames>
    <definedName name="_xlnm._FilterDatabase" localSheetId="6" hidden="1">'LPVS_MCR2023 '!$A$1:$U$1</definedName>
    <definedName name="_xlnm._FilterDatabase" localSheetId="3" hidden="1">'TAX data'!$A$1:$O$1015</definedName>
    <definedName name="data" localSheetId="5">'[1]MCR data'!$A$1:$F$1018</definedName>
    <definedName name="data" localSheetId="1">'[1]MCR data'!$A$1:$F$1018</definedName>
    <definedName name="data" localSheetId="3">'TAX data'!$A$1:$F$1015</definedName>
    <definedName name="data" localSheetId="4">'[1]MCR data'!$A$1:$F$1018</definedName>
    <definedName name="data">#REF!</definedName>
    <definedName name="tax_rat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0" i="9" l="1"/>
  <c r="G41" i="9" s="1"/>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2" i="7"/>
  <c r="D17" i="5"/>
  <c r="C17" i="5"/>
  <c r="E14" i="5"/>
  <c r="E15" i="5"/>
  <c r="E16" i="5"/>
  <c r="E17" i="5"/>
  <c r="E18" i="5"/>
  <c r="E19" i="5"/>
  <c r="E20" i="5"/>
  <c r="E21" i="5"/>
  <c r="E22" i="5"/>
  <c r="E23" i="5"/>
  <c r="E24" i="5"/>
  <c r="D4" i="5"/>
  <c r="C4" i="5"/>
  <c r="D2" i="5"/>
  <c r="C2" i="5"/>
  <c r="B14" i="5"/>
  <c r="B15" i="5"/>
  <c r="B16" i="5"/>
  <c r="B17" i="5"/>
  <c r="B18" i="5"/>
  <c r="B19" i="5"/>
  <c r="B20" i="5"/>
  <c r="B21" i="5"/>
  <c r="B22" i="5"/>
  <c r="B23" i="5"/>
  <c r="B24" i="5"/>
  <c r="W1016" i="10" l="1"/>
  <c r="W1005" i="10"/>
  <c r="W1006" i="10"/>
  <c r="W1007" i="10"/>
  <c r="W1008" i="10"/>
  <c r="W1009" i="10"/>
  <c r="W1010" i="10"/>
  <c r="W1011" i="10"/>
  <c r="W1012" i="10"/>
  <c r="W1013" i="10"/>
  <c r="W1014" i="10"/>
  <c r="W1015" i="10"/>
  <c r="V1005" i="10"/>
  <c r="V1006" i="10"/>
  <c r="V1007" i="10"/>
  <c r="V1008" i="10"/>
  <c r="V1009" i="10"/>
  <c r="V1010" i="10"/>
  <c r="V1011" i="10"/>
  <c r="V1012" i="10"/>
  <c r="V1013" i="10"/>
  <c r="V1014" i="10"/>
  <c r="V1015" i="10"/>
  <c r="G31" i="9"/>
  <c r="E3" i="5"/>
  <c r="E4" i="5"/>
  <c r="E5" i="5"/>
  <c r="E6" i="5"/>
  <c r="E7" i="5"/>
  <c r="E8" i="5"/>
  <c r="E9" i="5"/>
  <c r="E10" i="5"/>
  <c r="E11" i="5"/>
  <c r="E12" i="5"/>
  <c r="E13" i="5"/>
  <c r="E2" i="5"/>
  <c r="K15" i="7" l="1"/>
  <c r="G5" i="9" l="1"/>
  <c r="G27" i="9"/>
  <c r="K1015" i="7"/>
  <c r="L1015" i="7" s="1"/>
  <c r="K1014" i="7"/>
  <c r="L1014" i="7" s="1"/>
  <c r="K1013" i="7"/>
  <c r="L1013" i="7" s="1"/>
  <c r="K1012" i="7"/>
  <c r="L1012" i="7" s="1"/>
  <c r="K1011" i="7"/>
  <c r="L1011" i="7" s="1"/>
  <c r="K1010" i="7"/>
  <c r="L1010" i="7" s="1"/>
  <c r="K1009" i="7"/>
  <c r="L1009" i="7" s="1"/>
  <c r="K1008" i="7"/>
  <c r="L1008" i="7" s="1"/>
  <c r="K1007" i="7"/>
  <c r="L1007" i="7" s="1"/>
  <c r="K1006" i="7"/>
  <c r="L1006" i="7" s="1"/>
  <c r="K1005" i="7"/>
  <c r="L1005" i="7" s="1"/>
  <c r="K1004" i="7"/>
  <c r="L1004" i="7" s="1"/>
  <c r="K1003" i="7"/>
  <c r="L1003" i="7" s="1"/>
  <c r="K1002" i="7"/>
  <c r="L1002" i="7" s="1"/>
  <c r="K1001" i="7"/>
  <c r="L1001" i="7" s="1"/>
  <c r="K1000" i="7"/>
  <c r="L1000" i="7" s="1"/>
  <c r="K999" i="7"/>
  <c r="L999" i="7" s="1"/>
  <c r="K998" i="7"/>
  <c r="L998" i="7" s="1"/>
  <c r="K997" i="7"/>
  <c r="L997" i="7" s="1"/>
  <c r="K996" i="7"/>
  <c r="L996" i="7" s="1"/>
  <c r="K995" i="7"/>
  <c r="L995" i="7" s="1"/>
  <c r="K994" i="7"/>
  <c r="L994" i="7" s="1"/>
  <c r="K993" i="7"/>
  <c r="L993" i="7" s="1"/>
  <c r="K992" i="7"/>
  <c r="L992" i="7" s="1"/>
  <c r="K991" i="7"/>
  <c r="L991" i="7" s="1"/>
  <c r="K990" i="7"/>
  <c r="L990" i="7" s="1"/>
  <c r="K989" i="7"/>
  <c r="L989" i="7" s="1"/>
  <c r="K988" i="7"/>
  <c r="L988" i="7" s="1"/>
  <c r="K987" i="7"/>
  <c r="L987" i="7" s="1"/>
  <c r="K986" i="7"/>
  <c r="L986" i="7" s="1"/>
  <c r="K985" i="7"/>
  <c r="L985" i="7" s="1"/>
  <c r="K984" i="7"/>
  <c r="L984" i="7" s="1"/>
  <c r="K983" i="7"/>
  <c r="L983" i="7" s="1"/>
  <c r="K982" i="7"/>
  <c r="L982" i="7" s="1"/>
  <c r="K981" i="7"/>
  <c r="L981" i="7" s="1"/>
  <c r="K980" i="7"/>
  <c r="L980" i="7" s="1"/>
  <c r="K979" i="7"/>
  <c r="L979" i="7" s="1"/>
  <c r="K978" i="7"/>
  <c r="L978" i="7" s="1"/>
  <c r="K977" i="7"/>
  <c r="L977" i="7" s="1"/>
  <c r="K976" i="7"/>
  <c r="L976" i="7" s="1"/>
  <c r="K975" i="7"/>
  <c r="L975" i="7" s="1"/>
  <c r="K974" i="7"/>
  <c r="L974" i="7" s="1"/>
  <c r="K973" i="7"/>
  <c r="L973" i="7" s="1"/>
  <c r="K972" i="7"/>
  <c r="L972" i="7" s="1"/>
  <c r="K971" i="7"/>
  <c r="L971" i="7" s="1"/>
  <c r="K970" i="7"/>
  <c r="L970" i="7" s="1"/>
  <c r="K969" i="7"/>
  <c r="L969" i="7" s="1"/>
  <c r="K968" i="7"/>
  <c r="L968" i="7" s="1"/>
  <c r="K967" i="7"/>
  <c r="L967" i="7" s="1"/>
  <c r="K966" i="7"/>
  <c r="L966" i="7" s="1"/>
  <c r="K965" i="7"/>
  <c r="L965" i="7" s="1"/>
  <c r="K964" i="7"/>
  <c r="L964" i="7" s="1"/>
  <c r="K963" i="7"/>
  <c r="L963" i="7" s="1"/>
  <c r="K962" i="7"/>
  <c r="L962" i="7" s="1"/>
  <c r="K961" i="7"/>
  <c r="L961" i="7" s="1"/>
  <c r="K960" i="7"/>
  <c r="L960" i="7" s="1"/>
  <c r="K959" i="7"/>
  <c r="L959" i="7" s="1"/>
  <c r="K958" i="7"/>
  <c r="L958" i="7" s="1"/>
  <c r="K957" i="7"/>
  <c r="L957" i="7" s="1"/>
  <c r="K956" i="7"/>
  <c r="L956" i="7" s="1"/>
  <c r="K955" i="7"/>
  <c r="L955" i="7" s="1"/>
  <c r="K954" i="7"/>
  <c r="L954" i="7" s="1"/>
  <c r="K953" i="7"/>
  <c r="L953" i="7" s="1"/>
  <c r="K952" i="7"/>
  <c r="L952" i="7" s="1"/>
  <c r="K951" i="7"/>
  <c r="L951" i="7" s="1"/>
  <c r="K950" i="7"/>
  <c r="L950" i="7" s="1"/>
  <c r="K949" i="7"/>
  <c r="L949" i="7" s="1"/>
  <c r="K948" i="7"/>
  <c r="L948" i="7" s="1"/>
  <c r="K947" i="7"/>
  <c r="L947" i="7" s="1"/>
  <c r="K946" i="7"/>
  <c r="L946" i="7" s="1"/>
  <c r="K945" i="7"/>
  <c r="L945" i="7" s="1"/>
  <c r="K944" i="7"/>
  <c r="L944" i="7" s="1"/>
  <c r="K943" i="7"/>
  <c r="L943" i="7" s="1"/>
  <c r="K942" i="7"/>
  <c r="L942" i="7" s="1"/>
  <c r="K941" i="7"/>
  <c r="L941" i="7" s="1"/>
  <c r="K940" i="7"/>
  <c r="L940" i="7" s="1"/>
  <c r="K939" i="7"/>
  <c r="L939" i="7" s="1"/>
  <c r="K938" i="7"/>
  <c r="L938" i="7" s="1"/>
  <c r="K937" i="7"/>
  <c r="L937" i="7" s="1"/>
  <c r="K936" i="7"/>
  <c r="L936" i="7" s="1"/>
  <c r="K935" i="7"/>
  <c r="L935" i="7" s="1"/>
  <c r="K934" i="7"/>
  <c r="L934" i="7" s="1"/>
  <c r="K933" i="7"/>
  <c r="L933" i="7" s="1"/>
  <c r="K932" i="7"/>
  <c r="L932" i="7" s="1"/>
  <c r="K931" i="7"/>
  <c r="L931" i="7" s="1"/>
  <c r="K930" i="7"/>
  <c r="L930" i="7" s="1"/>
  <c r="K929" i="7"/>
  <c r="L929" i="7" s="1"/>
  <c r="K928" i="7"/>
  <c r="L928" i="7" s="1"/>
  <c r="K927" i="7"/>
  <c r="L927" i="7" s="1"/>
  <c r="K926" i="7"/>
  <c r="L926" i="7" s="1"/>
  <c r="K925" i="7"/>
  <c r="L925" i="7" s="1"/>
  <c r="K924" i="7"/>
  <c r="L924" i="7" s="1"/>
  <c r="K923" i="7"/>
  <c r="L923" i="7" s="1"/>
  <c r="K922" i="7"/>
  <c r="L922" i="7" s="1"/>
  <c r="K921" i="7"/>
  <c r="L921" i="7" s="1"/>
  <c r="K920" i="7"/>
  <c r="L920" i="7" s="1"/>
  <c r="K919" i="7"/>
  <c r="L919" i="7" s="1"/>
  <c r="K918" i="7"/>
  <c r="L918" i="7" s="1"/>
  <c r="K917" i="7"/>
  <c r="L917" i="7" s="1"/>
  <c r="K916" i="7"/>
  <c r="L916" i="7" s="1"/>
  <c r="K915" i="7"/>
  <c r="L915" i="7" s="1"/>
  <c r="K914" i="7"/>
  <c r="L914" i="7" s="1"/>
  <c r="K913" i="7"/>
  <c r="L913" i="7" s="1"/>
  <c r="K912" i="7"/>
  <c r="L912" i="7" s="1"/>
  <c r="K911" i="7"/>
  <c r="L911" i="7" s="1"/>
  <c r="K910" i="7"/>
  <c r="L910" i="7" s="1"/>
  <c r="K909" i="7"/>
  <c r="L909" i="7" s="1"/>
  <c r="K908" i="7"/>
  <c r="L908" i="7" s="1"/>
  <c r="K907" i="7"/>
  <c r="L907" i="7" s="1"/>
  <c r="K906" i="7"/>
  <c r="L906" i="7" s="1"/>
  <c r="K905" i="7"/>
  <c r="L905" i="7" s="1"/>
  <c r="K904" i="7"/>
  <c r="L904" i="7" s="1"/>
  <c r="K903" i="7"/>
  <c r="L903" i="7" s="1"/>
  <c r="K902" i="7"/>
  <c r="L902" i="7" s="1"/>
  <c r="K901" i="7"/>
  <c r="L901" i="7" s="1"/>
  <c r="K900" i="7"/>
  <c r="L900" i="7" s="1"/>
  <c r="K899" i="7"/>
  <c r="L899" i="7" s="1"/>
  <c r="K898" i="7"/>
  <c r="L898" i="7" s="1"/>
  <c r="K897" i="7"/>
  <c r="L897" i="7" s="1"/>
  <c r="K896" i="7"/>
  <c r="L896" i="7" s="1"/>
  <c r="K895" i="7"/>
  <c r="L895" i="7" s="1"/>
  <c r="K894" i="7"/>
  <c r="L894" i="7" s="1"/>
  <c r="K893" i="7"/>
  <c r="L893" i="7" s="1"/>
  <c r="K892" i="7"/>
  <c r="L892" i="7" s="1"/>
  <c r="K891" i="7"/>
  <c r="L891" i="7" s="1"/>
  <c r="K890" i="7"/>
  <c r="L890" i="7" s="1"/>
  <c r="K889" i="7"/>
  <c r="L889" i="7" s="1"/>
  <c r="K888" i="7"/>
  <c r="L888" i="7" s="1"/>
  <c r="K887" i="7"/>
  <c r="L887" i="7" s="1"/>
  <c r="K886" i="7"/>
  <c r="L886" i="7" s="1"/>
  <c r="K885" i="7"/>
  <c r="L885" i="7" s="1"/>
  <c r="K884" i="7"/>
  <c r="L884" i="7" s="1"/>
  <c r="K883" i="7"/>
  <c r="L883" i="7" s="1"/>
  <c r="K882" i="7"/>
  <c r="L882" i="7" s="1"/>
  <c r="K881" i="7"/>
  <c r="L881" i="7" s="1"/>
  <c r="K880" i="7"/>
  <c r="L880" i="7" s="1"/>
  <c r="K879" i="7"/>
  <c r="L879" i="7" s="1"/>
  <c r="K878" i="7"/>
  <c r="L878" i="7" s="1"/>
  <c r="K877" i="7"/>
  <c r="L877" i="7" s="1"/>
  <c r="K876" i="7"/>
  <c r="L876" i="7" s="1"/>
  <c r="K875" i="7"/>
  <c r="L875" i="7" s="1"/>
  <c r="K874" i="7"/>
  <c r="L874" i="7" s="1"/>
  <c r="K873" i="7"/>
  <c r="L873" i="7" s="1"/>
  <c r="K872" i="7"/>
  <c r="L872" i="7" s="1"/>
  <c r="K871" i="7"/>
  <c r="L871" i="7" s="1"/>
  <c r="K870" i="7"/>
  <c r="L870" i="7" s="1"/>
  <c r="K869" i="7"/>
  <c r="L869" i="7" s="1"/>
  <c r="K868" i="7"/>
  <c r="L868" i="7" s="1"/>
  <c r="K867" i="7"/>
  <c r="L867" i="7" s="1"/>
  <c r="K866" i="7"/>
  <c r="L866" i="7" s="1"/>
  <c r="K865" i="7"/>
  <c r="L865" i="7" s="1"/>
  <c r="K864" i="7"/>
  <c r="L864" i="7" s="1"/>
  <c r="K863" i="7"/>
  <c r="L863" i="7" s="1"/>
  <c r="K862" i="7"/>
  <c r="L862" i="7" s="1"/>
  <c r="K861" i="7"/>
  <c r="L861" i="7" s="1"/>
  <c r="K860" i="7"/>
  <c r="L860" i="7" s="1"/>
  <c r="K859" i="7"/>
  <c r="L859" i="7" s="1"/>
  <c r="K858" i="7"/>
  <c r="L858" i="7" s="1"/>
  <c r="K857" i="7"/>
  <c r="L857" i="7" s="1"/>
  <c r="K856" i="7"/>
  <c r="L856" i="7" s="1"/>
  <c r="K855" i="7"/>
  <c r="L855" i="7" s="1"/>
  <c r="K854" i="7"/>
  <c r="L854" i="7" s="1"/>
  <c r="K853" i="7"/>
  <c r="L853" i="7" s="1"/>
  <c r="K852" i="7"/>
  <c r="L852" i="7" s="1"/>
  <c r="K851" i="7"/>
  <c r="L851" i="7" s="1"/>
  <c r="K850" i="7"/>
  <c r="L850" i="7" s="1"/>
  <c r="K849" i="7"/>
  <c r="L849" i="7" s="1"/>
  <c r="K848" i="7"/>
  <c r="L848" i="7" s="1"/>
  <c r="K847" i="7"/>
  <c r="L847" i="7" s="1"/>
  <c r="K846" i="7"/>
  <c r="L846" i="7" s="1"/>
  <c r="K845" i="7"/>
  <c r="L845" i="7" s="1"/>
  <c r="K844" i="7"/>
  <c r="L844" i="7" s="1"/>
  <c r="K843" i="7"/>
  <c r="L843" i="7" s="1"/>
  <c r="K842" i="7"/>
  <c r="L842" i="7" s="1"/>
  <c r="K841" i="7"/>
  <c r="L841" i="7" s="1"/>
  <c r="K840" i="7"/>
  <c r="L840" i="7" s="1"/>
  <c r="K839" i="7"/>
  <c r="L839" i="7" s="1"/>
  <c r="K838" i="7"/>
  <c r="L838" i="7" s="1"/>
  <c r="K837" i="7"/>
  <c r="L837" i="7" s="1"/>
  <c r="K836" i="7"/>
  <c r="L836" i="7" s="1"/>
  <c r="K835" i="7"/>
  <c r="L835" i="7" s="1"/>
  <c r="K834" i="7"/>
  <c r="L834" i="7" s="1"/>
  <c r="K833" i="7"/>
  <c r="L833" i="7" s="1"/>
  <c r="K832" i="7"/>
  <c r="L832" i="7" s="1"/>
  <c r="K831" i="7"/>
  <c r="L831" i="7" s="1"/>
  <c r="K830" i="7"/>
  <c r="L830" i="7" s="1"/>
  <c r="K829" i="7"/>
  <c r="L829" i="7" s="1"/>
  <c r="K828" i="7"/>
  <c r="L828" i="7" s="1"/>
  <c r="K827" i="7"/>
  <c r="L827" i="7" s="1"/>
  <c r="K826" i="7"/>
  <c r="L826" i="7" s="1"/>
  <c r="K825" i="7"/>
  <c r="L825" i="7" s="1"/>
  <c r="K824" i="7"/>
  <c r="L824" i="7" s="1"/>
  <c r="K823" i="7"/>
  <c r="L823" i="7" s="1"/>
  <c r="K822" i="7"/>
  <c r="L822" i="7" s="1"/>
  <c r="K821" i="7"/>
  <c r="L821" i="7" s="1"/>
  <c r="K820" i="7"/>
  <c r="L820" i="7" s="1"/>
  <c r="K819" i="7"/>
  <c r="L819" i="7" s="1"/>
  <c r="K818" i="7"/>
  <c r="L818" i="7" s="1"/>
  <c r="K817" i="7"/>
  <c r="L817" i="7" s="1"/>
  <c r="K816" i="7"/>
  <c r="L816" i="7" s="1"/>
  <c r="K815" i="7"/>
  <c r="L815" i="7" s="1"/>
  <c r="K814" i="7"/>
  <c r="L814" i="7" s="1"/>
  <c r="K813" i="7"/>
  <c r="L813" i="7" s="1"/>
  <c r="K812" i="7"/>
  <c r="L812" i="7" s="1"/>
  <c r="K811" i="7"/>
  <c r="L811" i="7" s="1"/>
  <c r="K810" i="7"/>
  <c r="L810" i="7" s="1"/>
  <c r="K809" i="7"/>
  <c r="L809" i="7" s="1"/>
  <c r="K808" i="7"/>
  <c r="L808" i="7" s="1"/>
  <c r="K807" i="7"/>
  <c r="L807" i="7" s="1"/>
  <c r="K806" i="7"/>
  <c r="L806" i="7" s="1"/>
  <c r="K805" i="7"/>
  <c r="L805" i="7" s="1"/>
  <c r="K804" i="7"/>
  <c r="L804" i="7" s="1"/>
  <c r="K803" i="7"/>
  <c r="L803" i="7" s="1"/>
  <c r="K802" i="7"/>
  <c r="L802" i="7" s="1"/>
  <c r="K801" i="7"/>
  <c r="L801" i="7" s="1"/>
  <c r="K800" i="7"/>
  <c r="L800" i="7" s="1"/>
  <c r="K799" i="7"/>
  <c r="L799" i="7" s="1"/>
  <c r="K798" i="7"/>
  <c r="L798" i="7" s="1"/>
  <c r="K797" i="7"/>
  <c r="L797" i="7" s="1"/>
  <c r="K796" i="7"/>
  <c r="L796" i="7" s="1"/>
  <c r="K795" i="7"/>
  <c r="L795" i="7" s="1"/>
  <c r="K794" i="7"/>
  <c r="L794" i="7" s="1"/>
  <c r="K793" i="7"/>
  <c r="L793" i="7" s="1"/>
  <c r="K792" i="7"/>
  <c r="L792" i="7" s="1"/>
  <c r="K791" i="7"/>
  <c r="L791" i="7" s="1"/>
  <c r="K790" i="7"/>
  <c r="L790" i="7" s="1"/>
  <c r="K789" i="7"/>
  <c r="L789" i="7" s="1"/>
  <c r="K788" i="7"/>
  <c r="L788" i="7" s="1"/>
  <c r="K787" i="7"/>
  <c r="L787" i="7" s="1"/>
  <c r="K786" i="7"/>
  <c r="L786" i="7" s="1"/>
  <c r="K785" i="7"/>
  <c r="L785" i="7" s="1"/>
  <c r="K784" i="7"/>
  <c r="L784" i="7" s="1"/>
  <c r="K783" i="7"/>
  <c r="L783" i="7" s="1"/>
  <c r="K782" i="7"/>
  <c r="L782" i="7" s="1"/>
  <c r="K781" i="7"/>
  <c r="L781" i="7" s="1"/>
  <c r="K780" i="7"/>
  <c r="L780" i="7" s="1"/>
  <c r="K779" i="7"/>
  <c r="L779" i="7" s="1"/>
  <c r="K778" i="7"/>
  <c r="L778" i="7" s="1"/>
  <c r="K777" i="7"/>
  <c r="L777" i="7" s="1"/>
  <c r="K776" i="7"/>
  <c r="L776" i="7" s="1"/>
  <c r="K775" i="7"/>
  <c r="L775" i="7" s="1"/>
  <c r="K774" i="7"/>
  <c r="L774" i="7" s="1"/>
  <c r="K773" i="7"/>
  <c r="L773" i="7" s="1"/>
  <c r="K772" i="7"/>
  <c r="L772" i="7" s="1"/>
  <c r="K771" i="7"/>
  <c r="L771" i="7" s="1"/>
  <c r="K770" i="7"/>
  <c r="L770" i="7" s="1"/>
  <c r="K769" i="7"/>
  <c r="L769" i="7" s="1"/>
  <c r="K768" i="7"/>
  <c r="L768" i="7" s="1"/>
  <c r="K767" i="7"/>
  <c r="L767" i="7" s="1"/>
  <c r="K766" i="7"/>
  <c r="L766" i="7" s="1"/>
  <c r="K765" i="7"/>
  <c r="L765" i="7" s="1"/>
  <c r="K764" i="7"/>
  <c r="L764" i="7" s="1"/>
  <c r="K763" i="7"/>
  <c r="L763" i="7" s="1"/>
  <c r="K762" i="7"/>
  <c r="L762" i="7" s="1"/>
  <c r="K761" i="7"/>
  <c r="L761" i="7" s="1"/>
  <c r="K760" i="7"/>
  <c r="L760" i="7" s="1"/>
  <c r="K759" i="7"/>
  <c r="L759" i="7" s="1"/>
  <c r="K758" i="7"/>
  <c r="L758" i="7" s="1"/>
  <c r="K757" i="7"/>
  <c r="L757" i="7" s="1"/>
  <c r="K756" i="7"/>
  <c r="L756" i="7" s="1"/>
  <c r="K755" i="7"/>
  <c r="L755" i="7" s="1"/>
  <c r="K754" i="7"/>
  <c r="L754" i="7" s="1"/>
  <c r="K753" i="7"/>
  <c r="L753" i="7" s="1"/>
  <c r="K752" i="7"/>
  <c r="L752" i="7" s="1"/>
  <c r="K751" i="7"/>
  <c r="L751" i="7" s="1"/>
  <c r="K750" i="7"/>
  <c r="L750" i="7" s="1"/>
  <c r="K749" i="7"/>
  <c r="L749" i="7" s="1"/>
  <c r="K748" i="7"/>
  <c r="L748" i="7" s="1"/>
  <c r="K747" i="7"/>
  <c r="L747" i="7" s="1"/>
  <c r="K746" i="7"/>
  <c r="L746" i="7" s="1"/>
  <c r="K745" i="7"/>
  <c r="L745" i="7" s="1"/>
  <c r="K744" i="7"/>
  <c r="L744" i="7" s="1"/>
  <c r="K743" i="7"/>
  <c r="L743" i="7" s="1"/>
  <c r="K742" i="7"/>
  <c r="L742" i="7" s="1"/>
  <c r="K741" i="7"/>
  <c r="L741" i="7" s="1"/>
  <c r="K740" i="7"/>
  <c r="L740" i="7" s="1"/>
  <c r="B6" i="1" s="1"/>
  <c r="K739" i="7"/>
  <c r="L739" i="7" s="1"/>
  <c r="K738" i="7"/>
  <c r="L738" i="7" s="1"/>
  <c r="K737" i="7"/>
  <c r="L737" i="7" s="1"/>
  <c r="K736" i="7"/>
  <c r="L736" i="7" s="1"/>
  <c r="K735" i="7"/>
  <c r="L735" i="7" s="1"/>
  <c r="K734" i="7"/>
  <c r="L734" i="7" s="1"/>
  <c r="K733" i="7"/>
  <c r="L733" i="7" s="1"/>
  <c r="K732" i="7"/>
  <c r="L732" i="7" s="1"/>
  <c r="K731" i="7"/>
  <c r="L731" i="7" s="1"/>
  <c r="K730" i="7"/>
  <c r="L730" i="7" s="1"/>
  <c r="K729" i="7"/>
  <c r="L729" i="7" s="1"/>
  <c r="K728" i="7"/>
  <c r="L728" i="7" s="1"/>
  <c r="K727" i="7"/>
  <c r="L727" i="7" s="1"/>
  <c r="K726" i="7"/>
  <c r="L726" i="7" s="1"/>
  <c r="K725" i="7"/>
  <c r="L725" i="7" s="1"/>
  <c r="K724" i="7"/>
  <c r="L724" i="7" s="1"/>
  <c r="K723" i="7"/>
  <c r="L723" i="7" s="1"/>
  <c r="K722" i="7"/>
  <c r="L722" i="7" s="1"/>
  <c r="K721" i="7"/>
  <c r="L721" i="7" s="1"/>
  <c r="K720" i="7"/>
  <c r="L720" i="7" s="1"/>
  <c r="K719" i="7"/>
  <c r="L719" i="7" s="1"/>
  <c r="K718" i="7"/>
  <c r="L718" i="7" s="1"/>
  <c r="K717" i="7"/>
  <c r="L717" i="7" s="1"/>
  <c r="K716" i="7"/>
  <c r="L716" i="7" s="1"/>
  <c r="K715" i="7"/>
  <c r="L715" i="7" s="1"/>
  <c r="K714" i="7"/>
  <c r="L714" i="7" s="1"/>
  <c r="K713" i="7"/>
  <c r="L713" i="7" s="1"/>
  <c r="K712" i="7"/>
  <c r="L712" i="7" s="1"/>
  <c r="K711" i="7"/>
  <c r="L711" i="7" s="1"/>
  <c r="M711" i="7" s="1"/>
  <c r="N711" i="7" s="1"/>
  <c r="K710" i="7"/>
  <c r="L710" i="7" s="1"/>
  <c r="K709" i="7"/>
  <c r="L709" i="7" s="1"/>
  <c r="K708" i="7"/>
  <c r="L708" i="7" s="1"/>
  <c r="K707" i="7"/>
  <c r="L707" i="7" s="1"/>
  <c r="K706" i="7"/>
  <c r="L706" i="7" s="1"/>
  <c r="K705" i="7"/>
  <c r="L705" i="7" s="1"/>
  <c r="K704" i="7"/>
  <c r="L704" i="7" s="1"/>
  <c r="K703" i="7"/>
  <c r="L703" i="7" s="1"/>
  <c r="M703" i="7" s="1"/>
  <c r="N703" i="7" s="1"/>
  <c r="K702" i="7"/>
  <c r="L702" i="7" s="1"/>
  <c r="K701" i="7"/>
  <c r="L701" i="7" s="1"/>
  <c r="K700" i="7"/>
  <c r="L700" i="7" s="1"/>
  <c r="K699" i="7"/>
  <c r="L699" i="7" s="1"/>
  <c r="K698" i="7"/>
  <c r="L698" i="7" s="1"/>
  <c r="K697" i="7"/>
  <c r="L697" i="7" s="1"/>
  <c r="M697" i="7" s="1"/>
  <c r="K696" i="7"/>
  <c r="L696" i="7" s="1"/>
  <c r="K695" i="7"/>
  <c r="L695" i="7" s="1"/>
  <c r="K694" i="7"/>
  <c r="L694" i="7" s="1"/>
  <c r="K693" i="7"/>
  <c r="L693" i="7" s="1"/>
  <c r="M693" i="7" s="1"/>
  <c r="N693" i="7" s="1"/>
  <c r="K692" i="7"/>
  <c r="L692" i="7" s="1"/>
  <c r="K691" i="7"/>
  <c r="L691" i="7" s="1"/>
  <c r="M691" i="7" s="1"/>
  <c r="K690" i="7"/>
  <c r="L690" i="7" s="1"/>
  <c r="K689" i="7"/>
  <c r="L689" i="7" s="1"/>
  <c r="K688" i="7"/>
  <c r="L688" i="7" s="1"/>
  <c r="K687" i="7"/>
  <c r="L687" i="7" s="1"/>
  <c r="K686" i="7"/>
  <c r="L686" i="7" s="1"/>
  <c r="K685" i="7"/>
  <c r="L685" i="7" s="1"/>
  <c r="K684" i="7"/>
  <c r="L684" i="7" s="1"/>
  <c r="K683" i="7"/>
  <c r="L683" i="7" s="1"/>
  <c r="M683" i="7" s="1"/>
  <c r="K682" i="7"/>
  <c r="L682" i="7" s="1"/>
  <c r="K681" i="7"/>
  <c r="L681" i="7" s="1"/>
  <c r="K680" i="7"/>
  <c r="L680" i="7" s="1"/>
  <c r="K679" i="7"/>
  <c r="L679" i="7" s="1"/>
  <c r="M679" i="7" s="1"/>
  <c r="N679" i="7" s="1"/>
  <c r="K678" i="7"/>
  <c r="L678" i="7" s="1"/>
  <c r="K677" i="7"/>
  <c r="L677" i="7" s="1"/>
  <c r="K676" i="7"/>
  <c r="L676" i="7" s="1"/>
  <c r="K675" i="7"/>
  <c r="L675" i="7" s="1"/>
  <c r="K674" i="7"/>
  <c r="L674" i="7" s="1"/>
  <c r="K673" i="7"/>
  <c r="L673" i="7" s="1"/>
  <c r="M673" i="7" s="1"/>
  <c r="K672" i="7"/>
  <c r="L672" i="7" s="1"/>
  <c r="K671" i="7"/>
  <c r="L671" i="7" s="1"/>
  <c r="M671" i="7" s="1"/>
  <c r="K670" i="7"/>
  <c r="L670" i="7" s="1"/>
  <c r="K669" i="7"/>
  <c r="L669" i="7" s="1"/>
  <c r="K668" i="7"/>
  <c r="L668" i="7" s="1"/>
  <c r="K667" i="7"/>
  <c r="L667" i="7" s="1"/>
  <c r="K666" i="7"/>
  <c r="L666" i="7" s="1"/>
  <c r="K665" i="7"/>
  <c r="L665" i="7" s="1"/>
  <c r="M665" i="7" s="1"/>
  <c r="N665" i="7" s="1"/>
  <c r="K664" i="7"/>
  <c r="L664" i="7" s="1"/>
  <c r="K663" i="7"/>
  <c r="L663" i="7" s="1"/>
  <c r="K662" i="7"/>
  <c r="L662" i="7" s="1"/>
  <c r="K661" i="7"/>
  <c r="L661" i="7" s="1"/>
  <c r="K660" i="7"/>
  <c r="L660" i="7" s="1"/>
  <c r="K659" i="7"/>
  <c r="L659" i="7" s="1"/>
  <c r="M659" i="7" s="1"/>
  <c r="K658" i="7"/>
  <c r="L658" i="7" s="1"/>
  <c r="K657" i="7"/>
  <c r="L657" i="7" s="1"/>
  <c r="K656" i="7"/>
  <c r="L656" i="7" s="1"/>
  <c r="K655" i="7"/>
  <c r="L655" i="7" s="1"/>
  <c r="K654" i="7"/>
  <c r="L654" i="7" s="1"/>
  <c r="K653" i="7"/>
  <c r="L653" i="7" s="1"/>
  <c r="K652" i="7"/>
  <c r="L652" i="7" s="1"/>
  <c r="K651" i="7"/>
  <c r="L651" i="7" s="1"/>
  <c r="M651" i="7" s="1"/>
  <c r="N651" i="7" s="1"/>
  <c r="K650" i="7"/>
  <c r="L650" i="7" s="1"/>
  <c r="K649" i="7"/>
  <c r="L649" i="7" s="1"/>
  <c r="M649" i="7" s="1"/>
  <c r="K648" i="7"/>
  <c r="L648" i="7" s="1"/>
  <c r="K647" i="7"/>
  <c r="L647" i="7" s="1"/>
  <c r="K646" i="7"/>
  <c r="L646" i="7" s="1"/>
  <c r="K645" i="7"/>
  <c r="L645" i="7" s="1"/>
  <c r="K644" i="7"/>
  <c r="L644" i="7" s="1"/>
  <c r="K643" i="7"/>
  <c r="L643" i="7" s="1"/>
  <c r="M643" i="7" s="1"/>
  <c r="K642" i="7"/>
  <c r="L642" i="7" s="1"/>
  <c r="K641" i="7"/>
  <c r="L641" i="7" s="1"/>
  <c r="M641" i="7" s="1"/>
  <c r="N641" i="7" s="1"/>
  <c r="K640" i="7"/>
  <c r="L640" i="7" s="1"/>
  <c r="K639" i="7"/>
  <c r="L639" i="7" s="1"/>
  <c r="K638" i="7"/>
  <c r="L638" i="7" s="1"/>
  <c r="K637" i="7"/>
  <c r="L637" i="7" s="1"/>
  <c r="K636" i="7"/>
  <c r="L636" i="7" s="1"/>
  <c r="K635" i="7"/>
  <c r="L635" i="7" s="1"/>
  <c r="K634" i="7"/>
  <c r="L634" i="7" s="1"/>
  <c r="K633" i="7"/>
  <c r="L633" i="7" s="1"/>
  <c r="M633" i="7" s="1"/>
  <c r="N633" i="7" s="1"/>
  <c r="K632" i="7"/>
  <c r="L632" i="7" s="1"/>
  <c r="K631" i="7"/>
  <c r="L631" i="7" s="1"/>
  <c r="K630" i="7"/>
  <c r="L630" i="7" s="1"/>
  <c r="K629" i="7"/>
  <c r="L629" i="7" s="1"/>
  <c r="K628" i="7"/>
  <c r="L628" i="7" s="1"/>
  <c r="K627" i="7"/>
  <c r="L627" i="7" s="1"/>
  <c r="M627" i="7" s="1"/>
  <c r="K626" i="7"/>
  <c r="L626" i="7" s="1"/>
  <c r="K625" i="7"/>
  <c r="L625" i="7" s="1"/>
  <c r="K624" i="7"/>
  <c r="L624" i="7" s="1"/>
  <c r="K623" i="7"/>
  <c r="L623" i="7" s="1"/>
  <c r="K622" i="7"/>
  <c r="L622" i="7" s="1"/>
  <c r="K621" i="7"/>
  <c r="L621" i="7" s="1"/>
  <c r="K620" i="7"/>
  <c r="L620" i="7" s="1"/>
  <c r="K619" i="7"/>
  <c r="L619" i="7" s="1"/>
  <c r="K618" i="7"/>
  <c r="L618" i="7" s="1"/>
  <c r="K617" i="7"/>
  <c r="L617" i="7" s="1"/>
  <c r="K616" i="7"/>
  <c r="L616" i="7" s="1"/>
  <c r="K615" i="7"/>
  <c r="L615" i="7" s="1"/>
  <c r="K614" i="7"/>
  <c r="L614" i="7" s="1"/>
  <c r="K613" i="7"/>
  <c r="L613" i="7" s="1"/>
  <c r="M613" i="7" s="1"/>
  <c r="K612" i="7"/>
  <c r="L612" i="7" s="1"/>
  <c r="K611" i="7"/>
  <c r="L611" i="7" s="1"/>
  <c r="K610" i="7"/>
  <c r="L610" i="7" s="1"/>
  <c r="K609" i="7"/>
  <c r="L609" i="7" s="1"/>
  <c r="M609" i="7" s="1"/>
  <c r="N609" i="7" s="1"/>
  <c r="K608" i="7"/>
  <c r="L608" i="7" s="1"/>
  <c r="K607" i="7"/>
  <c r="L607" i="7" s="1"/>
  <c r="M607" i="7" s="1"/>
  <c r="N607" i="7" s="1"/>
  <c r="K606" i="7"/>
  <c r="L606" i="7" s="1"/>
  <c r="K605" i="7"/>
  <c r="L605" i="7" s="1"/>
  <c r="K604" i="7"/>
  <c r="L604" i="7" s="1"/>
  <c r="K603" i="7"/>
  <c r="L603" i="7" s="1"/>
  <c r="K602" i="7"/>
  <c r="L602" i="7" s="1"/>
  <c r="K601" i="7"/>
  <c r="L601" i="7" s="1"/>
  <c r="M601" i="7" s="1"/>
  <c r="K600" i="7"/>
  <c r="L600" i="7" s="1"/>
  <c r="K599" i="7"/>
  <c r="L599" i="7" s="1"/>
  <c r="K598" i="7"/>
  <c r="L598" i="7" s="1"/>
  <c r="K597" i="7"/>
  <c r="L597" i="7" s="1"/>
  <c r="K596" i="7"/>
  <c r="L596" i="7" s="1"/>
  <c r="K595" i="7"/>
  <c r="L595" i="7" s="1"/>
  <c r="K594" i="7"/>
  <c r="L594" i="7" s="1"/>
  <c r="K593" i="7"/>
  <c r="L593" i="7" s="1"/>
  <c r="M593" i="7" s="1"/>
  <c r="N593" i="7" s="1"/>
  <c r="K592" i="7"/>
  <c r="L592" i="7" s="1"/>
  <c r="K591" i="7"/>
  <c r="L591" i="7" s="1"/>
  <c r="M591" i="7" s="1"/>
  <c r="N591" i="7" s="1"/>
  <c r="K590" i="7"/>
  <c r="L590" i="7" s="1"/>
  <c r="K589" i="7"/>
  <c r="L589" i="7" s="1"/>
  <c r="K588" i="7"/>
  <c r="L588" i="7" s="1"/>
  <c r="K587" i="7"/>
  <c r="L587" i="7" s="1"/>
  <c r="K586" i="7"/>
  <c r="L586" i="7" s="1"/>
  <c r="K585" i="7"/>
  <c r="L585" i="7" s="1"/>
  <c r="M585" i="7" s="1"/>
  <c r="K584" i="7"/>
  <c r="L584" i="7" s="1"/>
  <c r="K583" i="7"/>
  <c r="L583" i="7" s="1"/>
  <c r="K582" i="7"/>
  <c r="L582" i="7" s="1"/>
  <c r="K581" i="7"/>
  <c r="L581" i="7" s="1"/>
  <c r="K580" i="7"/>
  <c r="L580" i="7" s="1"/>
  <c r="K579" i="7"/>
  <c r="L579" i="7" s="1"/>
  <c r="K578" i="7"/>
  <c r="L578" i="7" s="1"/>
  <c r="K577" i="7"/>
  <c r="L577" i="7" s="1"/>
  <c r="K576" i="7"/>
  <c r="L576" i="7" s="1"/>
  <c r="K575" i="7"/>
  <c r="L575" i="7" s="1"/>
  <c r="K574" i="7"/>
  <c r="L574" i="7" s="1"/>
  <c r="K573" i="7"/>
  <c r="L573" i="7" s="1"/>
  <c r="K572" i="7"/>
  <c r="L572" i="7" s="1"/>
  <c r="K571" i="7"/>
  <c r="L571" i="7" s="1"/>
  <c r="K570" i="7"/>
  <c r="L570" i="7" s="1"/>
  <c r="K569" i="7"/>
  <c r="L569" i="7" s="1"/>
  <c r="K568" i="7"/>
  <c r="L568" i="7" s="1"/>
  <c r="K567" i="7"/>
  <c r="L567" i="7" s="1"/>
  <c r="K566" i="7"/>
  <c r="L566" i="7" s="1"/>
  <c r="K565" i="7"/>
  <c r="L565" i="7" s="1"/>
  <c r="K564" i="7"/>
  <c r="L564" i="7" s="1"/>
  <c r="K563" i="7"/>
  <c r="L563" i="7" s="1"/>
  <c r="K562" i="7"/>
  <c r="L562" i="7" s="1"/>
  <c r="K561" i="7"/>
  <c r="L561" i="7" s="1"/>
  <c r="K560" i="7"/>
  <c r="L560" i="7" s="1"/>
  <c r="K559" i="7"/>
  <c r="L559" i="7" s="1"/>
  <c r="M559" i="7" s="1"/>
  <c r="N559" i="7" s="1"/>
  <c r="K558" i="7"/>
  <c r="L558" i="7" s="1"/>
  <c r="K557" i="7"/>
  <c r="L557" i="7" s="1"/>
  <c r="K556" i="7"/>
  <c r="L556" i="7" s="1"/>
  <c r="K555" i="7"/>
  <c r="L555" i="7" s="1"/>
  <c r="K554" i="7"/>
  <c r="L554" i="7" s="1"/>
  <c r="K553" i="7"/>
  <c r="L553" i="7" s="1"/>
  <c r="K552" i="7"/>
  <c r="L552" i="7" s="1"/>
  <c r="K551" i="7"/>
  <c r="L551" i="7" s="1"/>
  <c r="K550" i="7"/>
  <c r="L550" i="7" s="1"/>
  <c r="K549" i="7"/>
  <c r="L549" i="7" s="1"/>
  <c r="K548" i="7"/>
  <c r="L548" i="7" s="1"/>
  <c r="K547" i="7"/>
  <c r="L547" i="7" s="1"/>
  <c r="K546" i="7"/>
  <c r="L546" i="7" s="1"/>
  <c r="K545" i="7"/>
  <c r="L545" i="7" s="1"/>
  <c r="K544" i="7"/>
  <c r="L544" i="7" s="1"/>
  <c r="K543" i="7"/>
  <c r="L543" i="7" s="1"/>
  <c r="K542" i="7"/>
  <c r="L542" i="7" s="1"/>
  <c r="K541" i="7"/>
  <c r="L541" i="7" s="1"/>
  <c r="K540" i="7"/>
  <c r="L540" i="7" s="1"/>
  <c r="K539" i="7"/>
  <c r="L539" i="7" s="1"/>
  <c r="K538" i="7"/>
  <c r="L538" i="7" s="1"/>
  <c r="K537" i="7"/>
  <c r="L537" i="7" s="1"/>
  <c r="M537" i="7" s="1"/>
  <c r="N537" i="7" s="1"/>
  <c r="K536" i="7"/>
  <c r="L536" i="7" s="1"/>
  <c r="K535" i="7"/>
  <c r="L535" i="7" s="1"/>
  <c r="K534" i="7"/>
  <c r="L534" i="7" s="1"/>
  <c r="K533" i="7"/>
  <c r="L533" i="7" s="1"/>
  <c r="K532" i="7"/>
  <c r="L532" i="7" s="1"/>
  <c r="K531" i="7"/>
  <c r="L531" i="7" s="1"/>
  <c r="K530" i="7"/>
  <c r="L530" i="7" s="1"/>
  <c r="K529" i="7"/>
  <c r="L529" i="7" s="1"/>
  <c r="K528" i="7"/>
  <c r="L528" i="7" s="1"/>
  <c r="K527" i="7"/>
  <c r="L527" i="7" s="1"/>
  <c r="K526" i="7"/>
  <c r="L526" i="7" s="1"/>
  <c r="K525" i="7"/>
  <c r="L525" i="7" s="1"/>
  <c r="K524" i="7"/>
  <c r="L524" i="7" s="1"/>
  <c r="K523" i="7"/>
  <c r="L523" i="7" s="1"/>
  <c r="K522" i="7"/>
  <c r="L522" i="7" s="1"/>
  <c r="K521" i="7"/>
  <c r="L521" i="7" s="1"/>
  <c r="K520" i="7"/>
  <c r="L520" i="7" s="1"/>
  <c r="K519" i="7"/>
  <c r="L519" i="7" s="1"/>
  <c r="K518" i="7"/>
  <c r="L518" i="7" s="1"/>
  <c r="K517" i="7"/>
  <c r="L517" i="7" s="1"/>
  <c r="K516" i="7"/>
  <c r="L516" i="7" s="1"/>
  <c r="K515" i="7"/>
  <c r="L515" i="7" s="1"/>
  <c r="K514" i="7"/>
  <c r="L514" i="7" s="1"/>
  <c r="K513" i="7"/>
  <c r="L513" i="7" s="1"/>
  <c r="K512" i="7"/>
  <c r="L512" i="7" s="1"/>
  <c r="K511" i="7"/>
  <c r="L511" i="7" s="1"/>
  <c r="K510" i="7"/>
  <c r="L510" i="7" s="1"/>
  <c r="K509" i="7"/>
  <c r="L509" i="7" s="1"/>
  <c r="K508" i="7"/>
  <c r="L508" i="7" s="1"/>
  <c r="K507" i="7"/>
  <c r="L507" i="7" s="1"/>
  <c r="K506" i="7"/>
  <c r="L506" i="7" s="1"/>
  <c r="K505" i="7"/>
  <c r="L505" i="7" s="1"/>
  <c r="M505" i="7" s="1"/>
  <c r="N505" i="7" s="1"/>
  <c r="K504" i="7"/>
  <c r="L504" i="7" s="1"/>
  <c r="K503" i="7"/>
  <c r="L503" i="7" s="1"/>
  <c r="K502" i="7"/>
  <c r="L502" i="7" s="1"/>
  <c r="K501" i="7"/>
  <c r="L501" i="7" s="1"/>
  <c r="K500" i="7"/>
  <c r="L500" i="7" s="1"/>
  <c r="K499" i="7"/>
  <c r="L499" i="7" s="1"/>
  <c r="K498" i="7"/>
  <c r="L498" i="7" s="1"/>
  <c r="K497" i="7"/>
  <c r="L497" i="7" s="1"/>
  <c r="K496" i="7"/>
  <c r="L496" i="7" s="1"/>
  <c r="K495" i="7"/>
  <c r="L495" i="7" s="1"/>
  <c r="K494" i="7"/>
  <c r="L494" i="7" s="1"/>
  <c r="K493" i="7"/>
  <c r="L493" i="7" s="1"/>
  <c r="K492" i="7"/>
  <c r="L492" i="7" s="1"/>
  <c r="K491" i="7"/>
  <c r="L491" i="7" s="1"/>
  <c r="K490" i="7"/>
  <c r="L490" i="7" s="1"/>
  <c r="K489" i="7"/>
  <c r="L489" i="7" s="1"/>
  <c r="K488" i="7"/>
  <c r="L488" i="7" s="1"/>
  <c r="K487" i="7"/>
  <c r="L487" i="7" s="1"/>
  <c r="K486" i="7"/>
  <c r="L486" i="7" s="1"/>
  <c r="K485" i="7"/>
  <c r="L485" i="7" s="1"/>
  <c r="K484" i="7"/>
  <c r="L484" i="7" s="1"/>
  <c r="K483" i="7"/>
  <c r="L483" i="7" s="1"/>
  <c r="K482" i="7"/>
  <c r="L482" i="7" s="1"/>
  <c r="K481" i="7"/>
  <c r="L481" i="7" s="1"/>
  <c r="K480" i="7"/>
  <c r="L480" i="7" s="1"/>
  <c r="K479" i="7"/>
  <c r="L479" i="7" s="1"/>
  <c r="K478" i="7"/>
  <c r="L478" i="7" s="1"/>
  <c r="K477" i="7"/>
  <c r="L477" i="7" s="1"/>
  <c r="K476" i="7"/>
  <c r="L476" i="7" s="1"/>
  <c r="K475" i="7"/>
  <c r="L475" i="7" s="1"/>
  <c r="K474" i="7"/>
  <c r="L474" i="7" s="1"/>
  <c r="M474" i="7" s="1"/>
  <c r="K473" i="7"/>
  <c r="L473" i="7" s="1"/>
  <c r="K472" i="7"/>
  <c r="L472" i="7" s="1"/>
  <c r="K471" i="7"/>
  <c r="L471" i="7" s="1"/>
  <c r="K470" i="7"/>
  <c r="L470" i="7" s="1"/>
  <c r="K469" i="7"/>
  <c r="L469" i="7" s="1"/>
  <c r="K468" i="7"/>
  <c r="L468" i="7" s="1"/>
  <c r="K467" i="7"/>
  <c r="L467" i="7" s="1"/>
  <c r="K466" i="7"/>
  <c r="L466" i="7" s="1"/>
  <c r="K465" i="7"/>
  <c r="L465" i="7" s="1"/>
  <c r="K464" i="7"/>
  <c r="L464" i="7" s="1"/>
  <c r="K463" i="7"/>
  <c r="L463" i="7" s="1"/>
  <c r="K462" i="7"/>
  <c r="L462" i="7" s="1"/>
  <c r="K461" i="7"/>
  <c r="L461" i="7" s="1"/>
  <c r="K460" i="7"/>
  <c r="L460" i="7" s="1"/>
  <c r="K459" i="7"/>
  <c r="L459" i="7" s="1"/>
  <c r="K458" i="7"/>
  <c r="L458" i="7" s="1"/>
  <c r="K457" i="7"/>
  <c r="L457" i="7" s="1"/>
  <c r="K456" i="7"/>
  <c r="L456" i="7" s="1"/>
  <c r="K455" i="7"/>
  <c r="L455" i="7" s="1"/>
  <c r="K454" i="7"/>
  <c r="L454" i="7" s="1"/>
  <c r="K453" i="7"/>
  <c r="L453" i="7" s="1"/>
  <c r="K452" i="7"/>
  <c r="L452" i="7" s="1"/>
  <c r="K451" i="7"/>
  <c r="L451" i="7" s="1"/>
  <c r="K450" i="7"/>
  <c r="L450" i="7" s="1"/>
  <c r="K449" i="7"/>
  <c r="L449" i="7" s="1"/>
  <c r="K448" i="7"/>
  <c r="L448" i="7" s="1"/>
  <c r="K447" i="7"/>
  <c r="L447" i="7" s="1"/>
  <c r="K446" i="7"/>
  <c r="L446" i="7" s="1"/>
  <c r="K445" i="7"/>
  <c r="L445" i="7" s="1"/>
  <c r="K444" i="7"/>
  <c r="L444" i="7" s="1"/>
  <c r="K443" i="7"/>
  <c r="L443" i="7" s="1"/>
  <c r="K442" i="7"/>
  <c r="L442" i="7" s="1"/>
  <c r="K441" i="7"/>
  <c r="L441" i="7" s="1"/>
  <c r="K440" i="7"/>
  <c r="L440" i="7" s="1"/>
  <c r="K439" i="7"/>
  <c r="L439" i="7" s="1"/>
  <c r="K438" i="7"/>
  <c r="L438" i="7" s="1"/>
  <c r="K437" i="7"/>
  <c r="L437" i="7" s="1"/>
  <c r="K436" i="7"/>
  <c r="L436" i="7" s="1"/>
  <c r="K435" i="7"/>
  <c r="L435" i="7" s="1"/>
  <c r="K434" i="7"/>
  <c r="L434" i="7" s="1"/>
  <c r="K433" i="7"/>
  <c r="L433" i="7" s="1"/>
  <c r="K432" i="7"/>
  <c r="L432" i="7" s="1"/>
  <c r="K431" i="7"/>
  <c r="L431" i="7" s="1"/>
  <c r="K430" i="7"/>
  <c r="L430" i="7" s="1"/>
  <c r="K429" i="7"/>
  <c r="L429" i="7" s="1"/>
  <c r="K428" i="7"/>
  <c r="L428" i="7" s="1"/>
  <c r="K427" i="7"/>
  <c r="L427" i="7" s="1"/>
  <c r="K426" i="7"/>
  <c r="L426" i="7" s="1"/>
  <c r="K425" i="7"/>
  <c r="L425" i="7" s="1"/>
  <c r="K424" i="7"/>
  <c r="L424" i="7" s="1"/>
  <c r="K423" i="7"/>
  <c r="L423" i="7" s="1"/>
  <c r="K422" i="7"/>
  <c r="L422" i="7" s="1"/>
  <c r="K421" i="7"/>
  <c r="L421" i="7" s="1"/>
  <c r="K420" i="7"/>
  <c r="L420" i="7" s="1"/>
  <c r="K419" i="7"/>
  <c r="L419" i="7" s="1"/>
  <c r="K418" i="7"/>
  <c r="L418" i="7" s="1"/>
  <c r="K417" i="7"/>
  <c r="L417" i="7" s="1"/>
  <c r="K416" i="7"/>
  <c r="L416" i="7" s="1"/>
  <c r="K415" i="7"/>
  <c r="L415" i="7" s="1"/>
  <c r="K414" i="7"/>
  <c r="L414" i="7" s="1"/>
  <c r="K413" i="7"/>
  <c r="L413" i="7" s="1"/>
  <c r="K412" i="7"/>
  <c r="L412" i="7" s="1"/>
  <c r="K411" i="7"/>
  <c r="L411" i="7" s="1"/>
  <c r="K410" i="7"/>
  <c r="L410" i="7" s="1"/>
  <c r="K409" i="7"/>
  <c r="L409" i="7" s="1"/>
  <c r="K408" i="7"/>
  <c r="L408" i="7" s="1"/>
  <c r="K407" i="7"/>
  <c r="L407" i="7" s="1"/>
  <c r="K406" i="7"/>
  <c r="L406" i="7" s="1"/>
  <c r="K405" i="7"/>
  <c r="L405" i="7" s="1"/>
  <c r="K404" i="7"/>
  <c r="L404" i="7" s="1"/>
  <c r="K403" i="7"/>
  <c r="L403" i="7" s="1"/>
  <c r="K402" i="7"/>
  <c r="L402" i="7" s="1"/>
  <c r="K401" i="7"/>
  <c r="L401" i="7" s="1"/>
  <c r="K400" i="7"/>
  <c r="L400" i="7" s="1"/>
  <c r="K399" i="7"/>
  <c r="L399" i="7" s="1"/>
  <c r="K398" i="7"/>
  <c r="L398" i="7" s="1"/>
  <c r="K397" i="7"/>
  <c r="L397" i="7" s="1"/>
  <c r="K396" i="7"/>
  <c r="L396" i="7" s="1"/>
  <c r="K395" i="7"/>
  <c r="L395" i="7" s="1"/>
  <c r="K394" i="7"/>
  <c r="L394" i="7" s="1"/>
  <c r="K393" i="7"/>
  <c r="L393" i="7" s="1"/>
  <c r="M393" i="7" s="1"/>
  <c r="K392" i="7"/>
  <c r="L392" i="7" s="1"/>
  <c r="K391" i="7"/>
  <c r="L391" i="7" s="1"/>
  <c r="M391" i="7" s="1"/>
  <c r="K390" i="7"/>
  <c r="L390" i="7" s="1"/>
  <c r="K389" i="7"/>
  <c r="L389" i="7" s="1"/>
  <c r="K388" i="7"/>
  <c r="L388" i="7" s="1"/>
  <c r="K387" i="7"/>
  <c r="L387" i="7" s="1"/>
  <c r="K386" i="7"/>
  <c r="L386" i="7" s="1"/>
  <c r="K385" i="7"/>
  <c r="L385" i="7" s="1"/>
  <c r="M385" i="7" s="1"/>
  <c r="K384" i="7"/>
  <c r="L384" i="7" s="1"/>
  <c r="K383" i="7"/>
  <c r="L383" i="7" s="1"/>
  <c r="M383" i="7" s="1"/>
  <c r="K382" i="7"/>
  <c r="L382" i="7" s="1"/>
  <c r="K381" i="7"/>
  <c r="L381" i="7" s="1"/>
  <c r="K380" i="7"/>
  <c r="L380" i="7" s="1"/>
  <c r="K379" i="7"/>
  <c r="L379" i="7" s="1"/>
  <c r="K378" i="7"/>
  <c r="L378" i="7" s="1"/>
  <c r="K377" i="7"/>
  <c r="L377" i="7" s="1"/>
  <c r="M377" i="7" s="1"/>
  <c r="K376" i="7"/>
  <c r="L376" i="7" s="1"/>
  <c r="K375" i="7"/>
  <c r="L375" i="7" s="1"/>
  <c r="M375" i="7" s="1"/>
  <c r="K374" i="7"/>
  <c r="L374" i="7" s="1"/>
  <c r="K373" i="7"/>
  <c r="L373" i="7" s="1"/>
  <c r="K372" i="7"/>
  <c r="L372" i="7" s="1"/>
  <c r="K371" i="7"/>
  <c r="L371" i="7" s="1"/>
  <c r="K370" i="7"/>
  <c r="L370" i="7" s="1"/>
  <c r="K369" i="7"/>
  <c r="L369" i="7" s="1"/>
  <c r="M369" i="7" s="1"/>
  <c r="K368" i="7"/>
  <c r="L368" i="7" s="1"/>
  <c r="K367" i="7"/>
  <c r="L367" i="7" s="1"/>
  <c r="M367" i="7" s="1"/>
  <c r="K366" i="7"/>
  <c r="L366" i="7" s="1"/>
  <c r="K365" i="7"/>
  <c r="L365" i="7" s="1"/>
  <c r="K364" i="7"/>
  <c r="L364" i="7" s="1"/>
  <c r="K363" i="7"/>
  <c r="L363" i="7" s="1"/>
  <c r="K362" i="7"/>
  <c r="L362" i="7" s="1"/>
  <c r="K361" i="7"/>
  <c r="L361" i="7" s="1"/>
  <c r="K360" i="7"/>
  <c r="L360" i="7" s="1"/>
  <c r="K359" i="7"/>
  <c r="L359" i="7" s="1"/>
  <c r="M359" i="7" s="1"/>
  <c r="K358" i="7"/>
  <c r="L358" i="7" s="1"/>
  <c r="K357" i="7"/>
  <c r="L357" i="7" s="1"/>
  <c r="K356" i="7"/>
  <c r="L356" i="7" s="1"/>
  <c r="K355" i="7"/>
  <c r="L355" i="7" s="1"/>
  <c r="K354" i="7"/>
  <c r="L354" i="7" s="1"/>
  <c r="K353" i="7"/>
  <c r="L353" i="7" s="1"/>
  <c r="K352" i="7"/>
  <c r="L352" i="7" s="1"/>
  <c r="K351" i="7"/>
  <c r="L351" i="7" s="1"/>
  <c r="M351" i="7" s="1"/>
  <c r="K350" i="7"/>
  <c r="L350" i="7" s="1"/>
  <c r="K349" i="7"/>
  <c r="L349" i="7" s="1"/>
  <c r="K348" i="7"/>
  <c r="L348" i="7" s="1"/>
  <c r="K347" i="7"/>
  <c r="L347" i="7" s="1"/>
  <c r="K346" i="7"/>
  <c r="L346" i="7" s="1"/>
  <c r="K345" i="7"/>
  <c r="L345" i="7" s="1"/>
  <c r="M345" i="7" s="1"/>
  <c r="K344" i="7"/>
  <c r="L344" i="7" s="1"/>
  <c r="K343" i="7"/>
  <c r="L343" i="7" s="1"/>
  <c r="K342" i="7"/>
  <c r="L342" i="7" s="1"/>
  <c r="K341" i="7"/>
  <c r="L341" i="7" s="1"/>
  <c r="K340" i="7"/>
  <c r="L340" i="7" s="1"/>
  <c r="K339" i="7"/>
  <c r="L339" i="7" s="1"/>
  <c r="K338" i="7"/>
  <c r="L338" i="7" s="1"/>
  <c r="K337" i="7"/>
  <c r="L337" i="7" s="1"/>
  <c r="K336" i="7"/>
  <c r="L336" i="7" s="1"/>
  <c r="K335" i="7"/>
  <c r="L335" i="7" s="1"/>
  <c r="M335" i="7" s="1"/>
  <c r="K334" i="7"/>
  <c r="L334" i="7" s="1"/>
  <c r="K333" i="7"/>
  <c r="L333" i="7" s="1"/>
  <c r="K332" i="7"/>
  <c r="L332" i="7" s="1"/>
  <c r="K331" i="7"/>
  <c r="L331" i="7" s="1"/>
  <c r="K330" i="7"/>
  <c r="L330" i="7" s="1"/>
  <c r="K329" i="7"/>
  <c r="L329" i="7" s="1"/>
  <c r="M329" i="7" s="1"/>
  <c r="K328" i="7"/>
  <c r="L328" i="7" s="1"/>
  <c r="K327" i="7"/>
  <c r="L327" i="7" s="1"/>
  <c r="K326" i="7"/>
  <c r="L326" i="7" s="1"/>
  <c r="K325" i="7"/>
  <c r="L325" i="7" s="1"/>
  <c r="K324" i="7"/>
  <c r="L324" i="7" s="1"/>
  <c r="K323" i="7"/>
  <c r="L323" i="7" s="1"/>
  <c r="K322" i="7"/>
  <c r="L322" i="7" s="1"/>
  <c r="K321" i="7"/>
  <c r="L321" i="7" s="1"/>
  <c r="M321" i="7" s="1"/>
  <c r="K320" i="7"/>
  <c r="L320" i="7" s="1"/>
  <c r="K319" i="7"/>
  <c r="L319" i="7" s="1"/>
  <c r="M319" i="7" s="1"/>
  <c r="K318" i="7"/>
  <c r="L318" i="7" s="1"/>
  <c r="K317" i="7"/>
  <c r="L317" i="7" s="1"/>
  <c r="K316" i="7"/>
  <c r="L316" i="7" s="1"/>
  <c r="K315" i="7"/>
  <c r="L315" i="7" s="1"/>
  <c r="K314" i="7"/>
  <c r="L314" i="7" s="1"/>
  <c r="K313" i="7"/>
  <c r="L313" i="7" s="1"/>
  <c r="K312" i="7"/>
  <c r="L312" i="7" s="1"/>
  <c r="K311" i="7"/>
  <c r="L311" i="7" s="1"/>
  <c r="K310" i="7"/>
  <c r="L310" i="7" s="1"/>
  <c r="K309" i="7"/>
  <c r="L309" i="7" s="1"/>
  <c r="K308" i="7"/>
  <c r="L308" i="7" s="1"/>
  <c r="K307" i="7"/>
  <c r="L307" i="7" s="1"/>
  <c r="K306" i="7"/>
  <c r="L306" i="7" s="1"/>
  <c r="K305" i="7"/>
  <c r="L305" i="7" s="1"/>
  <c r="M305" i="7" s="1"/>
  <c r="K304" i="7"/>
  <c r="L304" i="7" s="1"/>
  <c r="K303" i="7"/>
  <c r="L303" i="7" s="1"/>
  <c r="M303" i="7" s="1"/>
  <c r="K302" i="7"/>
  <c r="L302" i="7" s="1"/>
  <c r="K301" i="7"/>
  <c r="L301" i="7" s="1"/>
  <c r="K300" i="7"/>
  <c r="L300" i="7" s="1"/>
  <c r="K299" i="7"/>
  <c r="L299" i="7" s="1"/>
  <c r="K298" i="7"/>
  <c r="L298" i="7" s="1"/>
  <c r="K297" i="7"/>
  <c r="L297" i="7" s="1"/>
  <c r="K296" i="7"/>
  <c r="L296" i="7" s="1"/>
  <c r="K295" i="7"/>
  <c r="L295" i="7" s="1"/>
  <c r="K294" i="7"/>
  <c r="L294" i="7" s="1"/>
  <c r="K293" i="7"/>
  <c r="L293" i="7" s="1"/>
  <c r="K292" i="7"/>
  <c r="L292" i="7" s="1"/>
  <c r="K291" i="7"/>
  <c r="L291" i="7" s="1"/>
  <c r="K290" i="7"/>
  <c r="L290" i="7" s="1"/>
  <c r="K289" i="7"/>
  <c r="L289" i="7" s="1"/>
  <c r="M289" i="7" s="1"/>
  <c r="K288" i="7"/>
  <c r="L288" i="7" s="1"/>
  <c r="K287" i="7"/>
  <c r="L287" i="7" s="1"/>
  <c r="M287" i="7" s="1"/>
  <c r="K286" i="7"/>
  <c r="L286" i="7" s="1"/>
  <c r="K285" i="7"/>
  <c r="L285" i="7" s="1"/>
  <c r="K284" i="7"/>
  <c r="L284" i="7" s="1"/>
  <c r="K283" i="7"/>
  <c r="L283" i="7" s="1"/>
  <c r="K282" i="7"/>
  <c r="L282" i="7" s="1"/>
  <c r="K281" i="7"/>
  <c r="L281" i="7" s="1"/>
  <c r="K280" i="7"/>
  <c r="L280" i="7" s="1"/>
  <c r="K279" i="7"/>
  <c r="L279" i="7" s="1"/>
  <c r="K278" i="7"/>
  <c r="L278" i="7" s="1"/>
  <c r="K277" i="7"/>
  <c r="L277" i="7" s="1"/>
  <c r="K276" i="7"/>
  <c r="L276" i="7" s="1"/>
  <c r="K275" i="7"/>
  <c r="L275" i="7" s="1"/>
  <c r="K274" i="7"/>
  <c r="L274" i="7" s="1"/>
  <c r="K273" i="7"/>
  <c r="L273" i="7" s="1"/>
  <c r="M273" i="7" s="1"/>
  <c r="K272" i="7"/>
  <c r="L272" i="7" s="1"/>
  <c r="K271" i="7"/>
  <c r="L271" i="7" s="1"/>
  <c r="M271" i="7" s="1"/>
  <c r="K270" i="7"/>
  <c r="L270" i="7" s="1"/>
  <c r="K269" i="7"/>
  <c r="L269" i="7" s="1"/>
  <c r="K268" i="7"/>
  <c r="L268" i="7" s="1"/>
  <c r="K267" i="7"/>
  <c r="L267" i="7" s="1"/>
  <c r="K266" i="7"/>
  <c r="L266" i="7" s="1"/>
  <c r="K265" i="7"/>
  <c r="L265" i="7" s="1"/>
  <c r="K264" i="7"/>
  <c r="L264" i="7" s="1"/>
  <c r="K263" i="7"/>
  <c r="L263" i="7" s="1"/>
  <c r="K262" i="7"/>
  <c r="L262" i="7" s="1"/>
  <c r="K261" i="7"/>
  <c r="L261" i="7" s="1"/>
  <c r="K260" i="7"/>
  <c r="L260" i="7" s="1"/>
  <c r="K259" i="7"/>
  <c r="L259" i="7" s="1"/>
  <c r="K258" i="7"/>
  <c r="L258" i="7" s="1"/>
  <c r="K257" i="7"/>
  <c r="L257" i="7" s="1"/>
  <c r="K256" i="7"/>
  <c r="L256" i="7" s="1"/>
  <c r="K255" i="7"/>
  <c r="L255" i="7" s="1"/>
  <c r="K254" i="7"/>
  <c r="L254" i="7" s="1"/>
  <c r="K253" i="7"/>
  <c r="L253" i="7" s="1"/>
  <c r="K252" i="7"/>
  <c r="L252" i="7" s="1"/>
  <c r="K251" i="7"/>
  <c r="L251" i="7" s="1"/>
  <c r="K250" i="7"/>
  <c r="L250" i="7" s="1"/>
  <c r="K249" i="7"/>
  <c r="L249" i="7" s="1"/>
  <c r="K248" i="7"/>
  <c r="L248" i="7" s="1"/>
  <c r="K247" i="7"/>
  <c r="L247" i="7" s="1"/>
  <c r="K246" i="7"/>
  <c r="L246" i="7" s="1"/>
  <c r="K245" i="7"/>
  <c r="L245" i="7" s="1"/>
  <c r="K244" i="7"/>
  <c r="L244" i="7" s="1"/>
  <c r="K243" i="7"/>
  <c r="L243" i="7" s="1"/>
  <c r="K242" i="7"/>
  <c r="L242" i="7" s="1"/>
  <c r="K241" i="7"/>
  <c r="L241" i="7" s="1"/>
  <c r="K240" i="7"/>
  <c r="L240" i="7" s="1"/>
  <c r="K239" i="7"/>
  <c r="L239" i="7" s="1"/>
  <c r="K238" i="7"/>
  <c r="L238" i="7" s="1"/>
  <c r="K237" i="7"/>
  <c r="L237" i="7" s="1"/>
  <c r="K236" i="7"/>
  <c r="L236" i="7" s="1"/>
  <c r="K235" i="7"/>
  <c r="L235" i="7" s="1"/>
  <c r="K234" i="7"/>
  <c r="L234" i="7" s="1"/>
  <c r="K233" i="7"/>
  <c r="L233" i="7" s="1"/>
  <c r="K232" i="7"/>
  <c r="L232" i="7" s="1"/>
  <c r="K231" i="7"/>
  <c r="L231" i="7" s="1"/>
  <c r="K230" i="7"/>
  <c r="L230" i="7" s="1"/>
  <c r="K229" i="7"/>
  <c r="L229" i="7" s="1"/>
  <c r="K228" i="7"/>
  <c r="L228" i="7" s="1"/>
  <c r="K227" i="7"/>
  <c r="L227" i="7" s="1"/>
  <c r="K226" i="7"/>
  <c r="L226" i="7" s="1"/>
  <c r="K225" i="7"/>
  <c r="L225" i="7" s="1"/>
  <c r="K224" i="7"/>
  <c r="L224" i="7" s="1"/>
  <c r="K223" i="7"/>
  <c r="L223" i="7" s="1"/>
  <c r="K222" i="7"/>
  <c r="L222" i="7" s="1"/>
  <c r="K221" i="7"/>
  <c r="L221" i="7" s="1"/>
  <c r="K220" i="7"/>
  <c r="L220" i="7" s="1"/>
  <c r="K219" i="7"/>
  <c r="L219" i="7" s="1"/>
  <c r="K218" i="7"/>
  <c r="L218" i="7" s="1"/>
  <c r="K217" i="7"/>
  <c r="L217" i="7" s="1"/>
  <c r="K216" i="7"/>
  <c r="L216" i="7" s="1"/>
  <c r="K215" i="7"/>
  <c r="L215" i="7" s="1"/>
  <c r="K214" i="7"/>
  <c r="L214" i="7" s="1"/>
  <c r="K213" i="7"/>
  <c r="L213" i="7" s="1"/>
  <c r="K212" i="7"/>
  <c r="L212" i="7" s="1"/>
  <c r="K211" i="7"/>
  <c r="L211" i="7" s="1"/>
  <c r="K210" i="7"/>
  <c r="L210" i="7" s="1"/>
  <c r="K209" i="7"/>
  <c r="L209" i="7" s="1"/>
  <c r="K208" i="7"/>
  <c r="L208" i="7" s="1"/>
  <c r="K207" i="7"/>
  <c r="L207" i="7" s="1"/>
  <c r="K206" i="7"/>
  <c r="L206" i="7" s="1"/>
  <c r="K205" i="7"/>
  <c r="L205" i="7" s="1"/>
  <c r="K204" i="7"/>
  <c r="L204" i="7" s="1"/>
  <c r="K203" i="7"/>
  <c r="L203" i="7" s="1"/>
  <c r="K202" i="7"/>
  <c r="L202" i="7" s="1"/>
  <c r="K201" i="7"/>
  <c r="L201" i="7" s="1"/>
  <c r="K200" i="7"/>
  <c r="L200" i="7" s="1"/>
  <c r="K199" i="7"/>
  <c r="L199" i="7" s="1"/>
  <c r="K198" i="7"/>
  <c r="L198" i="7" s="1"/>
  <c r="K197" i="7"/>
  <c r="L197" i="7" s="1"/>
  <c r="K196" i="7"/>
  <c r="L196" i="7" s="1"/>
  <c r="K195" i="7"/>
  <c r="L195" i="7" s="1"/>
  <c r="K194" i="7"/>
  <c r="L194" i="7" s="1"/>
  <c r="K193" i="7"/>
  <c r="L193" i="7" s="1"/>
  <c r="K192" i="7"/>
  <c r="L192" i="7" s="1"/>
  <c r="K191" i="7"/>
  <c r="L191" i="7" s="1"/>
  <c r="K190" i="7"/>
  <c r="L190" i="7" s="1"/>
  <c r="K189" i="7"/>
  <c r="L189" i="7" s="1"/>
  <c r="K188" i="7"/>
  <c r="L188" i="7" s="1"/>
  <c r="K187" i="7"/>
  <c r="L187" i="7" s="1"/>
  <c r="K186" i="7"/>
  <c r="L186" i="7" s="1"/>
  <c r="K185" i="7"/>
  <c r="L185" i="7" s="1"/>
  <c r="K184" i="7"/>
  <c r="L184" i="7" s="1"/>
  <c r="K183" i="7"/>
  <c r="L183" i="7" s="1"/>
  <c r="K182" i="7"/>
  <c r="L182" i="7" s="1"/>
  <c r="K181" i="7"/>
  <c r="L181" i="7" s="1"/>
  <c r="K180" i="7"/>
  <c r="L180" i="7" s="1"/>
  <c r="K179" i="7"/>
  <c r="L179" i="7" s="1"/>
  <c r="K178" i="7"/>
  <c r="L178" i="7" s="1"/>
  <c r="K177" i="7"/>
  <c r="L177" i="7" s="1"/>
  <c r="K176" i="7"/>
  <c r="L176" i="7" s="1"/>
  <c r="K175" i="7"/>
  <c r="L175" i="7" s="1"/>
  <c r="K174" i="7"/>
  <c r="L174" i="7" s="1"/>
  <c r="K173" i="7"/>
  <c r="L173" i="7" s="1"/>
  <c r="K172" i="7"/>
  <c r="L172" i="7" s="1"/>
  <c r="K171" i="7"/>
  <c r="L171" i="7" s="1"/>
  <c r="K170" i="7"/>
  <c r="L170" i="7" s="1"/>
  <c r="K169" i="7"/>
  <c r="L169" i="7" s="1"/>
  <c r="K168" i="7"/>
  <c r="L168" i="7" s="1"/>
  <c r="K167" i="7"/>
  <c r="L167" i="7" s="1"/>
  <c r="K166" i="7"/>
  <c r="L166" i="7" s="1"/>
  <c r="K165" i="7"/>
  <c r="L165" i="7" s="1"/>
  <c r="K164" i="7"/>
  <c r="L164" i="7" s="1"/>
  <c r="K163" i="7"/>
  <c r="L163" i="7" s="1"/>
  <c r="K162" i="7"/>
  <c r="L162" i="7" s="1"/>
  <c r="K161" i="7"/>
  <c r="L161" i="7" s="1"/>
  <c r="K160" i="7"/>
  <c r="L160" i="7" s="1"/>
  <c r="K159" i="7"/>
  <c r="L159" i="7" s="1"/>
  <c r="K158" i="7"/>
  <c r="L158" i="7" s="1"/>
  <c r="K157" i="7"/>
  <c r="L157" i="7" s="1"/>
  <c r="K156" i="7"/>
  <c r="L156" i="7" s="1"/>
  <c r="K155" i="7"/>
  <c r="L155" i="7" s="1"/>
  <c r="K154" i="7"/>
  <c r="L154" i="7" s="1"/>
  <c r="K153" i="7"/>
  <c r="L153" i="7" s="1"/>
  <c r="K152" i="7"/>
  <c r="L152" i="7" s="1"/>
  <c r="K151" i="7"/>
  <c r="L151" i="7" s="1"/>
  <c r="K150" i="7"/>
  <c r="L150" i="7" s="1"/>
  <c r="K149" i="7"/>
  <c r="L149" i="7" s="1"/>
  <c r="K148" i="7"/>
  <c r="L148" i="7" s="1"/>
  <c r="K147" i="7"/>
  <c r="L147" i="7" s="1"/>
  <c r="K146" i="7"/>
  <c r="L146" i="7" s="1"/>
  <c r="K145" i="7"/>
  <c r="L145" i="7" s="1"/>
  <c r="K144" i="7"/>
  <c r="L144" i="7" s="1"/>
  <c r="K143" i="7"/>
  <c r="L143" i="7" s="1"/>
  <c r="K142" i="7"/>
  <c r="L142" i="7" s="1"/>
  <c r="K141" i="7"/>
  <c r="L141" i="7" s="1"/>
  <c r="K140" i="7"/>
  <c r="L140" i="7" s="1"/>
  <c r="K139" i="7"/>
  <c r="L139" i="7" s="1"/>
  <c r="K138" i="7"/>
  <c r="L138" i="7" s="1"/>
  <c r="K137" i="7"/>
  <c r="L137" i="7" s="1"/>
  <c r="K136" i="7"/>
  <c r="L136" i="7" s="1"/>
  <c r="K135" i="7"/>
  <c r="L135" i="7" s="1"/>
  <c r="K134" i="7"/>
  <c r="L134" i="7" s="1"/>
  <c r="K133" i="7"/>
  <c r="L133" i="7" s="1"/>
  <c r="K132" i="7"/>
  <c r="L132" i="7" s="1"/>
  <c r="K131" i="7"/>
  <c r="L131" i="7" s="1"/>
  <c r="K130" i="7"/>
  <c r="L130" i="7" s="1"/>
  <c r="K129" i="7"/>
  <c r="L129" i="7" s="1"/>
  <c r="K128" i="7"/>
  <c r="L128" i="7" s="1"/>
  <c r="K127" i="7"/>
  <c r="L127" i="7" s="1"/>
  <c r="M127" i="7" s="1"/>
  <c r="K126" i="7"/>
  <c r="L126" i="7" s="1"/>
  <c r="K125" i="7"/>
  <c r="L125" i="7" s="1"/>
  <c r="K124" i="7"/>
  <c r="L124" i="7" s="1"/>
  <c r="K123" i="7"/>
  <c r="L123" i="7" s="1"/>
  <c r="K122" i="7"/>
  <c r="L122" i="7" s="1"/>
  <c r="K121" i="7"/>
  <c r="L121" i="7" s="1"/>
  <c r="M121" i="7" s="1"/>
  <c r="K120" i="7"/>
  <c r="L120" i="7" s="1"/>
  <c r="K119" i="7"/>
  <c r="L119" i="7" s="1"/>
  <c r="M119" i="7" s="1"/>
  <c r="K118" i="7"/>
  <c r="L118" i="7" s="1"/>
  <c r="K117" i="7"/>
  <c r="L117" i="7" s="1"/>
  <c r="K116" i="7"/>
  <c r="L116" i="7" s="1"/>
  <c r="K115" i="7"/>
  <c r="L115" i="7" s="1"/>
  <c r="K114" i="7"/>
  <c r="L114" i="7" s="1"/>
  <c r="K113" i="7"/>
  <c r="L113" i="7" s="1"/>
  <c r="M113" i="7" s="1"/>
  <c r="K112" i="7"/>
  <c r="L112" i="7" s="1"/>
  <c r="K111" i="7"/>
  <c r="L111" i="7" s="1"/>
  <c r="M111" i="7" s="1"/>
  <c r="K110" i="7"/>
  <c r="L110" i="7" s="1"/>
  <c r="K109" i="7"/>
  <c r="L109" i="7" s="1"/>
  <c r="K108" i="7"/>
  <c r="L108" i="7" s="1"/>
  <c r="K107" i="7"/>
  <c r="L107" i="7" s="1"/>
  <c r="K106" i="7"/>
  <c r="L106" i="7" s="1"/>
  <c r="K105" i="7"/>
  <c r="L105" i="7" s="1"/>
  <c r="M105" i="7" s="1"/>
  <c r="K104" i="7"/>
  <c r="L104" i="7" s="1"/>
  <c r="K103" i="7"/>
  <c r="L103" i="7" s="1"/>
  <c r="M103" i="7" s="1"/>
  <c r="K102" i="7"/>
  <c r="L102" i="7" s="1"/>
  <c r="K101" i="7"/>
  <c r="L101" i="7" s="1"/>
  <c r="K100" i="7"/>
  <c r="L100" i="7" s="1"/>
  <c r="K99" i="7"/>
  <c r="L99" i="7" s="1"/>
  <c r="K98" i="7"/>
  <c r="L98" i="7" s="1"/>
  <c r="K97" i="7"/>
  <c r="L97" i="7" s="1"/>
  <c r="M97" i="7" s="1"/>
  <c r="K96" i="7"/>
  <c r="L96" i="7" s="1"/>
  <c r="K95" i="7"/>
  <c r="L95" i="7" s="1"/>
  <c r="M95" i="7" s="1"/>
  <c r="K94" i="7"/>
  <c r="L94" i="7" s="1"/>
  <c r="K93" i="7"/>
  <c r="L93" i="7" s="1"/>
  <c r="K92" i="7"/>
  <c r="L92" i="7" s="1"/>
  <c r="K91" i="7"/>
  <c r="L91" i="7" s="1"/>
  <c r="K90" i="7"/>
  <c r="L90" i="7" s="1"/>
  <c r="K89" i="7"/>
  <c r="L89" i="7" s="1"/>
  <c r="M89" i="7" s="1"/>
  <c r="K88" i="7"/>
  <c r="L88" i="7" s="1"/>
  <c r="K87" i="7"/>
  <c r="L87" i="7" s="1"/>
  <c r="M87" i="7" s="1"/>
  <c r="K86" i="7"/>
  <c r="L86" i="7" s="1"/>
  <c r="K85" i="7"/>
  <c r="L85" i="7" s="1"/>
  <c r="K84" i="7"/>
  <c r="L84" i="7" s="1"/>
  <c r="K83" i="7"/>
  <c r="L83" i="7" s="1"/>
  <c r="K82" i="7"/>
  <c r="L82" i="7" s="1"/>
  <c r="K81" i="7"/>
  <c r="L81" i="7" s="1"/>
  <c r="M81" i="7" s="1"/>
  <c r="K80" i="7"/>
  <c r="L80" i="7" s="1"/>
  <c r="K79" i="7"/>
  <c r="L79" i="7" s="1"/>
  <c r="M79" i="7" s="1"/>
  <c r="K78" i="7"/>
  <c r="L78" i="7" s="1"/>
  <c r="K77" i="7"/>
  <c r="L77" i="7" s="1"/>
  <c r="K76" i="7"/>
  <c r="L76" i="7" s="1"/>
  <c r="K75" i="7"/>
  <c r="L75" i="7" s="1"/>
  <c r="K74" i="7"/>
  <c r="L74" i="7" s="1"/>
  <c r="K73" i="7"/>
  <c r="L73" i="7" s="1"/>
  <c r="M73" i="7" s="1"/>
  <c r="K72" i="7"/>
  <c r="L72" i="7" s="1"/>
  <c r="K71" i="7"/>
  <c r="L71" i="7" s="1"/>
  <c r="M71" i="7" s="1"/>
  <c r="K70" i="7"/>
  <c r="L70" i="7" s="1"/>
  <c r="K69" i="7"/>
  <c r="L69" i="7" s="1"/>
  <c r="K68" i="7"/>
  <c r="L68" i="7" s="1"/>
  <c r="K67" i="7"/>
  <c r="L67" i="7" s="1"/>
  <c r="K66" i="7"/>
  <c r="L66" i="7" s="1"/>
  <c r="K65" i="7"/>
  <c r="L65" i="7" s="1"/>
  <c r="M65" i="7" s="1"/>
  <c r="K64" i="7"/>
  <c r="L64" i="7" s="1"/>
  <c r="K63" i="7"/>
  <c r="L63" i="7" s="1"/>
  <c r="K62" i="7"/>
  <c r="L62" i="7" s="1"/>
  <c r="M62" i="7" s="1"/>
  <c r="N62" i="7" s="1"/>
  <c r="K61" i="7"/>
  <c r="L61" i="7" s="1"/>
  <c r="K60" i="7"/>
  <c r="L60" i="7" s="1"/>
  <c r="K59" i="7"/>
  <c r="L59" i="7" s="1"/>
  <c r="K58" i="7"/>
  <c r="L58" i="7" s="1"/>
  <c r="K57" i="7"/>
  <c r="L57" i="7" s="1"/>
  <c r="K56" i="7"/>
  <c r="L56" i="7" s="1"/>
  <c r="K55" i="7"/>
  <c r="L55" i="7" s="1"/>
  <c r="M55" i="7" s="1"/>
  <c r="K54" i="7"/>
  <c r="L54" i="7" s="1"/>
  <c r="K53" i="7"/>
  <c r="L53" i="7" s="1"/>
  <c r="M53" i="7" s="1"/>
  <c r="K52" i="7"/>
  <c r="L52" i="7" s="1"/>
  <c r="K51" i="7"/>
  <c r="L51" i="7" s="1"/>
  <c r="K50" i="7"/>
  <c r="L50" i="7" s="1"/>
  <c r="K49" i="7"/>
  <c r="L49" i="7" s="1"/>
  <c r="K48" i="7"/>
  <c r="L48" i="7" s="1"/>
  <c r="K47" i="7"/>
  <c r="L47" i="7" s="1"/>
  <c r="K46" i="7"/>
  <c r="L46" i="7" s="1"/>
  <c r="M46" i="7" s="1"/>
  <c r="N46" i="7" s="1"/>
  <c r="K45" i="7"/>
  <c r="L45" i="7" s="1"/>
  <c r="K44" i="7"/>
  <c r="L44" i="7" s="1"/>
  <c r="K43" i="7"/>
  <c r="L43" i="7" s="1"/>
  <c r="K42" i="7"/>
  <c r="L42" i="7" s="1"/>
  <c r="K41" i="7"/>
  <c r="L41" i="7" s="1"/>
  <c r="K40" i="7"/>
  <c r="L40" i="7" s="1"/>
  <c r="K39" i="7"/>
  <c r="L39" i="7" s="1"/>
  <c r="K38" i="7"/>
  <c r="L38" i="7" s="1"/>
  <c r="K37" i="7"/>
  <c r="L37" i="7" s="1"/>
  <c r="M37" i="7" s="1"/>
  <c r="K36" i="7"/>
  <c r="L36" i="7" s="1"/>
  <c r="K35" i="7"/>
  <c r="L35" i="7" s="1"/>
  <c r="M35" i="7" s="1"/>
  <c r="K34" i="7"/>
  <c r="L34" i="7" s="1"/>
  <c r="K33" i="7"/>
  <c r="L33" i="7" s="1"/>
  <c r="K32" i="7"/>
  <c r="L32" i="7" s="1"/>
  <c r="K31" i="7"/>
  <c r="L31" i="7" s="1"/>
  <c r="K30" i="7"/>
  <c r="L30" i="7" s="1"/>
  <c r="K29" i="7"/>
  <c r="L29" i="7" s="1"/>
  <c r="K28" i="7"/>
  <c r="L28" i="7" s="1"/>
  <c r="K27" i="7"/>
  <c r="L27" i="7" s="1"/>
  <c r="K26" i="7"/>
  <c r="L26" i="7" s="1"/>
  <c r="M26" i="7" s="1"/>
  <c r="N26" i="7" s="1"/>
  <c r="K25" i="7"/>
  <c r="L25" i="7" s="1"/>
  <c r="K24" i="7"/>
  <c r="L24" i="7" s="1"/>
  <c r="K23" i="7"/>
  <c r="L23" i="7" s="1"/>
  <c r="K22" i="7"/>
  <c r="L22" i="7" s="1"/>
  <c r="K21" i="7"/>
  <c r="L21" i="7" s="1"/>
  <c r="K20" i="7"/>
  <c r="L20" i="7" s="1"/>
  <c r="K19" i="7"/>
  <c r="L19" i="7" s="1"/>
  <c r="K18" i="7"/>
  <c r="L18" i="7" s="1"/>
  <c r="K17" i="7"/>
  <c r="L17" i="7" s="1"/>
  <c r="K16" i="7"/>
  <c r="L16" i="7" s="1"/>
  <c r="L15" i="7"/>
  <c r="K14" i="7"/>
  <c r="L14" i="7" s="1"/>
  <c r="K13" i="7"/>
  <c r="L13" i="7" s="1"/>
  <c r="K12" i="7"/>
  <c r="L12" i="7" s="1"/>
  <c r="K11" i="7"/>
  <c r="L11" i="7" s="1"/>
  <c r="K10" i="7"/>
  <c r="L10" i="7" s="1"/>
  <c r="K9" i="7"/>
  <c r="L9" i="7" s="1"/>
  <c r="K8" i="7"/>
  <c r="L8" i="7" s="1"/>
  <c r="K7" i="7"/>
  <c r="L7" i="7" s="1"/>
  <c r="K6" i="7"/>
  <c r="L6" i="7" s="1"/>
  <c r="M6" i="7" s="1"/>
  <c r="N6" i="7" s="1"/>
  <c r="K5" i="7"/>
  <c r="L5" i="7" s="1"/>
  <c r="K4" i="7"/>
  <c r="L4" i="7" s="1"/>
  <c r="K3" i="7"/>
  <c r="L3" i="7" s="1"/>
  <c r="K2" i="7"/>
  <c r="L2" i="7" s="1"/>
  <c r="M2" i="7" s="1"/>
  <c r="N2" i="7" s="1"/>
  <c r="M851" i="7" l="1"/>
  <c r="N851" i="7" s="1"/>
  <c r="M732" i="7"/>
  <c r="M832" i="7"/>
  <c r="N832" i="7" s="1"/>
  <c r="M733" i="7"/>
  <c r="N733" i="7" s="1"/>
  <c r="O733" i="7" s="1"/>
  <c r="M734" i="7"/>
  <c r="M834" i="7"/>
  <c r="N834" i="7" s="1"/>
  <c r="M729" i="7"/>
  <c r="N729" i="7" s="1"/>
  <c r="O729" i="7" s="1"/>
  <c r="M835" i="7"/>
  <c r="N835" i="7" s="1"/>
  <c r="M855" i="7"/>
  <c r="N855" i="7" s="1"/>
  <c r="O855" i="7" s="1"/>
  <c r="M867" i="7"/>
  <c r="N867" i="7" s="1"/>
  <c r="M866" i="7"/>
  <c r="N866" i="7" s="1"/>
  <c r="M718" i="7"/>
  <c r="N718" i="7" s="1"/>
  <c r="O718" i="7" s="1"/>
  <c r="M738" i="7"/>
  <c r="M858" i="7"/>
  <c r="N858" i="7" s="1"/>
  <c r="O858" i="7" s="1"/>
  <c r="M726" i="7"/>
  <c r="M826" i="7"/>
  <c r="N826" i="7" s="1"/>
  <c r="O826" i="7" s="1"/>
  <c r="M819" i="7"/>
  <c r="N819" i="7" s="1"/>
  <c r="O819" i="7" s="1"/>
  <c r="M839" i="7"/>
  <c r="N839" i="7" s="1"/>
  <c r="O839" i="7" s="1"/>
  <c r="M859" i="7"/>
  <c r="N859" i="7" s="1"/>
  <c r="O859" i="7" s="1"/>
  <c r="M721" i="7"/>
  <c r="N721" i="7" s="1"/>
  <c r="M722" i="7"/>
  <c r="M842" i="7"/>
  <c r="M823" i="7"/>
  <c r="N823" i="7" s="1"/>
  <c r="O823" i="7" s="1"/>
  <c r="M843" i="7"/>
  <c r="N843" i="7" s="1"/>
  <c r="O843" i="7" s="1"/>
  <c r="M864" i="7"/>
  <c r="N864" i="7" s="1"/>
  <c r="M827" i="7"/>
  <c r="N827" i="7" s="1"/>
  <c r="O827" i="7" s="1"/>
  <c r="M728" i="7"/>
  <c r="N728" i="7" s="1"/>
  <c r="O728" i="7" s="1"/>
  <c r="M848" i="7"/>
  <c r="N848" i="7" s="1"/>
  <c r="M730" i="7"/>
  <c r="N730" i="7" s="1"/>
  <c r="O730" i="7" s="1"/>
  <c r="M850" i="7"/>
  <c r="N850" i="7" s="1"/>
  <c r="M870" i="7"/>
  <c r="N870" i="7" s="1"/>
  <c r="O870" i="7" s="1"/>
  <c r="M868" i="7"/>
  <c r="N868" i="7" s="1"/>
  <c r="O868" i="7" s="1"/>
  <c r="M759" i="7"/>
  <c r="N759" i="7" s="1"/>
  <c r="O759" i="7" s="1"/>
  <c r="M807" i="7"/>
  <c r="N807" i="7" s="1"/>
  <c r="O807" i="7" s="1"/>
  <c r="M23" i="7"/>
  <c r="N23" i="7" s="1"/>
  <c r="M39" i="7"/>
  <c r="N39" i="7" s="1"/>
  <c r="O39" i="7" s="1"/>
  <c r="M311" i="7"/>
  <c r="N311" i="7" s="1"/>
  <c r="O311" i="7" s="1"/>
  <c r="M471" i="7"/>
  <c r="N471" i="7" s="1"/>
  <c r="M503" i="7"/>
  <c r="N503" i="7" s="1"/>
  <c r="O503" i="7" s="1"/>
  <c r="M527" i="7"/>
  <c r="N527" i="7" s="1"/>
  <c r="O527" i="7" s="1"/>
  <c r="M543" i="7"/>
  <c r="M567" i="7"/>
  <c r="N567" i="7" s="1"/>
  <c r="O567" i="7" s="1"/>
  <c r="M615" i="7"/>
  <c r="N615" i="7" s="1"/>
  <c r="O615" i="7" s="1"/>
  <c r="M751" i="7"/>
  <c r="N751" i="7" s="1"/>
  <c r="O751" i="7" s="1"/>
  <c r="M799" i="7"/>
  <c r="N799" i="7" s="1"/>
  <c r="O799" i="7" s="1"/>
  <c r="M847" i="7"/>
  <c r="N847" i="7" s="1"/>
  <c r="O847" i="7" s="1"/>
  <c r="M894" i="7"/>
  <c r="N894" i="7" s="1"/>
  <c r="O894" i="7" s="1"/>
  <c r="M950" i="7"/>
  <c r="N950" i="7" s="1"/>
  <c r="M8" i="7"/>
  <c r="N8" i="7" s="1"/>
  <c r="M24" i="7"/>
  <c r="N24" i="7" s="1"/>
  <c r="M40" i="7"/>
  <c r="N40" i="7" s="1"/>
  <c r="M56" i="7"/>
  <c r="N56" i="7" s="1"/>
  <c r="O56" i="7" s="1"/>
  <c r="M72" i="7"/>
  <c r="N72" i="7" s="1"/>
  <c r="M88" i="7"/>
  <c r="N88" i="7" s="1"/>
  <c r="M104" i="7"/>
  <c r="N104" i="7" s="1"/>
  <c r="M112" i="7"/>
  <c r="N112" i="7" s="1"/>
  <c r="M128" i="7"/>
  <c r="N128" i="7" s="1"/>
  <c r="M216" i="7"/>
  <c r="N216" i="7" s="1"/>
  <c r="M232" i="7"/>
  <c r="M248" i="7"/>
  <c r="N248" i="7" s="1"/>
  <c r="O248" i="7" s="1"/>
  <c r="M264" i="7"/>
  <c r="N264" i="7" s="1"/>
  <c r="O264" i="7" s="1"/>
  <c r="M280" i="7"/>
  <c r="M296" i="7"/>
  <c r="N296" i="7" s="1"/>
  <c r="O296" i="7" s="1"/>
  <c r="M312" i="7"/>
  <c r="N312" i="7" s="1"/>
  <c r="M328" i="7"/>
  <c r="N328" i="7" s="1"/>
  <c r="M344" i="7"/>
  <c r="N344" i="7" s="1"/>
  <c r="M360" i="7"/>
  <c r="N360" i="7" s="1"/>
  <c r="M376" i="7"/>
  <c r="N376" i="7" s="1"/>
  <c r="O376" i="7" s="1"/>
  <c r="M392" i="7"/>
  <c r="N392" i="7" s="1"/>
  <c r="O392" i="7" s="1"/>
  <c r="M408" i="7"/>
  <c r="N408" i="7" s="1"/>
  <c r="O408" i="7" s="1"/>
  <c r="M424" i="7"/>
  <c r="N424" i="7" s="1"/>
  <c r="O424" i="7" s="1"/>
  <c r="M440" i="7"/>
  <c r="N440" i="7" s="1"/>
  <c r="O440" i="7" s="1"/>
  <c r="M456" i="7"/>
  <c r="N456" i="7" s="1"/>
  <c r="O456" i="7" s="1"/>
  <c r="M464" i="7"/>
  <c r="N464" i="7" s="1"/>
  <c r="O464" i="7" s="1"/>
  <c r="M472" i="7"/>
  <c r="N472" i="7" s="1"/>
  <c r="O472" i="7" s="1"/>
  <c r="M480" i="7"/>
  <c r="N480" i="7" s="1"/>
  <c r="O480" i="7" s="1"/>
  <c r="M840" i="7"/>
  <c r="N840" i="7" s="1"/>
  <c r="M879" i="7"/>
  <c r="N879" i="7" s="1"/>
  <c r="O879" i="7" s="1"/>
  <c r="M895" i="7"/>
  <c r="N895" i="7" s="1"/>
  <c r="O895" i="7" s="1"/>
  <c r="M911" i="7"/>
  <c r="M927" i="7"/>
  <c r="N927" i="7" s="1"/>
  <c r="O927" i="7" s="1"/>
  <c r="M943" i="7"/>
  <c r="N943" i="7" s="1"/>
  <c r="O943" i="7" s="1"/>
  <c r="M959" i="7"/>
  <c r="N959" i="7" s="1"/>
  <c r="O959" i="7" s="1"/>
  <c r="M975" i="7"/>
  <c r="M999" i="7"/>
  <c r="N999" i="7" s="1"/>
  <c r="M9" i="7"/>
  <c r="N9" i="7" s="1"/>
  <c r="M17" i="7"/>
  <c r="N17" i="7" s="1"/>
  <c r="M25" i="7"/>
  <c r="N25" i="7" s="1"/>
  <c r="M33" i="7"/>
  <c r="N33" i="7" s="1"/>
  <c r="O33" i="7" s="1"/>
  <c r="M41" i="7"/>
  <c r="N41" i="7" s="1"/>
  <c r="O41" i="7" s="1"/>
  <c r="M49" i="7"/>
  <c r="N49" i="7" s="1"/>
  <c r="O49" i="7" s="1"/>
  <c r="M57" i="7"/>
  <c r="N57" i="7" s="1"/>
  <c r="O57" i="7" s="1"/>
  <c r="M241" i="7"/>
  <c r="N241" i="7" s="1"/>
  <c r="O241" i="7" s="1"/>
  <c r="M249" i="7"/>
  <c r="N249" i="7" s="1"/>
  <c r="M257" i="7"/>
  <c r="N257" i="7" s="1"/>
  <c r="O257" i="7" s="1"/>
  <c r="M281" i="7"/>
  <c r="N281" i="7" s="1"/>
  <c r="M297" i="7"/>
  <c r="N297" i="7" s="1"/>
  <c r="M313" i="7"/>
  <c r="N313" i="7" s="1"/>
  <c r="O313" i="7" s="1"/>
  <c r="M409" i="7"/>
  <c r="M425" i="7"/>
  <c r="N425" i="7" s="1"/>
  <c r="O425" i="7" s="1"/>
  <c r="M441" i="7"/>
  <c r="N441" i="7" s="1"/>
  <c r="O441" i="7" s="1"/>
  <c r="M457" i="7"/>
  <c r="N457" i="7" s="1"/>
  <c r="M473" i="7"/>
  <c r="N473" i="7" s="1"/>
  <c r="M489" i="7"/>
  <c r="M497" i="7"/>
  <c r="N497" i="7" s="1"/>
  <c r="M513" i="7"/>
  <c r="N513" i="7" s="1"/>
  <c r="O513" i="7" s="1"/>
  <c r="M521" i="7"/>
  <c r="N521" i="7" s="1"/>
  <c r="O521" i="7" s="1"/>
  <c r="M529" i="7"/>
  <c r="M545" i="7"/>
  <c r="N545" i="7" s="1"/>
  <c r="M553" i="7"/>
  <c r="N553" i="7" s="1"/>
  <c r="O553" i="7" s="1"/>
  <c r="M561" i="7"/>
  <c r="N561" i="7" s="1"/>
  <c r="O561" i="7" s="1"/>
  <c r="M569" i="7"/>
  <c r="M617" i="7"/>
  <c r="N617" i="7" s="1"/>
  <c r="M625" i="7"/>
  <c r="N625" i="7" s="1"/>
  <c r="O625" i="7" s="1"/>
  <c r="M657" i="7"/>
  <c r="N657" i="7" s="1"/>
  <c r="O657" i="7" s="1"/>
  <c r="M681" i="7"/>
  <c r="M705" i="7"/>
  <c r="N705" i="7" s="1"/>
  <c r="O705" i="7" s="1"/>
  <c r="M737" i="7"/>
  <c r="N737" i="7" s="1"/>
  <c r="M745" i="7"/>
  <c r="N745" i="7" s="1"/>
  <c r="O745" i="7" s="1"/>
  <c r="M753" i="7"/>
  <c r="N753" i="7" s="1"/>
  <c r="O753" i="7" s="1"/>
  <c r="M761" i="7"/>
  <c r="N761" i="7" s="1"/>
  <c r="M769" i="7"/>
  <c r="M777" i="7"/>
  <c r="N777" i="7" s="1"/>
  <c r="M785" i="7"/>
  <c r="M793" i="7"/>
  <c r="N793" i="7" s="1"/>
  <c r="M801" i="7"/>
  <c r="M809" i="7"/>
  <c r="N809" i="7" s="1"/>
  <c r="M817" i="7"/>
  <c r="N817" i="7" s="1"/>
  <c r="M825" i="7"/>
  <c r="N825" i="7" s="1"/>
  <c r="O825" i="7" s="1"/>
  <c r="M833" i="7"/>
  <c r="N833" i="7" s="1"/>
  <c r="M841" i="7"/>
  <c r="N841" i="7" s="1"/>
  <c r="O841" i="7" s="1"/>
  <c r="M849" i="7"/>
  <c r="M857" i="7"/>
  <c r="N857" i="7" s="1"/>
  <c r="O857" i="7" s="1"/>
  <c r="M865" i="7"/>
  <c r="N865" i="7" s="1"/>
  <c r="M872" i="7"/>
  <c r="N872" i="7" s="1"/>
  <c r="M880" i="7"/>
  <c r="N880" i="7" s="1"/>
  <c r="O880" i="7" s="1"/>
  <c r="M888" i="7"/>
  <c r="N888" i="7" s="1"/>
  <c r="O888" i="7" s="1"/>
  <c r="M896" i="7"/>
  <c r="M904" i="7"/>
  <c r="N904" i="7" s="1"/>
  <c r="O904" i="7" s="1"/>
  <c r="M912" i="7"/>
  <c r="N912" i="7" s="1"/>
  <c r="M920" i="7"/>
  <c r="N920" i="7" s="1"/>
  <c r="O920" i="7" s="1"/>
  <c r="M928" i="7"/>
  <c r="N928" i="7" s="1"/>
  <c r="O928" i="7" s="1"/>
  <c r="M936" i="7"/>
  <c r="N936" i="7" s="1"/>
  <c r="O936" i="7" s="1"/>
  <c r="M944" i="7"/>
  <c r="N944" i="7" s="1"/>
  <c r="M952" i="7"/>
  <c r="N952" i="7" s="1"/>
  <c r="O952" i="7" s="1"/>
  <c r="M960" i="7"/>
  <c r="N960" i="7" s="1"/>
  <c r="O960" i="7" s="1"/>
  <c r="M968" i="7"/>
  <c r="N968" i="7" s="1"/>
  <c r="O968" i="7" s="1"/>
  <c r="M976" i="7"/>
  <c r="N976" i="7" s="1"/>
  <c r="M984" i="7"/>
  <c r="N984" i="7" s="1"/>
  <c r="O984" i="7" s="1"/>
  <c r="M992" i="7"/>
  <c r="M1000" i="7"/>
  <c r="N1000" i="7" s="1"/>
  <c r="O1000" i="7" s="1"/>
  <c r="M1008" i="7"/>
  <c r="N1008" i="7" s="1"/>
  <c r="O1008" i="7" s="1"/>
  <c r="M854" i="7"/>
  <c r="N854" i="7" s="1"/>
  <c r="O854" i="7" s="1"/>
  <c r="M775" i="7"/>
  <c r="N775" i="7" s="1"/>
  <c r="O775" i="7" s="1"/>
  <c r="M886" i="7"/>
  <c r="N886" i="7" s="1"/>
  <c r="O886" i="7" s="1"/>
  <c r="M926" i="7"/>
  <c r="N926" i="7" s="1"/>
  <c r="O926" i="7" s="1"/>
  <c r="M974" i="7"/>
  <c r="N974" i="7" s="1"/>
  <c r="M990" i="7"/>
  <c r="N990" i="7" s="1"/>
  <c r="O990" i="7" s="1"/>
  <c r="M1014" i="7"/>
  <c r="N1014" i="7" s="1"/>
  <c r="O1014" i="7" s="1"/>
  <c r="M16" i="7"/>
  <c r="N16" i="7" s="1"/>
  <c r="O16" i="7" s="1"/>
  <c r="M32" i="7"/>
  <c r="N32" i="7" s="1"/>
  <c r="M48" i="7"/>
  <c r="N48" i="7" s="1"/>
  <c r="M64" i="7"/>
  <c r="N64" i="7" s="1"/>
  <c r="O64" i="7" s="1"/>
  <c r="M80" i="7"/>
  <c r="N80" i="7" s="1"/>
  <c r="M96" i="7"/>
  <c r="N96" i="7" s="1"/>
  <c r="O96" i="7" s="1"/>
  <c r="M120" i="7"/>
  <c r="N120" i="7" s="1"/>
  <c r="M144" i="7"/>
  <c r="N144" i="7" s="1"/>
  <c r="O144" i="7" s="1"/>
  <c r="M160" i="7"/>
  <c r="N160" i="7" s="1"/>
  <c r="M208" i="7"/>
  <c r="N208" i="7" s="1"/>
  <c r="O208" i="7" s="1"/>
  <c r="M224" i="7"/>
  <c r="N224" i="7" s="1"/>
  <c r="O224" i="7" s="1"/>
  <c r="M240" i="7"/>
  <c r="N240" i="7" s="1"/>
  <c r="O240" i="7" s="1"/>
  <c r="M256" i="7"/>
  <c r="N256" i="7" s="1"/>
  <c r="O256" i="7" s="1"/>
  <c r="M272" i="7"/>
  <c r="M288" i="7"/>
  <c r="N288" i="7" s="1"/>
  <c r="M304" i="7"/>
  <c r="N304" i="7" s="1"/>
  <c r="M320" i="7"/>
  <c r="N320" i="7" s="1"/>
  <c r="M336" i="7"/>
  <c r="N336" i="7" s="1"/>
  <c r="M352" i="7"/>
  <c r="N352" i="7" s="1"/>
  <c r="O352" i="7" s="1"/>
  <c r="M368" i="7"/>
  <c r="N368" i="7" s="1"/>
  <c r="M384" i="7"/>
  <c r="N384" i="7" s="1"/>
  <c r="M400" i="7"/>
  <c r="N400" i="7" s="1"/>
  <c r="O400" i="7" s="1"/>
  <c r="M416" i="7"/>
  <c r="N416" i="7" s="1"/>
  <c r="O416" i="7" s="1"/>
  <c r="M432" i="7"/>
  <c r="N432" i="7" s="1"/>
  <c r="O432" i="7" s="1"/>
  <c r="M448" i="7"/>
  <c r="N448" i="7" s="1"/>
  <c r="O448" i="7" s="1"/>
  <c r="M824" i="7"/>
  <c r="N824" i="7" s="1"/>
  <c r="M856" i="7"/>
  <c r="N856" i="7" s="1"/>
  <c r="O856" i="7" s="1"/>
  <c r="M871" i="7"/>
  <c r="N871" i="7" s="1"/>
  <c r="M887" i="7"/>
  <c r="N887" i="7" s="1"/>
  <c r="M903" i="7"/>
  <c r="M919" i="7"/>
  <c r="N919" i="7" s="1"/>
  <c r="M935" i="7"/>
  <c r="N935" i="7" s="1"/>
  <c r="M951" i="7"/>
  <c r="N951" i="7" s="1"/>
  <c r="M967" i="7"/>
  <c r="N967" i="7" s="1"/>
  <c r="O967" i="7" s="1"/>
  <c r="M983" i="7"/>
  <c r="N983" i="7" s="1"/>
  <c r="M991" i="7"/>
  <c r="N991" i="7" s="1"/>
  <c r="O991" i="7" s="1"/>
  <c r="M1007" i="7"/>
  <c r="M1015" i="7"/>
  <c r="N1015" i="7" s="1"/>
  <c r="O1015" i="7" s="1"/>
  <c r="M10" i="7"/>
  <c r="N10" i="7" s="1"/>
  <c r="M18" i="7"/>
  <c r="N18" i="7" s="1"/>
  <c r="M34" i="7"/>
  <c r="N34" i="7" s="1"/>
  <c r="M42" i="7"/>
  <c r="N42" i="7" s="1"/>
  <c r="M50" i="7"/>
  <c r="N50" i="7" s="1"/>
  <c r="M58" i="7"/>
  <c r="N58" i="7" s="1"/>
  <c r="M66" i="7"/>
  <c r="N66" i="7" s="1"/>
  <c r="M74" i="7"/>
  <c r="N74" i="7" s="1"/>
  <c r="M82" i="7"/>
  <c r="N82" i="7" s="1"/>
  <c r="M90" i="7"/>
  <c r="N90" i="7" s="1"/>
  <c r="M98" i="7"/>
  <c r="N98" i="7" s="1"/>
  <c r="M106" i="7"/>
  <c r="N106" i="7" s="1"/>
  <c r="M114" i="7"/>
  <c r="N114" i="7" s="1"/>
  <c r="M122" i="7"/>
  <c r="N122" i="7" s="1"/>
  <c r="M130" i="7"/>
  <c r="N130" i="7" s="1"/>
  <c r="M138" i="7"/>
  <c r="N138" i="7" s="1"/>
  <c r="O138" i="7" s="1"/>
  <c r="M146" i="7"/>
  <c r="N146" i="7" s="1"/>
  <c r="O146" i="7" s="1"/>
  <c r="M154" i="7"/>
  <c r="N154" i="7" s="1"/>
  <c r="O154" i="7" s="1"/>
  <c r="M162" i="7"/>
  <c r="N162" i="7" s="1"/>
  <c r="O162" i="7" s="1"/>
  <c r="M170" i="7"/>
  <c r="N170" i="7" s="1"/>
  <c r="O170" i="7" s="1"/>
  <c r="M210" i="7"/>
  <c r="N210" i="7" s="1"/>
  <c r="O210" i="7" s="1"/>
  <c r="M242" i="7"/>
  <c r="N242" i="7" s="1"/>
  <c r="O242" i="7" s="1"/>
  <c r="M250" i="7"/>
  <c r="N250" i="7" s="1"/>
  <c r="M258" i="7"/>
  <c r="N258" i="7" s="1"/>
  <c r="M266" i="7"/>
  <c r="N266" i="7" s="1"/>
  <c r="M274" i="7"/>
  <c r="N274" i="7" s="1"/>
  <c r="O274" i="7" s="1"/>
  <c r="M282" i="7"/>
  <c r="N282" i="7" s="1"/>
  <c r="M290" i="7"/>
  <c r="N290" i="7" s="1"/>
  <c r="O290" i="7" s="1"/>
  <c r="M298" i="7"/>
  <c r="N298" i="7" s="1"/>
  <c r="O298" i="7" s="1"/>
  <c r="M306" i="7"/>
  <c r="N306" i="7" s="1"/>
  <c r="O306" i="7" s="1"/>
  <c r="M322" i="7"/>
  <c r="N322" i="7" s="1"/>
  <c r="M330" i="7"/>
  <c r="N330" i="7" s="1"/>
  <c r="O330" i="7" s="1"/>
  <c r="M338" i="7"/>
  <c r="N338" i="7" s="1"/>
  <c r="O338" i="7" s="1"/>
  <c r="M346" i="7"/>
  <c r="N346" i="7" s="1"/>
  <c r="O346" i="7" s="1"/>
  <c r="M362" i="7"/>
  <c r="N362" i="7" s="1"/>
  <c r="M378" i="7"/>
  <c r="N378" i="7" s="1"/>
  <c r="O378" i="7" s="1"/>
  <c r="M394" i="7"/>
  <c r="N394" i="7" s="1"/>
  <c r="O394" i="7" s="1"/>
  <c r="M402" i="7"/>
  <c r="N402" i="7" s="1"/>
  <c r="M410" i="7"/>
  <c r="M426" i="7"/>
  <c r="N426" i="7" s="1"/>
  <c r="M442" i="7"/>
  <c r="M873" i="7"/>
  <c r="N873" i="7" s="1"/>
  <c r="M881" i="7"/>
  <c r="N881" i="7" s="1"/>
  <c r="O881" i="7" s="1"/>
  <c r="M889" i="7"/>
  <c r="N889" i="7" s="1"/>
  <c r="M897" i="7"/>
  <c r="N897" i="7" s="1"/>
  <c r="O897" i="7" s="1"/>
  <c r="M905" i="7"/>
  <c r="N905" i="7" s="1"/>
  <c r="M913" i="7"/>
  <c r="N913" i="7" s="1"/>
  <c r="O913" i="7" s="1"/>
  <c r="M921" i="7"/>
  <c r="N921" i="7" s="1"/>
  <c r="M929" i="7"/>
  <c r="N929" i="7" s="1"/>
  <c r="O929" i="7" s="1"/>
  <c r="M937" i="7"/>
  <c r="N937" i="7" s="1"/>
  <c r="M945" i="7"/>
  <c r="N945" i="7" s="1"/>
  <c r="O945" i="7" s="1"/>
  <c r="M953" i="7"/>
  <c r="N953" i="7" s="1"/>
  <c r="M961" i="7"/>
  <c r="N961" i="7" s="1"/>
  <c r="O961" i="7" s="1"/>
  <c r="M969" i="7"/>
  <c r="N969" i="7" s="1"/>
  <c r="M977" i="7"/>
  <c r="N977" i="7" s="1"/>
  <c r="O977" i="7" s="1"/>
  <c r="M985" i="7"/>
  <c r="N985" i="7" s="1"/>
  <c r="O985" i="7" s="1"/>
  <c r="M993" i="7"/>
  <c r="N993" i="7" s="1"/>
  <c r="O993" i="7" s="1"/>
  <c r="M1001" i="7"/>
  <c r="N1001" i="7" s="1"/>
  <c r="M1009" i="7"/>
  <c r="N1009" i="7" s="1"/>
  <c r="O1009" i="7" s="1"/>
  <c r="M487" i="7"/>
  <c r="N487" i="7" s="1"/>
  <c r="M519" i="7"/>
  <c r="N519" i="7" s="1"/>
  <c r="M535" i="7"/>
  <c r="N535" i="7" s="1"/>
  <c r="M551" i="7"/>
  <c r="N551" i="7" s="1"/>
  <c r="M575" i="7"/>
  <c r="M583" i="7"/>
  <c r="N583" i="7" s="1"/>
  <c r="M599" i="7"/>
  <c r="N599" i="7" s="1"/>
  <c r="O599" i="7" s="1"/>
  <c r="M639" i="7"/>
  <c r="M791" i="7"/>
  <c r="N791" i="7" s="1"/>
  <c r="O791" i="7" s="1"/>
  <c r="M815" i="7"/>
  <c r="N815" i="7" s="1"/>
  <c r="O815" i="7" s="1"/>
  <c r="M831" i="7"/>
  <c r="N831" i="7" s="1"/>
  <c r="O831" i="7" s="1"/>
  <c r="M863" i="7"/>
  <c r="N863" i="7" s="1"/>
  <c r="O863" i="7" s="1"/>
  <c r="M910" i="7"/>
  <c r="N910" i="7" s="1"/>
  <c r="O910" i="7" s="1"/>
  <c r="M934" i="7"/>
  <c r="N934" i="7" s="1"/>
  <c r="O934" i="7" s="1"/>
  <c r="M982" i="7"/>
  <c r="N982" i="7" s="1"/>
  <c r="O982" i="7" s="1"/>
  <c r="M1006" i="7"/>
  <c r="M15" i="7"/>
  <c r="N15" i="7" s="1"/>
  <c r="M47" i="7"/>
  <c r="N47" i="7" s="1"/>
  <c r="O47" i="7" s="1"/>
  <c r="M295" i="7"/>
  <c r="N295" i="7" s="1"/>
  <c r="M439" i="7"/>
  <c r="M495" i="7"/>
  <c r="N495" i="7" s="1"/>
  <c r="M631" i="7"/>
  <c r="N631" i="7" s="1"/>
  <c r="M647" i="7"/>
  <c r="N647" i="7" s="1"/>
  <c r="M695" i="7"/>
  <c r="N695" i="7" s="1"/>
  <c r="M767" i="7"/>
  <c r="N767" i="7" s="1"/>
  <c r="O767" i="7" s="1"/>
  <c r="M783" i="7"/>
  <c r="N783" i="7" s="1"/>
  <c r="O783" i="7" s="1"/>
  <c r="M902" i="7"/>
  <c r="N902" i="7" s="1"/>
  <c r="O902" i="7" s="1"/>
  <c r="M918" i="7"/>
  <c r="N918" i="7" s="1"/>
  <c r="O918" i="7" s="1"/>
  <c r="M966" i="7"/>
  <c r="N966" i="7" s="1"/>
  <c r="O966" i="7" s="1"/>
  <c r="M998" i="7"/>
  <c r="N998" i="7" s="1"/>
  <c r="O998" i="7" s="1"/>
  <c r="M11" i="7"/>
  <c r="N11" i="7" s="1"/>
  <c r="M59" i="7"/>
  <c r="N59" i="7" s="1"/>
  <c r="O59" i="7" s="1"/>
  <c r="M75" i="7"/>
  <c r="N75" i="7" s="1"/>
  <c r="O75" i="7" s="1"/>
  <c r="M99" i="7"/>
  <c r="N99" i="7" s="1"/>
  <c r="O99" i="7" s="1"/>
  <c r="M115" i="7"/>
  <c r="N115" i="7" s="1"/>
  <c r="O115" i="7" s="1"/>
  <c r="M243" i="7"/>
  <c r="N243" i="7" s="1"/>
  <c r="O243" i="7" s="1"/>
  <c r="M275" i="7"/>
  <c r="N275" i="7" s="1"/>
  <c r="M403" i="7"/>
  <c r="N403" i="7" s="1"/>
  <c r="O403" i="7" s="1"/>
  <c r="M419" i="7"/>
  <c r="N419" i="7" s="1"/>
  <c r="O419" i="7" s="1"/>
  <c r="M435" i="7"/>
  <c r="N435" i="7" s="1"/>
  <c r="M483" i="7"/>
  <c r="N483" i="7" s="1"/>
  <c r="O483" i="7" s="1"/>
  <c r="M491" i="7"/>
  <c r="N491" i="7" s="1"/>
  <c r="M507" i="7"/>
  <c r="N507" i="7" s="1"/>
  <c r="M523" i="7"/>
  <c r="M539" i="7"/>
  <c r="N539" i="7" s="1"/>
  <c r="M555" i="7"/>
  <c r="N555" i="7" s="1"/>
  <c r="M579" i="7"/>
  <c r="N579" i="7" s="1"/>
  <c r="O579" i="7" s="1"/>
  <c r="M595" i="7"/>
  <c r="N595" i="7" s="1"/>
  <c r="O595" i="7" s="1"/>
  <c r="M611" i="7"/>
  <c r="N611" i="7" s="1"/>
  <c r="O611" i="7" s="1"/>
  <c r="M890" i="7"/>
  <c r="M962" i="7"/>
  <c r="N962" i="7" s="1"/>
  <c r="O962" i="7" s="1"/>
  <c r="M994" i="7"/>
  <c r="N994" i="7" s="1"/>
  <c r="O994" i="7" s="1"/>
  <c r="M20" i="7"/>
  <c r="N20" i="7" s="1"/>
  <c r="O20" i="7" s="1"/>
  <c r="M36" i="7"/>
  <c r="N36" i="7" s="1"/>
  <c r="M52" i="7"/>
  <c r="M68" i="7"/>
  <c r="N68" i="7" s="1"/>
  <c r="O68" i="7" s="1"/>
  <c r="M84" i="7"/>
  <c r="N84" i="7" s="1"/>
  <c r="M100" i="7"/>
  <c r="N100" i="7" s="1"/>
  <c r="M116" i="7"/>
  <c r="M196" i="7"/>
  <c r="N196" i="7" s="1"/>
  <c r="O196" i="7" s="1"/>
  <c r="M228" i="7"/>
  <c r="N228" i="7" s="1"/>
  <c r="O228" i="7" s="1"/>
  <c r="M284" i="7"/>
  <c r="N284" i="7" s="1"/>
  <c r="M308" i="7"/>
  <c r="N308" i="7" s="1"/>
  <c r="O308" i="7" s="1"/>
  <c r="M372" i="7"/>
  <c r="N372" i="7" s="1"/>
  <c r="O372" i="7" s="1"/>
  <c r="M388" i="7"/>
  <c r="N388" i="7" s="1"/>
  <c r="M420" i="7"/>
  <c r="N420" i="7" s="1"/>
  <c r="O420" i="7" s="1"/>
  <c r="M836" i="7"/>
  <c r="N836" i="7" s="1"/>
  <c r="O836" i="7" s="1"/>
  <c r="M852" i="7"/>
  <c r="N852" i="7" s="1"/>
  <c r="M883" i="7"/>
  <c r="N883" i="7" s="1"/>
  <c r="O883" i="7" s="1"/>
  <c r="M899" i="7"/>
  <c r="N899" i="7" s="1"/>
  <c r="M915" i="7"/>
  <c r="N915" i="7" s="1"/>
  <c r="O915" i="7" s="1"/>
  <c r="M931" i="7"/>
  <c r="N931" i="7" s="1"/>
  <c r="O931" i="7" s="1"/>
  <c r="M947" i="7"/>
  <c r="M963" i="7"/>
  <c r="N963" i="7" s="1"/>
  <c r="M979" i="7"/>
  <c r="N979" i="7" s="1"/>
  <c r="O979" i="7" s="1"/>
  <c r="M995" i="7"/>
  <c r="N995" i="7" s="1"/>
  <c r="O995" i="7" s="1"/>
  <c r="M1011" i="7"/>
  <c r="M7" i="7"/>
  <c r="N7" i="7" s="1"/>
  <c r="M31" i="7"/>
  <c r="N31" i="7" s="1"/>
  <c r="O31" i="7" s="1"/>
  <c r="M63" i="7"/>
  <c r="N63" i="7" s="1"/>
  <c r="O63" i="7" s="1"/>
  <c r="M279" i="7"/>
  <c r="N279" i="7" s="1"/>
  <c r="O279" i="7" s="1"/>
  <c r="M407" i="7"/>
  <c r="N407" i="7" s="1"/>
  <c r="O407" i="7" s="1"/>
  <c r="M423" i="7"/>
  <c r="N423" i="7" s="1"/>
  <c r="O423" i="7" s="1"/>
  <c r="M455" i="7"/>
  <c r="N455" i="7" s="1"/>
  <c r="O455" i="7" s="1"/>
  <c r="M511" i="7"/>
  <c r="N511" i="7" s="1"/>
  <c r="O511" i="7" s="1"/>
  <c r="M663" i="7"/>
  <c r="N663" i="7" s="1"/>
  <c r="O663" i="7" s="1"/>
  <c r="M942" i="7"/>
  <c r="N942" i="7" s="1"/>
  <c r="O942" i="7" s="1"/>
  <c r="M3" i="7"/>
  <c r="N3" i="7" s="1"/>
  <c r="O3" i="7" s="1"/>
  <c r="M27" i="7"/>
  <c r="N27" i="7" s="1"/>
  <c r="O27" i="7" s="1"/>
  <c r="M51" i="7"/>
  <c r="N51" i="7" s="1"/>
  <c r="O51" i="7" s="1"/>
  <c r="M83" i="7"/>
  <c r="N83" i="7" s="1"/>
  <c r="O83" i="7" s="1"/>
  <c r="M251" i="7"/>
  <c r="N251" i="7" s="1"/>
  <c r="O251" i="7" s="1"/>
  <c r="M267" i="7"/>
  <c r="N267" i="7" s="1"/>
  <c r="M283" i="7"/>
  <c r="N283" i="7" s="1"/>
  <c r="M299" i="7"/>
  <c r="N299" i="7" s="1"/>
  <c r="O299" i="7" s="1"/>
  <c r="M307" i="7"/>
  <c r="N307" i="7" s="1"/>
  <c r="O307" i="7" s="1"/>
  <c r="M315" i="7"/>
  <c r="N315" i="7" s="1"/>
  <c r="O315" i="7" s="1"/>
  <c r="M411" i="7"/>
  <c r="M451" i="7"/>
  <c r="N451" i="7" s="1"/>
  <c r="M531" i="7"/>
  <c r="N531" i="7" s="1"/>
  <c r="O531" i="7" s="1"/>
  <c r="M547" i="7"/>
  <c r="N547" i="7" s="1"/>
  <c r="O547" i="7" s="1"/>
  <c r="M571" i="7"/>
  <c r="N571" i="7" s="1"/>
  <c r="O571" i="7" s="1"/>
  <c r="M635" i="7"/>
  <c r="M715" i="7"/>
  <c r="N715" i="7" s="1"/>
  <c r="M739" i="7"/>
  <c r="N739" i="7" s="1"/>
  <c r="M755" i="7"/>
  <c r="N755" i="7" s="1"/>
  <c r="M779" i="7"/>
  <c r="N779" i="7" s="1"/>
  <c r="O779" i="7" s="1"/>
  <c r="M795" i="7"/>
  <c r="N795" i="7" s="1"/>
  <c r="M803" i="7"/>
  <c r="N803" i="7" s="1"/>
  <c r="M874" i="7"/>
  <c r="M898" i="7"/>
  <c r="N898" i="7" s="1"/>
  <c r="O898" i="7" s="1"/>
  <c r="M914" i="7"/>
  <c r="N914" i="7" s="1"/>
  <c r="O914" i="7" s="1"/>
  <c r="M930" i="7"/>
  <c r="N930" i="7" s="1"/>
  <c r="O930" i="7" s="1"/>
  <c r="M938" i="7"/>
  <c r="N938" i="7" s="1"/>
  <c r="O938" i="7" s="1"/>
  <c r="M954" i="7"/>
  <c r="N954" i="7" s="1"/>
  <c r="O954" i="7" s="1"/>
  <c r="M970" i="7"/>
  <c r="N970" i="7" s="1"/>
  <c r="O970" i="7" s="1"/>
  <c r="M986" i="7"/>
  <c r="N986" i="7" s="1"/>
  <c r="O986" i="7" s="1"/>
  <c r="M1010" i="7"/>
  <c r="N1010" i="7" s="1"/>
  <c r="O1010" i="7" s="1"/>
  <c r="M577" i="7"/>
  <c r="N577" i="7" s="1"/>
  <c r="O577" i="7" s="1"/>
  <c r="M4" i="7"/>
  <c r="N4" i="7" s="1"/>
  <c r="O4" i="7" s="1"/>
  <c r="M12" i="7"/>
  <c r="N12" i="7" s="1"/>
  <c r="O12" i="7" s="1"/>
  <c r="M28" i="7"/>
  <c r="N28" i="7" s="1"/>
  <c r="O28" i="7" s="1"/>
  <c r="M44" i="7"/>
  <c r="N44" i="7" s="1"/>
  <c r="M60" i="7"/>
  <c r="N60" i="7" s="1"/>
  <c r="O60" i="7" s="1"/>
  <c r="M76" i="7"/>
  <c r="N76" i="7" s="1"/>
  <c r="M92" i="7"/>
  <c r="M108" i="7"/>
  <c r="N108" i="7" s="1"/>
  <c r="M124" i="7"/>
  <c r="N124" i="7" s="1"/>
  <c r="O124" i="7" s="1"/>
  <c r="M212" i="7"/>
  <c r="N212" i="7" s="1"/>
  <c r="O212" i="7" s="1"/>
  <c r="M276" i="7"/>
  <c r="N276" i="7" s="1"/>
  <c r="O276" i="7" s="1"/>
  <c r="M292" i="7"/>
  <c r="N292" i="7" s="1"/>
  <c r="O292" i="7" s="1"/>
  <c r="M300" i="7"/>
  <c r="N300" i="7" s="1"/>
  <c r="M316" i="7"/>
  <c r="N316" i="7" s="1"/>
  <c r="O316" i="7" s="1"/>
  <c r="M324" i="7"/>
  <c r="N324" i="7" s="1"/>
  <c r="M332" i="7"/>
  <c r="N332" i="7" s="1"/>
  <c r="M340" i="7"/>
  <c r="N340" i="7" s="1"/>
  <c r="O340" i="7" s="1"/>
  <c r="M356" i="7"/>
  <c r="N356" i="7" s="1"/>
  <c r="O356" i="7" s="1"/>
  <c r="M364" i="7"/>
  <c r="N364" i="7" s="1"/>
  <c r="M380" i="7"/>
  <c r="M396" i="7"/>
  <c r="N396" i="7" s="1"/>
  <c r="M404" i="7"/>
  <c r="N404" i="7" s="1"/>
  <c r="M412" i="7"/>
  <c r="M428" i="7"/>
  <c r="N428" i="7" s="1"/>
  <c r="O428" i="7" s="1"/>
  <c r="M436" i="7"/>
  <c r="N436" i="7" s="1"/>
  <c r="O436" i="7" s="1"/>
  <c r="M444" i="7"/>
  <c r="N444" i="7" s="1"/>
  <c r="M452" i="7"/>
  <c r="M468" i="7"/>
  <c r="N468" i="7" s="1"/>
  <c r="O468" i="7" s="1"/>
  <c r="M476" i="7"/>
  <c r="N476" i="7" s="1"/>
  <c r="O476" i="7" s="1"/>
  <c r="M828" i="7"/>
  <c r="M844" i="7"/>
  <c r="N844" i="7" s="1"/>
  <c r="O844" i="7" s="1"/>
  <c r="M860" i="7"/>
  <c r="N860" i="7" s="1"/>
  <c r="O860" i="7" s="1"/>
  <c r="M875" i="7"/>
  <c r="N875" i="7" s="1"/>
  <c r="M891" i="7"/>
  <c r="M907" i="7"/>
  <c r="N907" i="7" s="1"/>
  <c r="O907" i="7" s="1"/>
  <c r="M923" i="7"/>
  <c r="N923" i="7" s="1"/>
  <c r="M939" i="7"/>
  <c r="N939" i="7" s="1"/>
  <c r="M955" i="7"/>
  <c r="M971" i="7"/>
  <c r="N971" i="7" s="1"/>
  <c r="O971" i="7" s="1"/>
  <c r="M987" i="7"/>
  <c r="N987" i="7" s="1"/>
  <c r="M1003" i="7"/>
  <c r="N1003" i="7" s="1"/>
  <c r="M5" i="7"/>
  <c r="N5" i="7" s="1"/>
  <c r="M13" i="7"/>
  <c r="M21" i="7"/>
  <c r="N21" i="7" s="1"/>
  <c r="M29" i="7"/>
  <c r="N29" i="7" s="1"/>
  <c r="M45" i="7"/>
  <c r="N45" i="7" s="1"/>
  <c r="O45" i="7" s="1"/>
  <c r="M61" i="7"/>
  <c r="N61" i="7" s="1"/>
  <c r="O61" i="7" s="1"/>
  <c r="M69" i="7"/>
  <c r="N69" i="7" s="1"/>
  <c r="O69" i="7" s="1"/>
  <c r="M77" i="7"/>
  <c r="N77" i="7" s="1"/>
  <c r="O77" i="7" s="1"/>
  <c r="M85" i="7"/>
  <c r="N85" i="7" s="1"/>
  <c r="O85" i="7" s="1"/>
  <c r="M93" i="7"/>
  <c r="N93" i="7" s="1"/>
  <c r="O93" i="7" s="1"/>
  <c r="M101" i="7"/>
  <c r="N101" i="7" s="1"/>
  <c r="O101" i="7" s="1"/>
  <c r="M109" i="7"/>
  <c r="N109" i="7" s="1"/>
  <c r="O109" i="7" s="1"/>
  <c r="M117" i="7"/>
  <c r="N117" i="7" s="1"/>
  <c r="O117" i="7" s="1"/>
  <c r="M125" i="7"/>
  <c r="N125" i="7" s="1"/>
  <c r="O125" i="7" s="1"/>
  <c r="M277" i="7"/>
  <c r="N277" i="7" s="1"/>
  <c r="O277" i="7" s="1"/>
  <c r="M285" i="7"/>
  <c r="N285" i="7" s="1"/>
  <c r="O285" i="7" s="1"/>
  <c r="M293" i="7"/>
  <c r="N293" i="7" s="1"/>
  <c r="O293" i="7" s="1"/>
  <c r="M301" i="7"/>
  <c r="N301" i="7" s="1"/>
  <c r="O301" i="7" s="1"/>
  <c r="M309" i="7"/>
  <c r="N309" i="7" s="1"/>
  <c r="O309" i="7" s="1"/>
  <c r="M317" i="7"/>
  <c r="N317" i="7" s="1"/>
  <c r="O317" i="7" s="1"/>
  <c r="M325" i="7"/>
  <c r="N325" i="7" s="1"/>
  <c r="O325" i="7" s="1"/>
  <c r="M333" i="7"/>
  <c r="N333" i="7" s="1"/>
  <c r="O333" i="7" s="1"/>
  <c r="M341" i="7"/>
  <c r="N341" i="7" s="1"/>
  <c r="O341" i="7" s="1"/>
  <c r="M349" i="7"/>
  <c r="N349" i="7" s="1"/>
  <c r="O349" i="7" s="1"/>
  <c r="M357" i="7"/>
  <c r="N357" i="7" s="1"/>
  <c r="O357" i="7" s="1"/>
  <c r="M365" i="7"/>
  <c r="N365" i="7" s="1"/>
  <c r="O365" i="7" s="1"/>
  <c r="M373" i="7"/>
  <c r="N373" i="7" s="1"/>
  <c r="O373" i="7" s="1"/>
  <c r="M381" i="7"/>
  <c r="N381" i="7" s="1"/>
  <c r="O381" i="7" s="1"/>
  <c r="M389" i="7"/>
  <c r="N389" i="7" s="1"/>
  <c r="M397" i="7"/>
  <c r="N397" i="7" s="1"/>
  <c r="M413" i="7"/>
  <c r="N413" i="7" s="1"/>
  <c r="M429" i="7"/>
  <c r="N429" i="7" s="1"/>
  <c r="M437" i="7"/>
  <c r="N437" i="7" s="1"/>
  <c r="O437" i="7" s="1"/>
  <c r="M445" i="7"/>
  <c r="N445" i="7" s="1"/>
  <c r="M453" i="7"/>
  <c r="N453" i="7" s="1"/>
  <c r="O453" i="7" s="1"/>
  <c r="M461" i="7"/>
  <c r="M469" i="7"/>
  <c r="M477" i="7"/>
  <c r="N477" i="7" s="1"/>
  <c r="M629" i="7"/>
  <c r="N629" i="7" s="1"/>
  <c r="M661" i="7"/>
  <c r="N661" i="7" s="1"/>
  <c r="O661" i="7" s="1"/>
  <c r="M709" i="7"/>
  <c r="N709" i="7" s="1"/>
  <c r="M725" i="7"/>
  <c r="N725" i="7" s="1"/>
  <c r="O725" i="7" s="1"/>
  <c r="M741" i="7"/>
  <c r="N741" i="7" s="1"/>
  <c r="O741" i="7" s="1"/>
  <c r="M749" i="7"/>
  <c r="N749" i="7" s="1"/>
  <c r="O749" i="7" s="1"/>
  <c r="M757" i="7"/>
  <c r="N757" i="7" s="1"/>
  <c r="M765" i="7"/>
  <c r="M773" i="7"/>
  <c r="M781" i="7"/>
  <c r="M789" i="7"/>
  <c r="N789" i="7" s="1"/>
  <c r="M797" i="7"/>
  <c r="N797" i="7" s="1"/>
  <c r="M805" i="7"/>
  <c r="M813" i="7"/>
  <c r="M821" i="7"/>
  <c r="N821" i="7" s="1"/>
  <c r="M829" i="7"/>
  <c r="M837" i="7"/>
  <c r="M845" i="7"/>
  <c r="N845" i="7" s="1"/>
  <c r="M853" i="7"/>
  <c r="N853" i="7" s="1"/>
  <c r="M861" i="7"/>
  <c r="M876" i="7"/>
  <c r="N876" i="7" s="1"/>
  <c r="O876" i="7" s="1"/>
  <c r="M884" i="7"/>
  <c r="N884" i="7" s="1"/>
  <c r="M892" i="7"/>
  <c r="N892" i="7" s="1"/>
  <c r="O892" i="7" s="1"/>
  <c r="M900" i="7"/>
  <c r="M908" i="7"/>
  <c r="N908" i="7" s="1"/>
  <c r="O908" i="7" s="1"/>
  <c r="M916" i="7"/>
  <c r="N916" i="7" s="1"/>
  <c r="M924" i="7"/>
  <c r="N924" i="7" s="1"/>
  <c r="O924" i="7" s="1"/>
  <c r="M932" i="7"/>
  <c r="N932" i="7" s="1"/>
  <c r="O932" i="7" s="1"/>
  <c r="M940" i="7"/>
  <c r="N940" i="7" s="1"/>
  <c r="O940" i="7" s="1"/>
  <c r="M948" i="7"/>
  <c r="N948" i="7" s="1"/>
  <c r="M956" i="7"/>
  <c r="N956" i="7" s="1"/>
  <c r="O956" i="7" s="1"/>
  <c r="M964" i="7"/>
  <c r="N964" i="7" s="1"/>
  <c r="O964" i="7" s="1"/>
  <c r="M972" i="7"/>
  <c r="N972" i="7" s="1"/>
  <c r="O972" i="7" s="1"/>
  <c r="M980" i="7"/>
  <c r="N980" i="7" s="1"/>
  <c r="M988" i="7"/>
  <c r="N988" i="7" s="1"/>
  <c r="O988" i="7" s="1"/>
  <c r="M996" i="7"/>
  <c r="N996" i="7" s="1"/>
  <c r="O996" i="7" s="1"/>
  <c r="M1004" i="7"/>
  <c r="N1004" i="7" s="1"/>
  <c r="O1004" i="7" s="1"/>
  <c r="M1012" i="7"/>
  <c r="N1012" i="7" s="1"/>
  <c r="M771" i="7"/>
  <c r="N771" i="7" s="1"/>
  <c r="M743" i="7"/>
  <c r="N743" i="7" s="1"/>
  <c r="O743" i="7" s="1"/>
  <c r="M878" i="7"/>
  <c r="N878" i="7" s="1"/>
  <c r="O878" i="7" s="1"/>
  <c r="M958" i="7"/>
  <c r="N958" i="7" s="1"/>
  <c r="O958" i="7" s="1"/>
  <c r="M19" i="7"/>
  <c r="N19" i="7" s="1"/>
  <c r="M43" i="7"/>
  <c r="N43" i="7" s="1"/>
  <c r="O43" i="7" s="1"/>
  <c r="M67" i="7"/>
  <c r="N67" i="7" s="1"/>
  <c r="O67" i="7" s="1"/>
  <c r="M91" i="7"/>
  <c r="N91" i="7" s="1"/>
  <c r="O91" i="7" s="1"/>
  <c r="M107" i="7"/>
  <c r="N107" i="7" s="1"/>
  <c r="O107" i="7" s="1"/>
  <c r="M123" i="7"/>
  <c r="N123" i="7" s="1"/>
  <c r="O123" i="7" s="1"/>
  <c r="M259" i="7"/>
  <c r="N259" i="7" s="1"/>
  <c r="O259" i="7" s="1"/>
  <c r="M291" i="7"/>
  <c r="N291" i="7" s="1"/>
  <c r="M499" i="7"/>
  <c r="N499" i="7" s="1"/>
  <c r="O499" i="7" s="1"/>
  <c r="M587" i="7"/>
  <c r="M603" i="7"/>
  <c r="N603" i="7" s="1"/>
  <c r="O603" i="7" s="1"/>
  <c r="M667" i="7"/>
  <c r="N667" i="7" s="1"/>
  <c r="M723" i="7"/>
  <c r="N723" i="7" s="1"/>
  <c r="O723" i="7" s="1"/>
  <c r="M747" i="7"/>
  <c r="M763" i="7"/>
  <c r="N763" i="7" s="1"/>
  <c r="M787" i="7"/>
  <c r="N787" i="7" s="1"/>
  <c r="M811" i="7"/>
  <c r="N811" i="7" s="1"/>
  <c r="M882" i="7"/>
  <c r="N882" i="7" s="1"/>
  <c r="O882" i="7" s="1"/>
  <c r="M906" i="7"/>
  <c r="N906" i="7" s="1"/>
  <c r="M922" i="7"/>
  <c r="N922" i="7" s="1"/>
  <c r="O922" i="7" s="1"/>
  <c r="M946" i="7"/>
  <c r="N946" i="7" s="1"/>
  <c r="M978" i="7"/>
  <c r="N978" i="7" s="1"/>
  <c r="O978" i="7" s="1"/>
  <c r="M1002" i="7"/>
  <c r="N1002" i="7" s="1"/>
  <c r="O1002" i="7" s="1"/>
  <c r="M14" i="7"/>
  <c r="N14" i="7" s="1"/>
  <c r="M22" i="7"/>
  <c r="N22" i="7" s="1"/>
  <c r="O22" i="7" s="1"/>
  <c r="M30" i="7"/>
  <c r="N30" i="7" s="1"/>
  <c r="M38" i="7"/>
  <c r="N38" i="7" s="1"/>
  <c r="O38" i="7" s="1"/>
  <c r="M54" i="7"/>
  <c r="N54" i="7" s="1"/>
  <c r="M70" i="7"/>
  <c r="N70" i="7" s="1"/>
  <c r="O70" i="7" s="1"/>
  <c r="M78" i="7"/>
  <c r="N78" i="7" s="1"/>
  <c r="M86" i="7"/>
  <c r="N86" i="7" s="1"/>
  <c r="M94" i="7"/>
  <c r="N94" i="7" s="1"/>
  <c r="M102" i="7"/>
  <c r="N102" i="7" s="1"/>
  <c r="M110" i="7"/>
  <c r="N110" i="7" s="1"/>
  <c r="M118" i="7"/>
  <c r="N118" i="7" s="1"/>
  <c r="O118" i="7" s="1"/>
  <c r="M126" i="7"/>
  <c r="N126" i="7" s="1"/>
  <c r="M134" i="7"/>
  <c r="N134" i="7" s="1"/>
  <c r="M142" i="7"/>
  <c r="N142" i="7" s="1"/>
  <c r="M150" i="7"/>
  <c r="N150" i="7" s="1"/>
  <c r="M158" i="7"/>
  <c r="N158" i="7" s="1"/>
  <c r="M166" i="7"/>
  <c r="N166" i="7" s="1"/>
  <c r="M206" i="7"/>
  <c r="N206" i="7" s="1"/>
  <c r="O206" i="7" s="1"/>
  <c r="M222" i="7"/>
  <c r="N222" i="7" s="1"/>
  <c r="O222" i="7" s="1"/>
  <c r="M246" i="7"/>
  <c r="N246" i="7" s="1"/>
  <c r="O246" i="7" s="1"/>
  <c r="M262" i="7"/>
  <c r="N262" i="7" s="1"/>
  <c r="M270" i="7"/>
  <c r="N270" i="7" s="1"/>
  <c r="O270" i="7" s="1"/>
  <c r="M286" i="7"/>
  <c r="N286" i="7" s="1"/>
  <c r="O286" i="7" s="1"/>
  <c r="M302" i="7"/>
  <c r="N302" i="7" s="1"/>
  <c r="O302" i="7" s="1"/>
  <c r="M318" i="7"/>
  <c r="N318" i="7" s="1"/>
  <c r="M326" i="7"/>
  <c r="N326" i="7" s="1"/>
  <c r="O326" i="7" s="1"/>
  <c r="M342" i="7"/>
  <c r="N342" i="7" s="1"/>
  <c r="O342" i="7" s="1"/>
  <c r="M366" i="7"/>
  <c r="M382" i="7"/>
  <c r="N382" i="7" s="1"/>
  <c r="M398" i="7"/>
  <c r="N398" i="7" s="1"/>
  <c r="M406" i="7"/>
  <c r="N406" i="7" s="1"/>
  <c r="M414" i="7"/>
  <c r="N414" i="7" s="1"/>
  <c r="M430" i="7"/>
  <c r="N430" i="7" s="1"/>
  <c r="M446" i="7"/>
  <c r="N446" i="7" s="1"/>
  <c r="M462" i="7"/>
  <c r="N462" i="7" s="1"/>
  <c r="M478" i="7"/>
  <c r="N478" i="7" s="1"/>
  <c r="O478" i="7" s="1"/>
  <c r="M822" i="7"/>
  <c r="M838" i="7"/>
  <c r="N838" i="7" s="1"/>
  <c r="M869" i="7"/>
  <c r="N869" i="7" s="1"/>
  <c r="O869" i="7" s="1"/>
  <c r="M877" i="7"/>
  <c r="N877" i="7" s="1"/>
  <c r="O877" i="7" s="1"/>
  <c r="M885" i="7"/>
  <c r="N885" i="7" s="1"/>
  <c r="M893" i="7"/>
  <c r="M901" i="7"/>
  <c r="N901" i="7" s="1"/>
  <c r="O901" i="7" s="1"/>
  <c r="M909" i="7"/>
  <c r="M917" i="7"/>
  <c r="N917" i="7" s="1"/>
  <c r="M925" i="7"/>
  <c r="N925" i="7" s="1"/>
  <c r="M933" i="7"/>
  <c r="N933" i="7" s="1"/>
  <c r="O933" i="7" s="1"/>
  <c r="M941" i="7"/>
  <c r="N941" i="7" s="1"/>
  <c r="O941" i="7" s="1"/>
  <c r="M949" i="7"/>
  <c r="N949" i="7" s="1"/>
  <c r="M957" i="7"/>
  <c r="N957" i="7" s="1"/>
  <c r="M965" i="7"/>
  <c r="N965" i="7" s="1"/>
  <c r="O965" i="7" s="1"/>
  <c r="M973" i="7"/>
  <c r="N973" i="7" s="1"/>
  <c r="O973" i="7" s="1"/>
  <c r="M981" i="7"/>
  <c r="N981" i="7" s="1"/>
  <c r="M989" i="7"/>
  <c r="N989" i="7" s="1"/>
  <c r="O989" i="7" s="1"/>
  <c r="M997" i="7"/>
  <c r="N997" i="7" s="1"/>
  <c r="O997" i="7" s="1"/>
  <c r="M1005" i="7"/>
  <c r="N1005" i="7" s="1"/>
  <c r="O1005" i="7" s="1"/>
  <c r="M1013" i="7"/>
  <c r="N1013" i="7" s="1"/>
  <c r="M862" i="7"/>
  <c r="N862" i="7" s="1"/>
  <c r="O862" i="7" s="1"/>
  <c r="M846" i="7"/>
  <c r="N846" i="7" s="1"/>
  <c r="M830" i="7"/>
  <c r="N830" i="7" s="1"/>
  <c r="M794" i="7"/>
  <c r="M676" i="7"/>
  <c r="N676" i="7" s="1"/>
  <c r="O676" i="7" s="1"/>
  <c r="M623" i="7"/>
  <c r="N623" i="7" s="1"/>
  <c r="M592" i="7"/>
  <c r="N592" i="7" s="1"/>
  <c r="M786" i="7"/>
  <c r="N786" i="7" s="1"/>
  <c r="O786" i="7" s="1"/>
  <c r="M802" i="7"/>
  <c r="M778" i="7"/>
  <c r="M686" i="7"/>
  <c r="N686" i="7" s="1"/>
  <c r="M636" i="7"/>
  <c r="N636" i="7" s="1"/>
  <c r="M770" i="7"/>
  <c r="N770" i="7" s="1"/>
  <c r="O770" i="7" s="1"/>
  <c r="M652" i="7"/>
  <c r="N652" i="7" s="1"/>
  <c r="O652" i="7" s="1"/>
  <c r="M762" i="7"/>
  <c r="N762" i="7" s="1"/>
  <c r="M818" i="7"/>
  <c r="N818" i="7" s="1"/>
  <c r="M754" i="7"/>
  <c r="M735" i="7"/>
  <c r="N735" i="7" s="1"/>
  <c r="O735" i="7" s="1"/>
  <c r="M662" i="7"/>
  <c r="N662" i="7" s="1"/>
  <c r="O662" i="7" s="1"/>
  <c r="M810" i="7"/>
  <c r="N810" i="7" s="1"/>
  <c r="O810" i="7" s="1"/>
  <c r="M746" i="7"/>
  <c r="M704" i="7"/>
  <c r="N704" i="7" s="1"/>
  <c r="O704" i="7" s="1"/>
  <c r="M685" i="7"/>
  <c r="M675" i="7"/>
  <c r="M604" i="7"/>
  <c r="N604" i="7" s="1"/>
  <c r="O604" i="7" s="1"/>
  <c r="M533" i="7"/>
  <c r="N533" i="7" s="1"/>
  <c r="M528" i="7"/>
  <c r="N528" i="7" s="1"/>
  <c r="M493" i="7"/>
  <c r="N493" i="7" s="1"/>
  <c r="O493" i="7" s="1"/>
  <c r="O834" i="7"/>
  <c r="M820" i="7"/>
  <c r="N820" i="7" s="1"/>
  <c r="M812" i="7"/>
  <c r="M804" i="7"/>
  <c r="N804" i="7" s="1"/>
  <c r="O804" i="7" s="1"/>
  <c r="M796" i="7"/>
  <c r="N796" i="7" s="1"/>
  <c r="M788" i="7"/>
  <c r="M780" i="7"/>
  <c r="M772" i="7"/>
  <c r="N772" i="7" s="1"/>
  <c r="M764" i="7"/>
  <c r="N764" i="7" s="1"/>
  <c r="M756" i="7"/>
  <c r="M748" i="7"/>
  <c r="N748" i="7" s="1"/>
  <c r="M740" i="7"/>
  <c r="N740" i="7" s="1"/>
  <c r="O740" i="7" s="1"/>
  <c r="M731" i="7"/>
  <c r="N731" i="7" s="1"/>
  <c r="M717" i="7"/>
  <c r="N717" i="7" s="1"/>
  <c r="M713" i="7"/>
  <c r="N713" i="7" s="1"/>
  <c r="M699" i="7"/>
  <c r="N699" i="7" s="1"/>
  <c r="M680" i="7"/>
  <c r="M640" i="7"/>
  <c r="N640" i="7" s="1"/>
  <c r="M727" i="7"/>
  <c r="N727" i="7" s="1"/>
  <c r="M724" i="7"/>
  <c r="M716" i="7"/>
  <c r="N716" i="7" s="1"/>
  <c r="M708" i="7"/>
  <c r="N708" i="7" s="1"/>
  <c r="M694" i="7"/>
  <c r="N694" i="7" s="1"/>
  <c r="M645" i="7"/>
  <c r="N645" i="7" s="1"/>
  <c r="O645" i="7" s="1"/>
  <c r="M563" i="7"/>
  <c r="O851" i="7"/>
  <c r="N842" i="7"/>
  <c r="O842" i="7" s="1"/>
  <c r="M814" i="7"/>
  <c r="N814" i="7" s="1"/>
  <c r="M806" i="7"/>
  <c r="N806" i="7" s="1"/>
  <c r="M798" i="7"/>
  <c r="M790" i="7"/>
  <c r="M782" i="7"/>
  <c r="N782" i="7" s="1"/>
  <c r="M774" i="7"/>
  <c r="N774" i="7" s="1"/>
  <c r="M766" i="7"/>
  <c r="M758" i="7"/>
  <c r="M750" i="7"/>
  <c r="N750" i="7" s="1"/>
  <c r="M742" i="7"/>
  <c r="N742" i="7" s="1"/>
  <c r="M720" i="7"/>
  <c r="N720" i="7" s="1"/>
  <c r="M707" i="7"/>
  <c r="N683" i="7"/>
  <c r="O683" i="7" s="1"/>
  <c r="N673" i="7"/>
  <c r="O673" i="7" s="1"/>
  <c r="M630" i="7"/>
  <c r="N630" i="7" s="1"/>
  <c r="O630" i="7" s="1"/>
  <c r="M619" i="7"/>
  <c r="N619" i="7" s="1"/>
  <c r="M608" i="7"/>
  <c r="M736" i="7"/>
  <c r="N736" i="7" s="1"/>
  <c r="N726" i="7"/>
  <c r="O726" i="7" s="1"/>
  <c r="M706" i="7"/>
  <c r="N706" i="7" s="1"/>
  <c r="N697" i="7"/>
  <c r="O697" i="7" s="1"/>
  <c r="M689" i="7"/>
  <c r="N689" i="7" s="1"/>
  <c r="O689" i="7" s="1"/>
  <c r="M672" i="7"/>
  <c r="N672" i="7" s="1"/>
  <c r="M655" i="7"/>
  <c r="N655" i="7" s="1"/>
  <c r="M588" i="7"/>
  <c r="M515" i="7"/>
  <c r="M816" i="7"/>
  <c r="N816" i="7" s="1"/>
  <c r="M808" i="7"/>
  <c r="N808" i="7" s="1"/>
  <c r="O808" i="7" s="1"/>
  <c r="M800" i="7"/>
  <c r="N800" i="7" s="1"/>
  <c r="M792" i="7"/>
  <c r="M784" i="7"/>
  <c r="M776" i="7"/>
  <c r="N776" i="7" s="1"/>
  <c r="O776" i="7" s="1"/>
  <c r="M768" i="7"/>
  <c r="N768" i="7" s="1"/>
  <c r="M760" i="7"/>
  <c r="M752" i="7"/>
  <c r="M744" i="7"/>
  <c r="N744" i="7" s="1"/>
  <c r="O744" i="7" s="1"/>
  <c r="M719" i="7"/>
  <c r="N719" i="7" s="1"/>
  <c r="O719" i="7" s="1"/>
  <c r="M654" i="7"/>
  <c r="N654" i="7" s="1"/>
  <c r="M648" i="7"/>
  <c r="N648" i="7" s="1"/>
  <c r="M687" i="7"/>
  <c r="M677" i="7"/>
  <c r="N671" i="7"/>
  <c r="O671" i="7" s="1"/>
  <c r="M637" i="7"/>
  <c r="M710" i="7"/>
  <c r="N710" i="7" s="1"/>
  <c r="O703" i="7"/>
  <c r="M696" i="7"/>
  <c r="N696" i="7" s="1"/>
  <c r="O693" i="7"/>
  <c r="M668" i="7"/>
  <c r="N668" i="7" s="1"/>
  <c r="O665" i="7"/>
  <c r="M658" i="7"/>
  <c r="N658" i="7" s="1"/>
  <c r="O651" i="7"/>
  <c r="O633" i="7"/>
  <c r="M626" i="7"/>
  <c r="N626" i="7" s="1"/>
  <c r="M541" i="7"/>
  <c r="N541" i="7" s="1"/>
  <c r="M502" i="7"/>
  <c r="N502" i="7" s="1"/>
  <c r="M488" i="7"/>
  <c r="M460" i="7"/>
  <c r="N460" i="7" s="1"/>
  <c r="M350" i="7"/>
  <c r="N350" i="7" s="1"/>
  <c r="M622" i="7"/>
  <c r="M550" i="7"/>
  <c r="M536" i="7"/>
  <c r="M501" i="7"/>
  <c r="N501" i="7" s="1"/>
  <c r="O501" i="7" s="1"/>
  <c r="M496" i="7"/>
  <c r="N496" i="7" s="1"/>
  <c r="M459" i="7"/>
  <c r="N459" i="7" s="1"/>
  <c r="O459" i="7" s="1"/>
  <c r="M702" i="7"/>
  <c r="N702" i="7" s="1"/>
  <c r="M692" i="7"/>
  <c r="N692" i="7" s="1"/>
  <c r="M688" i="7"/>
  <c r="M678" i="7"/>
  <c r="N678" i="7" s="1"/>
  <c r="M664" i="7"/>
  <c r="N664" i="7" s="1"/>
  <c r="M632" i="7"/>
  <c r="N632" i="7" s="1"/>
  <c r="M621" i="7"/>
  <c r="M614" i="7"/>
  <c r="O607" i="7"/>
  <c r="M566" i="7"/>
  <c r="N566" i="7" s="1"/>
  <c r="M549" i="7"/>
  <c r="M544" i="7"/>
  <c r="N544" i="7" s="1"/>
  <c r="M509" i="7"/>
  <c r="M458" i="7"/>
  <c r="M434" i="7"/>
  <c r="N434" i="7" s="1"/>
  <c r="N732" i="7"/>
  <c r="O732" i="7" s="1"/>
  <c r="M712" i="7"/>
  <c r="N712" i="7" s="1"/>
  <c r="M684" i="7"/>
  <c r="N684" i="7" s="1"/>
  <c r="M674" i="7"/>
  <c r="M653" i="7"/>
  <c r="N653" i="7" s="1"/>
  <c r="N649" i="7"/>
  <c r="O649" i="7" s="1"/>
  <c r="N643" i="7"/>
  <c r="O643" i="7" s="1"/>
  <c r="N613" i="7"/>
  <c r="O613" i="7" s="1"/>
  <c r="M610" i="7"/>
  <c r="N610" i="7" s="1"/>
  <c r="N601" i="7"/>
  <c r="O601" i="7" s="1"/>
  <c r="M598" i="7"/>
  <c r="N598" i="7" s="1"/>
  <c r="N585" i="7"/>
  <c r="O585" i="7" s="1"/>
  <c r="M582" i="7"/>
  <c r="N582" i="7" s="1"/>
  <c r="M557" i="7"/>
  <c r="N557" i="7" s="1"/>
  <c r="M518" i="7"/>
  <c r="N518" i="7" s="1"/>
  <c r="M504" i="7"/>
  <c r="N504" i="7" s="1"/>
  <c r="M467" i="7"/>
  <c r="N467" i="7" s="1"/>
  <c r="O467" i="7" s="1"/>
  <c r="N734" i="7"/>
  <c r="O734" i="7" s="1"/>
  <c r="M701" i="7"/>
  <c r="N701" i="7" s="1"/>
  <c r="N691" i="7"/>
  <c r="O691" i="7" s="1"/>
  <c r="M670" i="7"/>
  <c r="N670" i="7" s="1"/>
  <c r="M660" i="7"/>
  <c r="M656" i="7"/>
  <c r="N656" i="7" s="1"/>
  <c r="M646" i="7"/>
  <c r="N646" i="7" s="1"/>
  <c r="M624" i="7"/>
  <c r="M620" i="7"/>
  <c r="N620" i="7" s="1"/>
  <c r="M606" i="7"/>
  <c r="N606" i="7" s="1"/>
  <c r="M590" i="7"/>
  <c r="M573" i="7"/>
  <c r="N573" i="7" s="1"/>
  <c r="O573" i="7" s="1"/>
  <c r="M565" i="7"/>
  <c r="N565" i="7" s="1"/>
  <c r="M552" i="7"/>
  <c r="N552" i="7" s="1"/>
  <c r="M517" i="7"/>
  <c r="M512" i="7"/>
  <c r="N512" i="7" s="1"/>
  <c r="O512" i="7" s="1"/>
  <c r="N474" i="7"/>
  <c r="O474" i="7" s="1"/>
  <c r="M447" i="7"/>
  <c r="N447" i="7" s="1"/>
  <c r="M642" i="7"/>
  <c r="M616" i="7"/>
  <c r="N616" i="7" s="1"/>
  <c r="O616" i="7" s="1"/>
  <c r="M605" i="7"/>
  <c r="M597" i="7"/>
  <c r="N597" i="7" s="1"/>
  <c r="M589" i="7"/>
  <c r="N589" i="7" s="1"/>
  <c r="M581" i="7"/>
  <c r="M568" i="7"/>
  <c r="N568" i="7" s="1"/>
  <c r="M560" i="7"/>
  <c r="N560" i="7" s="1"/>
  <c r="M556" i="7"/>
  <c r="N556" i="7" s="1"/>
  <c r="M525" i="7"/>
  <c r="N525" i="7" s="1"/>
  <c r="M486" i="7"/>
  <c r="N486" i="7" s="1"/>
  <c r="M470" i="7"/>
  <c r="N470" i="7" s="1"/>
  <c r="O470" i="7" s="1"/>
  <c r="M465" i="7"/>
  <c r="N465" i="7" s="1"/>
  <c r="O465" i="7" s="1"/>
  <c r="M450" i="7"/>
  <c r="N450" i="7" s="1"/>
  <c r="M443" i="7"/>
  <c r="N443" i="7" s="1"/>
  <c r="O443" i="7" s="1"/>
  <c r="N738" i="7"/>
  <c r="O738" i="7" s="1"/>
  <c r="N722" i="7"/>
  <c r="O722" i="7" s="1"/>
  <c r="M700" i="7"/>
  <c r="N700" i="7" s="1"/>
  <c r="M690" i="7"/>
  <c r="M669" i="7"/>
  <c r="N669" i="7" s="1"/>
  <c r="N659" i="7"/>
  <c r="O659" i="7" s="1"/>
  <c r="M638" i="7"/>
  <c r="N627" i="7"/>
  <c r="O627" i="7" s="1"/>
  <c r="M600" i="7"/>
  <c r="N600" i="7" s="1"/>
  <c r="O600" i="7" s="1"/>
  <c r="M584" i="7"/>
  <c r="M576" i="7"/>
  <c r="N576" i="7" s="1"/>
  <c r="M572" i="7"/>
  <c r="N572" i="7" s="1"/>
  <c r="M534" i="7"/>
  <c r="N534" i="7" s="1"/>
  <c r="M520" i="7"/>
  <c r="N520" i="7" s="1"/>
  <c r="M485" i="7"/>
  <c r="N485" i="7" s="1"/>
  <c r="M540" i="7"/>
  <c r="O537" i="7"/>
  <c r="M524" i="7"/>
  <c r="N524" i="7" s="1"/>
  <c r="M508" i="7"/>
  <c r="N508" i="7" s="1"/>
  <c r="O505" i="7"/>
  <c r="M492" i="7"/>
  <c r="N492" i="7" s="1"/>
  <c r="M438" i="7"/>
  <c r="N438" i="7" s="1"/>
  <c r="M387" i="7"/>
  <c r="N387" i="7" s="1"/>
  <c r="O387" i="7" s="1"/>
  <c r="M371" i="7"/>
  <c r="N371" i="7" s="1"/>
  <c r="M354" i="7"/>
  <c r="N354" i="7" s="1"/>
  <c r="O354" i="7" s="1"/>
  <c r="M314" i="7"/>
  <c r="M310" i="7"/>
  <c r="N310" i="7" s="1"/>
  <c r="M594" i="7"/>
  <c r="O591" i="7"/>
  <c r="M578" i="7"/>
  <c r="N578" i="7" s="1"/>
  <c r="M562" i="7"/>
  <c r="N562" i="7" s="1"/>
  <c r="O559" i="7"/>
  <c r="M546" i="7"/>
  <c r="N546" i="7" s="1"/>
  <c r="M530" i="7"/>
  <c r="N530" i="7" s="1"/>
  <c r="M514" i="7"/>
  <c r="N514" i="7" s="1"/>
  <c r="M498" i="7"/>
  <c r="N498" i="7" s="1"/>
  <c r="M482" i="7"/>
  <c r="N482" i="7" s="1"/>
  <c r="M479" i="7"/>
  <c r="N479" i="7" s="1"/>
  <c r="M449" i="7"/>
  <c r="N449" i="7" s="1"/>
  <c r="M422" i="7"/>
  <c r="N422" i="7" s="1"/>
  <c r="M415" i="7"/>
  <c r="N415" i="7" s="1"/>
  <c r="M399" i="7"/>
  <c r="N399" i="7" s="1"/>
  <c r="M353" i="7"/>
  <c r="N353" i="7" s="1"/>
  <c r="M334" i="7"/>
  <c r="N334" i="7" s="1"/>
  <c r="O334" i="7" s="1"/>
  <c r="M230" i="7"/>
  <c r="N230" i="7" s="1"/>
  <c r="M140" i="7"/>
  <c r="N140" i="7" s="1"/>
  <c r="O140" i="7" s="1"/>
  <c r="M431" i="7"/>
  <c r="M418" i="7"/>
  <c r="M405" i="7"/>
  <c r="N405" i="7" s="1"/>
  <c r="M386" i="7"/>
  <c r="N386" i="7" s="1"/>
  <c r="M370" i="7"/>
  <c r="N370" i="7" s="1"/>
  <c r="O370" i="7" s="1"/>
  <c r="M358" i="7"/>
  <c r="M348" i="7"/>
  <c r="N348" i="7" s="1"/>
  <c r="M343" i="7"/>
  <c r="N343" i="7" s="1"/>
  <c r="M235" i="7"/>
  <c r="N235" i="7" s="1"/>
  <c r="O235" i="7" s="1"/>
  <c r="M574" i="7"/>
  <c r="N574" i="7" s="1"/>
  <c r="M558" i="7"/>
  <c r="N558" i="7" s="1"/>
  <c r="M542" i="7"/>
  <c r="N542" i="7" s="1"/>
  <c r="M526" i="7"/>
  <c r="N526" i="7" s="1"/>
  <c r="M510" i="7"/>
  <c r="N510" i="7" s="1"/>
  <c r="M494" i="7"/>
  <c r="N494" i="7" s="1"/>
  <c r="M481" i="7"/>
  <c r="N481" i="7" s="1"/>
  <c r="M421" i="7"/>
  <c r="M390" i="7"/>
  <c r="N390" i="7" s="1"/>
  <c r="M374" i="7"/>
  <c r="N374" i="7" s="1"/>
  <c r="M155" i="7"/>
  <c r="N155" i="7" s="1"/>
  <c r="M644" i="7"/>
  <c r="N644" i="7" s="1"/>
  <c r="O641" i="7"/>
  <c r="M628" i="7"/>
  <c r="N628" i="7" s="1"/>
  <c r="M612" i="7"/>
  <c r="O609" i="7"/>
  <c r="M596" i="7"/>
  <c r="N596" i="7" s="1"/>
  <c r="O593" i="7"/>
  <c r="M580" i="7"/>
  <c r="N580" i="7" s="1"/>
  <c r="M564" i="7"/>
  <c r="N564" i="7" s="1"/>
  <c r="M548" i="7"/>
  <c r="N548" i="7" s="1"/>
  <c r="M532" i="7"/>
  <c r="N532" i="7" s="1"/>
  <c r="M516" i="7"/>
  <c r="N516" i="7" s="1"/>
  <c r="M500" i="7"/>
  <c r="N500" i="7" s="1"/>
  <c r="M484" i="7"/>
  <c r="M475" i="7"/>
  <c r="N475" i="7" s="1"/>
  <c r="M466" i="7"/>
  <c r="N466" i="7" s="1"/>
  <c r="M463" i="7"/>
  <c r="N463" i="7" s="1"/>
  <c r="M433" i="7"/>
  <c r="N433" i="7" s="1"/>
  <c r="M427" i="7"/>
  <c r="N427" i="7" s="1"/>
  <c r="M417" i="7"/>
  <c r="N417" i="7" s="1"/>
  <c r="M361" i="7"/>
  <c r="N361" i="7" s="1"/>
  <c r="M337" i="7"/>
  <c r="N337" i="7" s="1"/>
  <c r="O337" i="7" s="1"/>
  <c r="M278" i="7"/>
  <c r="N278" i="7" s="1"/>
  <c r="M714" i="7"/>
  <c r="N714" i="7" s="1"/>
  <c r="O711" i="7"/>
  <c r="M698" i="7"/>
  <c r="N698" i="7" s="1"/>
  <c r="M682" i="7"/>
  <c r="N682" i="7" s="1"/>
  <c r="O679" i="7"/>
  <c r="M666" i="7"/>
  <c r="N666" i="7" s="1"/>
  <c r="M650" i="7"/>
  <c r="N650" i="7" s="1"/>
  <c r="M634" i="7"/>
  <c r="N634" i="7" s="1"/>
  <c r="M618" i="7"/>
  <c r="M602" i="7"/>
  <c r="N602" i="7" s="1"/>
  <c r="M586" i="7"/>
  <c r="N586" i="7" s="1"/>
  <c r="M570" i="7"/>
  <c r="N570" i="7" s="1"/>
  <c r="M554" i="7"/>
  <c r="N554" i="7" s="1"/>
  <c r="M538" i="7"/>
  <c r="N538" i="7" s="1"/>
  <c r="M522" i="7"/>
  <c r="N522" i="7" s="1"/>
  <c r="M506" i="7"/>
  <c r="N506" i="7" s="1"/>
  <c r="M490" i="7"/>
  <c r="M454" i="7"/>
  <c r="N454" i="7" s="1"/>
  <c r="M401" i="7"/>
  <c r="M323" i="7"/>
  <c r="N323" i="7" s="1"/>
  <c r="M226" i="7"/>
  <c r="N226" i="7" s="1"/>
  <c r="N393" i="7"/>
  <c r="O393" i="7" s="1"/>
  <c r="N377" i="7"/>
  <c r="O377" i="7" s="1"/>
  <c r="M327" i="7"/>
  <c r="N327" i="7" s="1"/>
  <c r="M294" i="7"/>
  <c r="N294" i="7" s="1"/>
  <c r="M201" i="7"/>
  <c r="N201" i="7" s="1"/>
  <c r="M185" i="7"/>
  <c r="N185" i="7" s="1"/>
  <c r="O185" i="7" s="1"/>
  <c r="M395" i="7"/>
  <c r="N395" i="7" s="1"/>
  <c r="M379" i="7"/>
  <c r="N379" i="7" s="1"/>
  <c r="M363" i="7"/>
  <c r="N329" i="7"/>
  <c r="O329" i="7" s="1"/>
  <c r="N319" i="7"/>
  <c r="O319" i="7" s="1"/>
  <c r="N303" i="7"/>
  <c r="O303" i="7" s="1"/>
  <c r="N287" i="7"/>
  <c r="O287" i="7" s="1"/>
  <c r="N271" i="7"/>
  <c r="O271" i="7" s="1"/>
  <c r="M234" i="7"/>
  <c r="N234" i="7" s="1"/>
  <c r="M221" i="7"/>
  <c r="N221" i="7" s="1"/>
  <c r="N385" i="7"/>
  <c r="O385" i="7" s="1"/>
  <c r="N369" i="7"/>
  <c r="O369" i="7" s="1"/>
  <c r="N359" i="7"/>
  <c r="O359" i="7" s="1"/>
  <c r="M339" i="7"/>
  <c r="N339" i="7" s="1"/>
  <c r="M239" i="7"/>
  <c r="N239" i="7" s="1"/>
  <c r="M200" i="7"/>
  <c r="N200" i="7" s="1"/>
  <c r="M189" i="7"/>
  <c r="N189" i="7" s="1"/>
  <c r="M183" i="7"/>
  <c r="M159" i="7"/>
  <c r="N159" i="7" s="1"/>
  <c r="N391" i="7"/>
  <c r="O391" i="7" s="1"/>
  <c r="N375" i="7"/>
  <c r="O375" i="7" s="1"/>
  <c r="N345" i="7"/>
  <c r="O345" i="7" s="1"/>
  <c r="N335" i="7"/>
  <c r="O335" i="7" s="1"/>
  <c r="M247" i="7"/>
  <c r="N247" i="7" s="1"/>
  <c r="M214" i="7"/>
  <c r="N214" i="7" s="1"/>
  <c r="M194" i="7"/>
  <c r="N194" i="7" s="1"/>
  <c r="O194" i="7" s="1"/>
  <c r="M355" i="7"/>
  <c r="N355" i="7" s="1"/>
  <c r="N321" i="7"/>
  <c r="O321" i="7" s="1"/>
  <c r="N305" i="7"/>
  <c r="O305" i="7" s="1"/>
  <c r="N289" i="7"/>
  <c r="O289" i="7" s="1"/>
  <c r="N273" i="7"/>
  <c r="O273" i="7" s="1"/>
  <c r="M238" i="7"/>
  <c r="N238" i="7" s="1"/>
  <c r="M219" i="7"/>
  <c r="N219" i="7" s="1"/>
  <c r="M198" i="7"/>
  <c r="N198" i="7" s="1"/>
  <c r="M181" i="7"/>
  <c r="N181" i="7" s="1"/>
  <c r="O181" i="7" s="1"/>
  <c r="N351" i="7"/>
  <c r="O351" i="7" s="1"/>
  <c r="M331" i="7"/>
  <c r="N331" i="7" s="1"/>
  <c r="M265" i="7"/>
  <c r="N265" i="7" s="1"/>
  <c r="O265" i="7" s="1"/>
  <c r="M261" i="7"/>
  <c r="N261" i="7" s="1"/>
  <c r="M254" i="7"/>
  <c r="N254" i="7" s="1"/>
  <c r="O254" i="7" s="1"/>
  <c r="M223" i="7"/>
  <c r="N223" i="7" s="1"/>
  <c r="M218" i="7"/>
  <c r="N218" i="7" s="1"/>
  <c r="M213" i="7"/>
  <c r="N213" i="7" s="1"/>
  <c r="M193" i="7"/>
  <c r="N193" i="7" s="1"/>
  <c r="M253" i="7"/>
  <c r="N253" i="7" s="1"/>
  <c r="M236" i="7"/>
  <c r="N236" i="7" s="1"/>
  <c r="O236" i="7" s="1"/>
  <c r="M217" i="7"/>
  <c r="N217" i="7" s="1"/>
  <c r="M203" i="7"/>
  <c r="M197" i="7"/>
  <c r="N197" i="7" s="1"/>
  <c r="O197" i="7" s="1"/>
  <c r="M136" i="7"/>
  <c r="N136" i="7" s="1"/>
  <c r="O136" i="7" s="1"/>
  <c r="N383" i="7"/>
  <c r="O383" i="7" s="1"/>
  <c r="N367" i="7"/>
  <c r="O367" i="7" s="1"/>
  <c r="M347" i="7"/>
  <c r="N347" i="7" s="1"/>
  <c r="M268" i="7"/>
  <c r="M260" i="7"/>
  <c r="N260" i="7" s="1"/>
  <c r="M207" i="7"/>
  <c r="M202" i="7"/>
  <c r="N202" i="7" s="1"/>
  <c r="M172" i="7"/>
  <c r="N172" i="7" s="1"/>
  <c r="M263" i="7"/>
  <c r="N263" i="7" s="1"/>
  <c r="M252" i="7"/>
  <c r="N252" i="7" s="1"/>
  <c r="M245" i="7"/>
  <c r="N245" i="7" s="1"/>
  <c r="M233" i="7"/>
  <c r="N233" i="7" s="1"/>
  <c r="O233" i="7" s="1"/>
  <c r="M229" i="7"/>
  <c r="N229" i="7" s="1"/>
  <c r="M205" i="7"/>
  <c r="N205" i="7" s="1"/>
  <c r="M176" i="7"/>
  <c r="N176" i="7" s="1"/>
  <c r="M269" i="7"/>
  <c r="N269" i="7" s="1"/>
  <c r="M255" i="7"/>
  <c r="N255" i="7" s="1"/>
  <c r="M244" i="7"/>
  <c r="M237" i="7"/>
  <c r="N237" i="7" s="1"/>
  <c r="M204" i="7"/>
  <c r="N204" i="7" s="1"/>
  <c r="M186" i="7"/>
  <c r="N186" i="7" s="1"/>
  <c r="M180" i="7"/>
  <c r="M175" i="7"/>
  <c r="N175" i="7" s="1"/>
  <c r="M164" i="7"/>
  <c r="N164" i="7" s="1"/>
  <c r="M143" i="7"/>
  <c r="N143" i="7" s="1"/>
  <c r="M132" i="7"/>
  <c r="N132" i="7" s="1"/>
  <c r="M220" i="7"/>
  <c r="N220" i="7" s="1"/>
  <c r="M190" i="7"/>
  <c r="N190" i="7" s="1"/>
  <c r="M174" i="7"/>
  <c r="N174" i="7" s="1"/>
  <c r="M152" i="7"/>
  <c r="M156" i="7"/>
  <c r="M135" i="7"/>
  <c r="N135" i="7" s="1"/>
  <c r="O135" i="7" s="1"/>
  <c r="M225" i="7"/>
  <c r="N225" i="7" s="1"/>
  <c r="M209" i="7"/>
  <c r="N209" i="7" s="1"/>
  <c r="M184" i="7"/>
  <c r="N184" i="7" s="1"/>
  <c r="O184" i="7" s="1"/>
  <c r="M179" i="7"/>
  <c r="N179" i="7" s="1"/>
  <c r="M168" i="7"/>
  <c r="N168" i="7" s="1"/>
  <c r="M139" i="7"/>
  <c r="N139" i="7" s="1"/>
  <c r="M231" i="7"/>
  <c r="M215" i="7"/>
  <c r="M199" i="7"/>
  <c r="M192" i="7"/>
  <c r="N192" i="7" s="1"/>
  <c r="O192" i="7" s="1"/>
  <c r="M188" i="7"/>
  <c r="N188" i="7" s="1"/>
  <c r="O188" i="7" s="1"/>
  <c r="M178" i="7"/>
  <c r="N178" i="7" s="1"/>
  <c r="M173" i="7"/>
  <c r="N173" i="7" s="1"/>
  <c r="O173" i="7" s="1"/>
  <c r="M167" i="7"/>
  <c r="N167" i="7" s="1"/>
  <c r="M148" i="7"/>
  <c r="N148" i="7" s="1"/>
  <c r="M227" i="7"/>
  <c r="N227" i="7" s="1"/>
  <c r="M211" i="7"/>
  <c r="N211" i="7" s="1"/>
  <c r="M195" i="7"/>
  <c r="N195" i="7" s="1"/>
  <c r="M191" i="7"/>
  <c r="N191" i="7" s="1"/>
  <c r="M187" i="7"/>
  <c r="N187" i="7" s="1"/>
  <c r="M182" i="7"/>
  <c r="N182" i="7" s="1"/>
  <c r="O182" i="7" s="1"/>
  <c r="M177" i="7"/>
  <c r="N177" i="7" s="1"/>
  <c r="M171" i="7"/>
  <c r="N171" i="7" s="1"/>
  <c r="M151" i="7"/>
  <c r="N151" i="7" s="1"/>
  <c r="M161" i="7"/>
  <c r="N161" i="7" s="1"/>
  <c r="M145" i="7"/>
  <c r="N145" i="7" s="1"/>
  <c r="M129" i="7"/>
  <c r="N129" i="7" s="1"/>
  <c r="O62" i="7"/>
  <c r="O46" i="7"/>
  <c r="M157" i="7"/>
  <c r="N157" i="7" s="1"/>
  <c r="M141" i="7"/>
  <c r="N141" i="7" s="1"/>
  <c r="O26" i="7"/>
  <c r="M163" i="7"/>
  <c r="N163" i="7" s="1"/>
  <c r="M147" i="7"/>
  <c r="N147" i="7" s="1"/>
  <c r="O147" i="7" s="1"/>
  <c r="M131" i="7"/>
  <c r="N131" i="7" s="1"/>
  <c r="M169" i="7"/>
  <c r="N169" i="7" s="1"/>
  <c r="M153" i="7"/>
  <c r="N153" i="7" s="1"/>
  <c r="M137" i="7"/>
  <c r="N137" i="7" s="1"/>
  <c r="O6" i="7"/>
  <c r="M165" i="7"/>
  <c r="N165" i="7" s="1"/>
  <c r="M149" i="7"/>
  <c r="N149" i="7" s="1"/>
  <c r="M133" i="7"/>
  <c r="N133" i="7" s="1"/>
  <c r="O2" i="7"/>
  <c r="N127" i="7"/>
  <c r="O127" i="7" s="1"/>
  <c r="N121" i="7"/>
  <c r="O121" i="7" s="1"/>
  <c r="N119" i="7"/>
  <c r="O119" i="7" s="1"/>
  <c r="N113" i="7"/>
  <c r="O113" i="7" s="1"/>
  <c r="N111" i="7"/>
  <c r="O111" i="7" s="1"/>
  <c r="N105" i="7"/>
  <c r="O105" i="7" s="1"/>
  <c r="N103" i="7"/>
  <c r="O103" i="7" s="1"/>
  <c r="N97" i="7"/>
  <c r="O97" i="7" s="1"/>
  <c r="N95" i="7"/>
  <c r="O95" i="7" s="1"/>
  <c r="N89" i="7"/>
  <c r="O89" i="7" s="1"/>
  <c r="N87" i="7"/>
  <c r="O87" i="7" s="1"/>
  <c r="N81" i="7"/>
  <c r="O81" i="7" s="1"/>
  <c r="N79" i="7"/>
  <c r="O79" i="7" s="1"/>
  <c r="N73" i="7"/>
  <c r="O73" i="7" s="1"/>
  <c r="N71" i="7"/>
  <c r="O71" i="7" s="1"/>
  <c r="N65" i="7"/>
  <c r="O65" i="7" s="1"/>
  <c r="N55" i="7"/>
  <c r="O55" i="7" s="1"/>
  <c r="N53" i="7"/>
  <c r="O53" i="7" s="1"/>
  <c r="N37" i="7"/>
  <c r="O37" i="7" s="1"/>
  <c r="N35" i="7"/>
  <c r="O35" i="7" s="1"/>
  <c r="O866" i="7" l="1"/>
  <c r="O216" i="7"/>
  <c r="O835" i="7"/>
  <c r="O258" i="7"/>
  <c r="O832" i="7"/>
  <c r="O90" i="7"/>
  <c r="O848" i="7"/>
  <c r="O864" i="7"/>
  <c r="O867" i="7"/>
  <c r="O935" i="7"/>
  <c r="O850" i="7"/>
  <c r="O721" i="7"/>
  <c r="O58" i="7"/>
  <c r="O98" i="7"/>
  <c r="O106" i="7"/>
  <c r="O18" i="7"/>
  <c r="O142" i="7"/>
  <c r="O429" i="7"/>
  <c r="O617" i="7"/>
  <c r="O413" i="7"/>
  <c r="O715" i="7"/>
  <c r="O824" i="7"/>
  <c r="O840" i="7"/>
  <c r="O477" i="7"/>
  <c r="O30" i="7"/>
  <c r="O507" i="7"/>
  <c r="O78" i="7"/>
  <c r="O11" i="7"/>
  <c r="O122" i="7"/>
  <c r="O535" i="7"/>
  <c r="O130" i="7"/>
  <c r="O110" i="7"/>
  <c r="O260" i="7"/>
  <c r="O905" i="7"/>
  <c r="O852" i="7"/>
  <c r="O324" i="7"/>
  <c r="O32" i="7"/>
  <c r="O283" i="7"/>
  <c r="O384" i="7"/>
  <c r="O873" i="7"/>
  <c r="O426" i="7"/>
  <c r="O139" i="7"/>
  <c r="O190" i="7"/>
  <c r="O84" i="7"/>
  <c r="O519" i="7"/>
  <c r="O7" i="7"/>
  <c r="O667" i="7"/>
  <c r="O491" i="7"/>
  <c r="O446" i="7"/>
  <c r="N947" i="7"/>
  <c r="O947" i="7" s="1"/>
  <c r="O34" i="7"/>
  <c r="O102" i="7"/>
  <c r="O300" i="7"/>
  <c r="O284" i="7"/>
  <c r="O250" i="7"/>
  <c r="O66" i="7"/>
  <c r="O134" i="7"/>
  <c r="O266" i="7"/>
  <c r="O291" i="7"/>
  <c r="O921" i="7"/>
  <c r="O44" i="7"/>
  <c r="O803" i="7"/>
  <c r="N442" i="7"/>
  <c r="O442" i="7" s="1"/>
  <c r="O166" i="7"/>
  <c r="O438" i="7"/>
  <c r="O701" i="7"/>
  <c r="O481" i="7"/>
  <c r="O555" i="7"/>
  <c r="O814" i="7"/>
  <c r="O445" i="7"/>
  <c r="O755" i="7"/>
  <c r="N529" i="7"/>
  <c r="O529" i="7" s="1"/>
  <c r="N543" i="7"/>
  <c r="O543" i="7" s="1"/>
  <c r="O15" i="7"/>
  <c r="O297" i="7"/>
  <c r="O388" i="7"/>
  <c r="O889" i="7"/>
  <c r="O999" i="7"/>
  <c r="N639" i="7"/>
  <c r="O639" i="7" s="1"/>
  <c r="O706" i="7"/>
  <c r="N909" i="7"/>
  <c r="O909" i="7" s="1"/>
  <c r="N52" i="7"/>
  <c r="O52" i="7" s="1"/>
  <c r="O953" i="7"/>
  <c r="O42" i="7"/>
  <c r="O736" i="7"/>
  <c r="O782" i="7"/>
  <c r="O1001" i="7"/>
  <c r="O24" i="7"/>
  <c r="O100" i="7"/>
  <c r="O114" i="7"/>
  <c r="O54" i="7"/>
  <c r="O126" i="7"/>
  <c r="O389" i="7"/>
  <c r="O312" i="7"/>
  <c r="O551" i="7"/>
  <c r="N637" i="7"/>
  <c r="O637" i="7" s="1"/>
  <c r="O414" i="7"/>
  <c r="O249" i="7"/>
  <c r="O88" i="7"/>
  <c r="O74" i="7"/>
  <c r="O631" i="7"/>
  <c r="O871" i="7"/>
  <c r="O695" i="7"/>
  <c r="O10" i="7"/>
  <c r="O887" i="7"/>
  <c r="O14" i="7"/>
  <c r="O397" i="7"/>
  <c r="O172" i="7"/>
  <c r="O368" i="7"/>
  <c r="O912" i="7"/>
  <c r="O950" i="7"/>
  <c r="O158" i="7"/>
  <c r="O275" i="7"/>
  <c r="O295" i="7"/>
  <c r="O186" i="7"/>
  <c r="O362" i="7"/>
  <c r="O454" i="7"/>
  <c r="O583" i="7"/>
  <c r="O495" i="7"/>
  <c r="O462" i="7"/>
  <c r="O709" i="7"/>
  <c r="O919" i="7"/>
  <c r="O957" i="7"/>
  <c r="O382" i="7"/>
  <c r="N587" i="7"/>
  <c r="O587" i="7" s="1"/>
  <c r="O364" i="7"/>
  <c r="N874" i="7"/>
  <c r="O874" i="7" s="1"/>
  <c r="N1011" i="7"/>
  <c r="O1011" i="7" s="1"/>
  <c r="N903" i="7"/>
  <c r="O903" i="7" s="1"/>
  <c r="O17" i="7"/>
  <c r="O8" i="7"/>
  <c r="O159" i="7"/>
  <c r="O160" i="7"/>
  <c r="O36" i="7"/>
  <c r="O282" i="7"/>
  <c r="O94" i="7"/>
  <c r="O322" i="7"/>
  <c r="N411" i="7"/>
  <c r="O411" i="7" s="1"/>
  <c r="O545" i="7"/>
  <c r="O925" i="7"/>
  <c r="O969" i="7"/>
  <c r="N893" i="7"/>
  <c r="O893" i="7" s="1"/>
  <c r="O267" i="7"/>
  <c r="O40" i="7"/>
  <c r="O48" i="7"/>
  <c r="O281" i="7"/>
  <c r="O539" i="7"/>
  <c r="O50" i="7"/>
  <c r="O80" i="7"/>
  <c r="O151" i="7"/>
  <c r="O355" i="7"/>
  <c r="O487" i="7"/>
  <c r="O497" i="7"/>
  <c r="O19" i="7"/>
  <c r="O444" i="7"/>
  <c r="O396" i="7"/>
  <c r="O833" i="7"/>
  <c r="O944" i="7"/>
  <c r="O872" i="7"/>
  <c r="O473" i="7"/>
  <c r="O72" i="7"/>
  <c r="O565" i="7"/>
  <c r="O278" i="7"/>
  <c r="O772" i="7"/>
  <c r="N469" i="7"/>
  <c r="O469" i="7" s="1"/>
  <c r="N412" i="7"/>
  <c r="O412" i="7" s="1"/>
  <c r="O82" i="7"/>
  <c r="O150" i="7"/>
  <c r="O128" i="7"/>
  <c r="O23" i="7"/>
  <c r="O198" i="7"/>
  <c r="O374" i="7"/>
  <c r="O434" i="7"/>
  <c r="O983" i="7"/>
  <c r="O398" i="7"/>
  <c r="O811" i="7"/>
  <c r="O795" i="7"/>
  <c r="O451" i="7"/>
  <c r="O865" i="7"/>
  <c r="O787" i="7"/>
  <c r="O29" i="7"/>
  <c r="O435" i="7"/>
  <c r="N575" i="7"/>
  <c r="O575" i="7" s="1"/>
  <c r="N410" i="7"/>
  <c r="O410" i="7" s="1"/>
  <c r="O976" i="7"/>
  <c r="O104" i="7"/>
  <c r="N758" i="7"/>
  <c r="O758" i="7" s="1"/>
  <c r="N955" i="7"/>
  <c r="O955" i="7" s="1"/>
  <c r="O323" i="7"/>
  <c r="N550" i="7"/>
  <c r="O550" i="7" s="1"/>
  <c r="N452" i="7"/>
  <c r="O452" i="7" s="1"/>
  <c r="N890" i="7"/>
  <c r="O890" i="7" s="1"/>
  <c r="O647" i="7"/>
  <c r="O120" i="7"/>
  <c r="N992" i="7"/>
  <c r="O992" i="7" s="1"/>
  <c r="N911" i="7"/>
  <c r="O911" i="7" s="1"/>
  <c r="N232" i="7"/>
  <c r="O232" i="7" s="1"/>
  <c r="O112" i="7"/>
  <c r="O163" i="7"/>
  <c r="O174" i="7"/>
  <c r="O217" i="7"/>
  <c r="O214" i="7"/>
  <c r="O379" i="7"/>
  <c r="O427" i="7"/>
  <c r="O405" i="7"/>
  <c r="N688" i="7"/>
  <c r="O688" i="7" s="1"/>
  <c r="N563" i="7"/>
  <c r="O563" i="7" s="1"/>
  <c r="O937" i="7"/>
  <c r="N829" i="7"/>
  <c r="O829" i="7" s="1"/>
  <c r="N13" i="7"/>
  <c r="O13" i="7" s="1"/>
  <c r="N828" i="7"/>
  <c r="O828" i="7" s="1"/>
  <c r="N363" i="7"/>
  <c r="O363" i="7" s="1"/>
  <c r="N635" i="7"/>
  <c r="O635" i="7" s="1"/>
  <c r="O108" i="7"/>
  <c r="O143" i="7"/>
  <c r="O201" i="7"/>
  <c r="N401" i="7"/>
  <c r="O401" i="7" s="1"/>
  <c r="N584" i="7"/>
  <c r="O584" i="7" s="1"/>
  <c r="O629" i="7"/>
  <c r="O541" i="7"/>
  <c r="O556" i="7"/>
  <c r="N366" i="7"/>
  <c r="O366" i="7" s="1"/>
  <c r="N1007" i="7"/>
  <c r="O1007" i="7" s="1"/>
  <c r="N975" i="7"/>
  <c r="O975" i="7" s="1"/>
  <c r="N280" i="7"/>
  <c r="O280" i="7" s="1"/>
  <c r="O899" i="7"/>
  <c r="O177" i="7"/>
  <c r="O225" i="7"/>
  <c r="N156" i="7"/>
  <c r="O156" i="7" s="1"/>
  <c r="O247" i="7"/>
  <c r="N418" i="7"/>
  <c r="O418" i="7" s="1"/>
  <c r="O310" i="7"/>
  <c r="O496" i="7"/>
  <c r="N622" i="7"/>
  <c r="O622" i="7" s="1"/>
  <c r="O648" i="7"/>
  <c r="N588" i="7"/>
  <c r="O588" i="7" s="1"/>
  <c r="O838" i="7"/>
  <c r="O1013" i="7"/>
  <c r="O981" i="7"/>
  <c r="O949" i="7"/>
  <c r="O917" i="7"/>
  <c r="O885" i="7"/>
  <c r="N822" i="7"/>
  <c r="O822" i="7" s="1"/>
  <c r="O906" i="7"/>
  <c r="N747" i="7"/>
  <c r="O747" i="7" s="1"/>
  <c r="O980" i="7"/>
  <c r="O948" i="7"/>
  <c r="N861" i="7"/>
  <c r="O861" i="7" s="1"/>
  <c r="N773" i="7"/>
  <c r="O773" i="7" s="1"/>
  <c r="N1006" i="7"/>
  <c r="O1006" i="7" s="1"/>
  <c r="O336" i="7"/>
  <c r="N785" i="7"/>
  <c r="O785" i="7" s="1"/>
  <c r="O132" i="7"/>
  <c r="N766" i="7"/>
  <c r="O766" i="7" s="1"/>
  <c r="N837" i="7"/>
  <c r="O837" i="7" s="1"/>
  <c r="N215" i="7"/>
  <c r="O215" i="7" s="1"/>
  <c r="O237" i="7"/>
  <c r="O404" i="7"/>
  <c r="N431" i="7"/>
  <c r="O431" i="7" s="1"/>
  <c r="N314" i="7"/>
  <c r="O314" i="7" s="1"/>
  <c r="O520" i="7"/>
  <c r="N517" i="7"/>
  <c r="O517" i="7" s="1"/>
  <c r="N608" i="7"/>
  <c r="O608" i="7" s="1"/>
  <c r="N790" i="7"/>
  <c r="O790" i="7" s="1"/>
  <c r="N765" i="7"/>
  <c r="O765" i="7" s="1"/>
  <c r="N891" i="7"/>
  <c r="O891" i="7" s="1"/>
  <c r="N380" i="7"/>
  <c r="O380" i="7" s="1"/>
  <c r="N523" i="7"/>
  <c r="O523" i="7" s="1"/>
  <c r="N439" i="7"/>
  <c r="O439" i="7" s="1"/>
  <c r="N896" i="7"/>
  <c r="O896" i="7" s="1"/>
  <c r="N489" i="7"/>
  <c r="O489" i="7" s="1"/>
  <c r="N488" i="7"/>
  <c r="O488" i="7" s="1"/>
  <c r="O86" i="7"/>
  <c r="O205" i="7"/>
  <c r="B10" i="1"/>
  <c r="O218" i="7"/>
  <c r="O178" i="7"/>
  <c r="O167" i="7"/>
  <c r="O220" i="7"/>
  <c r="O175" i="7"/>
  <c r="N244" i="7"/>
  <c r="O244" i="7" s="1"/>
  <c r="O253" i="7"/>
  <c r="O193" i="7"/>
  <c r="O318" i="7"/>
  <c r="O221" i="7"/>
  <c r="O294" i="7"/>
  <c r="N358" i="7"/>
  <c r="O358" i="7" s="1"/>
  <c r="O422" i="7"/>
  <c r="N624" i="7"/>
  <c r="O624" i="7" s="1"/>
  <c r="O750" i="7"/>
  <c r="N798" i="7"/>
  <c r="O798" i="7" s="1"/>
  <c r="O694" i="7"/>
  <c r="N746" i="7"/>
  <c r="O746" i="7" s="1"/>
  <c r="O951" i="7"/>
  <c r="N900" i="7"/>
  <c r="O900" i="7" s="1"/>
  <c r="N805" i="7"/>
  <c r="O805" i="7" s="1"/>
  <c r="N461" i="7"/>
  <c r="O461" i="7" s="1"/>
  <c r="O76" i="7"/>
  <c r="N849" i="7"/>
  <c r="O849" i="7" s="1"/>
  <c r="O817" i="7"/>
  <c r="N569" i="7"/>
  <c r="O569" i="7" s="1"/>
  <c r="O360" i="7"/>
  <c r="O963" i="7"/>
  <c r="N152" i="7"/>
  <c r="O152" i="7" s="1"/>
  <c r="N180" i="7"/>
  <c r="O180" i="7" s="1"/>
  <c r="O176" i="7"/>
  <c r="N203" i="7"/>
  <c r="O203" i="7" s="1"/>
  <c r="N536" i="7"/>
  <c r="O536" i="7" s="1"/>
  <c r="N687" i="7"/>
  <c r="O687" i="7" s="1"/>
  <c r="N680" i="7"/>
  <c r="O680" i="7" s="1"/>
  <c r="N752" i="7"/>
  <c r="O752" i="7" s="1"/>
  <c r="N681" i="7"/>
  <c r="O681" i="7" s="1"/>
  <c r="O327" i="7"/>
  <c r="O371" i="7"/>
  <c r="O557" i="7"/>
  <c r="O818" i="7"/>
  <c r="O875" i="7"/>
  <c r="O923" i="7"/>
  <c r="O939" i="7"/>
  <c r="O987" i="7"/>
  <c r="O1003" i="7"/>
  <c r="O946" i="7"/>
  <c r="O916" i="7"/>
  <c r="O797" i="7"/>
  <c r="O5" i="7"/>
  <c r="O332" i="7"/>
  <c r="N116" i="7"/>
  <c r="O116" i="7" s="1"/>
  <c r="O288" i="7"/>
  <c r="O9" i="7"/>
  <c r="O528" i="7"/>
  <c r="O262" i="7"/>
  <c r="O763" i="7"/>
  <c r="O809" i="7"/>
  <c r="O777" i="7"/>
  <c r="O716" i="7"/>
  <c r="O699" i="7"/>
  <c r="O686" i="7"/>
  <c r="O592" i="7"/>
  <c r="O1012" i="7"/>
  <c r="O884" i="7"/>
  <c r="O853" i="7"/>
  <c r="O821" i="7"/>
  <c r="O789" i="7"/>
  <c r="O757" i="7"/>
  <c r="O21" i="7"/>
  <c r="N92" i="7"/>
  <c r="O92" i="7" s="1"/>
  <c r="O739" i="7"/>
  <c r="O771" i="7"/>
  <c r="O402" i="7"/>
  <c r="O320" i="7"/>
  <c r="O344" i="7"/>
  <c r="O713" i="7"/>
  <c r="O533" i="7"/>
  <c r="O762" i="7"/>
  <c r="O406" i="7"/>
  <c r="N272" i="7"/>
  <c r="O272" i="7" s="1"/>
  <c r="O974" i="7"/>
  <c r="N801" i="7"/>
  <c r="O801" i="7" s="1"/>
  <c r="N769" i="7"/>
  <c r="O769" i="7" s="1"/>
  <c r="O737" i="7"/>
  <c r="O457" i="7"/>
  <c r="N409" i="7"/>
  <c r="O409" i="7" s="1"/>
  <c r="O471" i="7"/>
  <c r="O261" i="7"/>
  <c r="O155" i="7"/>
  <c r="O485" i="7"/>
  <c r="O568" i="7"/>
  <c r="N642" i="7"/>
  <c r="O642" i="7" s="1"/>
  <c r="O742" i="7"/>
  <c r="O774" i="7"/>
  <c r="O806" i="7"/>
  <c r="O623" i="7"/>
  <c r="O830" i="7"/>
  <c r="O430" i="7"/>
  <c r="O845" i="7"/>
  <c r="N813" i="7"/>
  <c r="O813" i="7" s="1"/>
  <c r="N781" i="7"/>
  <c r="O781" i="7" s="1"/>
  <c r="O25" i="7"/>
  <c r="O619" i="7"/>
  <c r="O717" i="7"/>
  <c r="O304" i="7"/>
  <c r="O793" i="7"/>
  <c r="O761" i="7"/>
  <c r="O328" i="7"/>
  <c r="O153" i="7"/>
  <c r="O161" i="7"/>
  <c r="O191" i="7"/>
  <c r="O148" i="7"/>
  <c r="O179" i="7"/>
  <c r="N207" i="7"/>
  <c r="O207" i="7" s="1"/>
  <c r="N231" i="7"/>
  <c r="O231" i="7" s="1"/>
  <c r="O223" i="7"/>
  <c r="O238" i="7"/>
  <c r="O189" i="7"/>
  <c r="O538" i="7"/>
  <c r="O666" i="7"/>
  <c r="O463" i="7"/>
  <c r="O532" i="7"/>
  <c r="O510" i="7"/>
  <c r="O479" i="7"/>
  <c r="O514" i="7"/>
  <c r="O534" i="7"/>
  <c r="O525" i="7"/>
  <c r="O589" i="7"/>
  <c r="N509" i="7"/>
  <c r="O509" i="7" s="1"/>
  <c r="N549" i="7"/>
  <c r="O549" i="7" s="1"/>
  <c r="N621" i="7"/>
  <c r="O621" i="7" s="1"/>
  <c r="O664" i="7"/>
  <c r="O692" i="7"/>
  <c r="O658" i="7"/>
  <c r="N677" i="7"/>
  <c r="O677" i="7" s="1"/>
  <c r="O768" i="7"/>
  <c r="O800" i="7"/>
  <c r="O731" i="7"/>
  <c r="O764" i="7"/>
  <c r="O796" i="7"/>
  <c r="N780" i="7"/>
  <c r="O780" i="7" s="1"/>
  <c r="O846" i="7"/>
  <c r="O263" i="7"/>
  <c r="O586" i="7"/>
  <c r="O714" i="7"/>
  <c r="O580" i="7"/>
  <c r="O558" i="7"/>
  <c r="O415" i="7"/>
  <c r="O562" i="7"/>
  <c r="O508" i="7"/>
  <c r="O447" i="7"/>
  <c r="O606" i="7"/>
  <c r="O670" i="7"/>
  <c r="O518" i="7"/>
  <c r="O598" i="7"/>
  <c r="O386" i="7"/>
  <c r="O710" i="7"/>
  <c r="O486" i="7"/>
  <c r="N784" i="7"/>
  <c r="O784" i="7" s="1"/>
  <c r="N756" i="7"/>
  <c r="O756" i="7" s="1"/>
  <c r="O129" i="7"/>
  <c r="O195" i="7"/>
  <c r="O200" i="7"/>
  <c r="O339" i="7"/>
  <c r="O395" i="7"/>
  <c r="O506" i="7"/>
  <c r="O634" i="7"/>
  <c r="O361" i="7"/>
  <c r="O466" i="7"/>
  <c r="O500" i="7"/>
  <c r="O628" i="7"/>
  <c r="O482" i="7"/>
  <c r="O572" i="7"/>
  <c r="O700" i="7"/>
  <c r="O597" i="7"/>
  <c r="O646" i="7"/>
  <c r="O684" i="7"/>
  <c r="O702" i="7"/>
  <c r="N581" i="7"/>
  <c r="O581" i="7" s="1"/>
  <c r="O655" i="7"/>
  <c r="N707" i="7"/>
  <c r="O707" i="7" s="1"/>
  <c r="N675" i="7"/>
  <c r="O675" i="7" s="1"/>
  <c r="N788" i="7"/>
  <c r="O788" i="7" s="1"/>
  <c r="N760" i="7"/>
  <c r="O760" i="7" s="1"/>
  <c r="O133" i="7"/>
  <c r="O169" i="7"/>
  <c r="O164" i="7"/>
  <c r="N199" i="7"/>
  <c r="O199" i="7" s="1"/>
  <c r="O245" i="7"/>
  <c r="O347" i="7"/>
  <c r="O213" i="7"/>
  <c r="O331" i="7"/>
  <c r="O554" i="7"/>
  <c r="O682" i="7"/>
  <c r="O475" i="7"/>
  <c r="O548" i="7"/>
  <c r="O526" i="7"/>
  <c r="O343" i="7"/>
  <c r="O230" i="7"/>
  <c r="O353" i="7"/>
  <c r="O530" i="7"/>
  <c r="O576" i="7"/>
  <c r="O669" i="7"/>
  <c r="O620" i="7"/>
  <c r="O656" i="7"/>
  <c r="O653" i="7"/>
  <c r="O678" i="7"/>
  <c r="O460" i="7"/>
  <c r="O668" i="7"/>
  <c r="N515" i="7"/>
  <c r="O515" i="7" s="1"/>
  <c r="O672" i="7"/>
  <c r="O640" i="7"/>
  <c r="N792" i="7"/>
  <c r="O792" i="7" s="1"/>
  <c r="N802" i="7"/>
  <c r="O802" i="7" s="1"/>
  <c r="N812" i="7"/>
  <c r="O812" i="7" s="1"/>
  <c r="N794" i="7"/>
  <c r="O794" i="7" s="1"/>
  <c r="O450" i="7"/>
  <c r="O165" i="7"/>
  <c r="O211" i="7"/>
  <c r="O204" i="7"/>
  <c r="O255" i="7"/>
  <c r="N183" i="7"/>
  <c r="O183" i="7" s="1"/>
  <c r="O239" i="7"/>
  <c r="O602" i="7"/>
  <c r="O433" i="7"/>
  <c r="O596" i="7"/>
  <c r="O390" i="7"/>
  <c r="O574" i="7"/>
  <c r="O449" i="7"/>
  <c r="O578" i="7"/>
  <c r="O524" i="7"/>
  <c r="N605" i="7"/>
  <c r="O605" i="7" s="1"/>
  <c r="O610" i="7"/>
  <c r="N458" i="7"/>
  <c r="O458" i="7" s="1"/>
  <c r="O566" i="7"/>
  <c r="O502" i="7"/>
  <c r="O626" i="7"/>
  <c r="O816" i="7"/>
  <c r="O720" i="7"/>
  <c r="N724" i="7"/>
  <c r="O724" i="7" s="1"/>
  <c r="O748" i="7"/>
  <c r="N685" i="7"/>
  <c r="O685" i="7" s="1"/>
  <c r="O131" i="7"/>
  <c r="O145" i="7"/>
  <c r="O171" i="7"/>
  <c r="O234" i="7"/>
  <c r="O226" i="7"/>
  <c r="O522" i="7"/>
  <c r="O650" i="7"/>
  <c r="O516" i="7"/>
  <c r="O644" i="7"/>
  <c r="O494" i="7"/>
  <c r="O348" i="7"/>
  <c r="O399" i="7"/>
  <c r="O498" i="7"/>
  <c r="O560" i="7"/>
  <c r="O552" i="7"/>
  <c r="O504" i="7"/>
  <c r="O712" i="7"/>
  <c r="O544" i="7"/>
  <c r="O632" i="7"/>
  <c r="O350" i="7"/>
  <c r="O654" i="7"/>
  <c r="O708" i="7"/>
  <c r="O727" i="7"/>
  <c r="N754" i="7"/>
  <c r="O754" i="7" s="1"/>
  <c r="O636" i="7"/>
  <c r="N778" i="7"/>
  <c r="O778" i="7" s="1"/>
  <c r="O157" i="7"/>
  <c r="O137" i="7"/>
  <c r="O202" i="7"/>
  <c r="N268" i="7"/>
  <c r="O268" i="7" s="1"/>
  <c r="O149" i="7"/>
  <c r="O141" i="7"/>
  <c r="O187" i="7"/>
  <c r="O227" i="7"/>
  <c r="O168" i="7"/>
  <c r="O209" i="7"/>
  <c r="O269" i="7"/>
  <c r="O229" i="7"/>
  <c r="O252" i="7"/>
  <c r="O219" i="7"/>
  <c r="N490" i="7"/>
  <c r="O490" i="7" s="1"/>
  <c r="O570" i="7"/>
  <c r="N618" i="7"/>
  <c r="O618" i="7" s="1"/>
  <c r="O698" i="7"/>
  <c r="O417" i="7"/>
  <c r="N484" i="7"/>
  <c r="O484" i="7" s="1"/>
  <c r="O564" i="7"/>
  <c r="N612" i="7"/>
  <c r="O612" i="7" s="1"/>
  <c r="N421" i="7"/>
  <c r="O421" i="7" s="1"/>
  <c r="O542" i="7"/>
  <c r="O546" i="7"/>
  <c r="N594" i="7"/>
  <c r="O594" i="7" s="1"/>
  <c r="O492" i="7"/>
  <c r="N540" i="7"/>
  <c r="O540" i="7" s="1"/>
  <c r="N638" i="7"/>
  <c r="O638" i="7" s="1"/>
  <c r="N690" i="7"/>
  <c r="O690" i="7" s="1"/>
  <c r="N590" i="7"/>
  <c r="O590" i="7" s="1"/>
  <c r="N660" i="7"/>
  <c r="O660" i="7" s="1"/>
  <c r="O582" i="7"/>
  <c r="N674" i="7"/>
  <c r="O674" i="7" s="1"/>
  <c r="N614" i="7"/>
  <c r="O614" i="7" s="1"/>
  <c r="O696" i="7"/>
  <c r="O820" i="7"/>
  <c r="B11" i="1" l="1"/>
  <c r="B12" i="1" l="1"/>
  <c r="G3" i="7" l="1"/>
  <c r="G4" i="7"/>
  <c r="G5" i="7"/>
  <c r="G6" i="7"/>
  <c r="G7" i="7"/>
  <c r="G8" i="7"/>
  <c r="G9" i="7"/>
  <c r="G10" i="7"/>
  <c r="G11" i="7"/>
  <c r="G12" i="7"/>
  <c r="G13" i="7"/>
  <c r="G14" i="7"/>
  <c r="G15" i="7"/>
  <c r="G16" i="7"/>
  <c r="G17" i="7"/>
  <c r="G18" i="7"/>
  <c r="G19" i="7"/>
  <c r="G20" i="7"/>
  <c r="G99"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406"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405"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21" i="7"/>
  <c r="G739"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317"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2" i="7"/>
  <c r="G1" i="9"/>
  <c r="G15" i="9" l="1"/>
  <c r="V997" i="10"/>
  <c r="W997" i="10" s="1"/>
  <c r="V998" i="10"/>
  <c r="W998" i="10" s="1"/>
  <c r="V999" i="10"/>
  <c r="W999" i="10" s="1"/>
  <c r="V1000" i="10"/>
  <c r="W1000" i="10" s="1"/>
  <c r="V1001" i="10"/>
  <c r="W1001" i="10" s="1"/>
  <c r="V1002" i="10"/>
  <c r="W1002" i="10" s="1"/>
  <c r="V1003" i="10"/>
  <c r="W1003" i="10" s="1"/>
  <c r="V1004" i="10"/>
  <c r="W1004" i="10" s="1"/>
  <c r="E26" i="5"/>
  <c r="B3" i="5"/>
  <c r="B4" i="5"/>
  <c r="B5" i="5"/>
  <c r="B6" i="5"/>
  <c r="B7" i="5"/>
  <c r="B8" i="5"/>
  <c r="B9" i="5"/>
  <c r="B10" i="5"/>
  <c r="B11" i="5"/>
  <c r="B12" i="5"/>
  <c r="B13" i="5"/>
  <c r="B2" i="5"/>
  <c r="G13" i="9" l="1"/>
  <c r="G33" i="9"/>
  <c r="A5" i="1"/>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G3" i="9" l="1"/>
  <c r="F1" i="9"/>
  <c r="G7" i="9" s="1"/>
  <c r="B17" i="1" l="1"/>
  <c r="V996" i="10"/>
  <c r="W996" i="10" s="1"/>
  <c r="V995" i="10"/>
  <c r="W995" i="10" s="1"/>
  <c r="V994" i="10"/>
  <c r="W994" i="10" s="1"/>
  <c r="V993" i="10"/>
  <c r="W993" i="10" s="1"/>
  <c r="V992" i="10"/>
  <c r="W992" i="10" s="1"/>
  <c r="V991" i="10"/>
  <c r="W991" i="10" s="1"/>
  <c r="V990" i="10"/>
  <c r="W990" i="10" s="1"/>
  <c r="V989" i="10"/>
  <c r="W989" i="10" s="1"/>
  <c r="V988" i="10"/>
  <c r="W988" i="10" s="1"/>
  <c r="V987" i="10"/>
  <c r="W987" i="10" s="1"/>
  <c r="V986" i="10"/>
  <c r="W986" i="10" s="1"/>
  <c r="V985" i="10"/>
  <c r="W985" i="10" s="1"/>
  <c r="V984" i="10"/>
  <c r="W984" i="10" s="1"/>
  <c r="V983" i="10"/>
  <c r="W983" i="10" s="1"/>
  <c r="V982" i="10"/>
  <c r="W982" i="10" s="1"/>
  <c r="V981" i="10"/>
  <c r="W981" i="10" s="1"/>
  <c r="V980" i="10"/>
  <c r="W980" i="10" s="1"/>
  <c r="V979" i="10"/>
  <c r="W979" i="10" s="1"/>
  <c r="V978" i="10"/>
  <c r="W978" i="10" s="1"/>
  <c r="V977" i="10"/>
  <c r="W977" i="10" s="1"/>
  <c r="V976" i="10"/>
  <c r="W976" i="10" s="1"/>
  <c r="V975" i="10"/>
  <c r="W975" i="10" s="1"/>
  <c r="V974" i="10"/>
  <c r="W974" i="10" s="1"/>
  <c r="V973" i="10"/>
  <c r="W973" i="10" s="1"/>
  <c r="V972" i="10"/>
  <c r="W972" i="10" s="1"/>
  <c r="V971" i="10"/>
  <c r="W971" i="10" s="1"/>
  <c r="V970" i="10"/>
  <c r="W970" i="10" s="1"/>
  <c r="V969" i="10"/>
  <c r="W969" i="10" s="1"/>
  <c r="V968" i="10"/>
  <c r="W968" i="10" s="1"/>
  <c r="V967" i="10"/>
  <c r="W967" i="10" s="1"/>
  <c r="V966" i="10"/>
  <c r="W966" i="10" s="1"/>
  <c r="V965" i="10"/>
  <c r="W965" i="10" s="1"/>
  <c r="V964" i="10"/>
  <c r="W964" i="10" s="1"/>
  <c r="V963" i="10"/>
  <c r="W963" i="10" s="1"/>
  <c r="V962" i="10"/>
  <c r="W962" i="10" s="1"/>
  <c r="V961" i="10"/>
  <c r="W961" i="10" s="1"/>
  <c r="V960" i="10"/>
  <c r="W960" i="10" s="1"/>
  <c r="V959" i="10"/>
  <c r="W959" i="10" s="1"/>
  <c r="V958" i="10"/>
  <c r="W958" i="10" s="1"/>
  <c r="V957" i="10"/>
  <c r="W957" i="10" s="1"/>
  <c r="V956" i="10"/>
  <c r="W956" i="10" s="1"/>
  <c r="V955" i="10"/>
  <c r="W955" i="10" s="1"/>
  <c r="V954" i="10"/>
  <c r="W954" i="10" s="1"/>
  <c r="V953" i="10"/>
  <c r="W953" i="10" s="1"/>
  <c r="V952" i="10"/>
  <c r="W952" i="10" s="1"/>
  <c r="V951" i="10"/>
  <c r="W951" i="10" s="1"/>
  <c r="V950" i="10"/>
  <c r="W950" i="10" s="1"/>
  <c r="V949" i="10"/>
  <c r="W949" i="10" s="1"/>
  <c r="V948" i="10"/>
  <c r="W948" i="10" s="1"/>
  <c r="V947" i="10"/>
  <c r="W947" i="10" s="1"/>
  <c r="V946" i="10"/>
  <c r="W946" i="10" s="1"/>
  <c r="V945" i="10"/>
  <c r="W945" i="10" s="1"/>
  <c r="V944" i="10"/>
  <c r="W944" i="10" s="1"/>
  <c r="V943" i="10"/>
  <c r="W943" i="10" s="1"/>
  <c r="V942" i="10"/>
  <c r="W942" i="10" s="1"/>
  <c r="V941" i="10"/>
  <c r="W941" i="10" s="1"/>
  <c r="V940" i="10"/>
  <c r="W940" i="10" s="1"/>
  <c r="V939" i="10"/>
  <c r="W939" i="10" s="1"/>
  <c r="V938" i="10"/>
  <c r="W938" i="10" s="1"/>
  <c r="V937" i="10"/>
  <c r="W937" i="10" s="1"/>
  <c r="V936" i="10"/>
  <c r="W936" i="10" s="1"/>
  <c r="V935" i="10"/>
  <c r="W935" i="10" s="1"/>
  <c r="V934" i="10"/>
  <c r="W934" i="10" s="1"/>
  <c r="V933" i="10"/>
  <c r="W933" i="10" s="1"/>
  <c r="V932" i="10"/>
  <c r="W932" i="10" s="1"/>
  <c r="V931" i="10"/>
  <c r="W931" i="10" s="1"/>
  <c r="V930" i="10"/>
  <c r="W930" i="10" s="1"/>
  <c r="V929" i="10"/>
  <c r="W929" i="10" s="1"/>
  <c r="V928" i="10"/>
  <c r="W928" i="10" s="1"/>
  <c r="V927" i="10"/>
  <c r="W927" i="10" s="1"/>
  <c r="V926" i="10"/>
  <c r="W926" i="10" s="1"/>
  <c r="V925" i="10"/>
  <c r="W925" i="10" s="1"/>
  <c r="V924" i="10"/>
  <c r="W924" i="10" s="1"/>
  <c r="V923" i="10"/>
  <c r="W923" i="10" s="1"/>
  <c r="V922" i="10"/>
  <c r="W922" i="10" s="1"/>
  <c r="V921" i="10"/>
  <c r="W921" i="10" s="1"/>
  <c r="V920" i="10"/>
  <c r="W920" i="10" s="1"/>
  <c r="V919" i="10"/>
  <c r="W919" i="10" s="1"/>
  <c r="V918" i="10"/>
  <c r="W918" i="10" s="1"/>
  <c r="V917" i="10"/>
  <c r="W917" i="10" s="1"/>
  <c r="V916" i="10"/>
  <c r="W916" i="10" s="1"/>
  <c r="V915" i="10"/>
  <c r="W915" i="10" s="1"/>
  <c r="V914" i="10"/>
  <c r="W914" i="10" s="1"/>
  <c r="V913" i="10"/>
  <c r="W913" i="10" s="1"/>
  <c r="V912" i="10"/>
  <c r="W912" i="10" s="1"/>
  <c r="V911" i="10"/>
  <c r="W911" i="10" s="1"/>
  <c r="V910" i="10"/>
  <c r="W910" i="10" s="1"/>
  <c r="V909" i="10"/>
  <c r="W909" i="10" s="1"/>
  <c r="V908" i="10"/>
  <c r="W908" i="10" s="1"/>
  <c r="V907" i="10"/>
  <c r="W907" i="10" s="1"/>
  <c r="V906" i="10"/>
  <c r="W906" i="10" s="1"/>
  <c r="V905" i="10"/>
  <c r="W905" i="10" s="1"/>
  <c r="V904" i="10"/>
  <c r="W904" i="10" s="1"/>
  <c r="V903" i="10"/>
  <c r="W903" i="10" s="1"/>
  <c r="V902" i="10"/>
  <c r="W902" i="10" s="1"/>
  <c r="V901" i="10"/>
  <c r="W901" i="10" s="1"/>
  <c r="V900" i="10"/>
  <c r="W900" i="10" s="1"/>
  <c r="V899" i="10"/>
  <c r="W899" i="10" s="1"/>
  <c r="V898" i="10"/>
  <c r="W898" i="10" s="1"/>
  <c r="V897" i="10"/>
  <c r="W897" i="10" s="1"/>
  <c r="V896" i="10"/>
  <c r="W896" i="10" s="1"/>
  <c r="V895" i="10"/>
  <c r="W895" i="10" s="1"/>
  <c r="V894" i="10"/>
  <c r="W894" i="10" s="1"/>
  <c r="V893" i="10"/>
  <c r="W893" i="10" s="1"/>
  <c r="V892" i="10"/>
  <c r="W892" i="10" s="1"/>
  <c r="V891" i="10"/>
  <c r="W891" i="10" s="1"/>
  <c r="V890" i="10"/>
  <c r="W890" i="10" s="1"/>
  <c r="V889" i="10"/>
  <c r="W889" i="10" s="1"/>
  <c r="V888" i="10"/>
  <c r="W888" i="10" s="1"/>
  <c r="V887" i="10"/>
  <c r="W887" i="10" s="1"/>
  <c r="V886" i="10"/>
  <c r="W886" i="10" s="1"/>
  <c r="V885" i="10"/>
  <c r="W885" i="10" s="1"/>
  <c r="V884" i="10"/>
  <c r="W884" i="10" s="1"/>
  <c r="V883" i="10"/>
  <c r="W883" i="10" s="1"/>
  <c r="V882" i="10"/>
  <c r="W882" i="10" s="1"/>
  <c r="V881" i="10"/>
  <c r="W881" i="10" s="1"/>
  <c r="V880" i="10"/>
  <c r="W880" i="10" s="1"/>
  <c r="V879" i="10"/>
  <c r="W879" i="10" s="1"/>
  <c r="V878" i="10"/>
  <c r="W878" i="10" s="1"/>
  <c r="V877" i="10"/>
  <c r="W877" i="10" s="1"/>
  <c r="V876" i="10"/>
  <c r="W876" i="10" s="1"/>
  <c r="V875" i="10"/>
  <c r="W875" i="10" s="1"/>
  <c r="V874" i="10"/>
  <c r="W874" i="10" s="1"/>
  <c r="V873" i="10"/>
  <c r="W873" i="10" s="1"/>
  <c r="V872" i="10"/>
  <c r="W872" i="10" s="1"/>
  <c r="V871" i="10"/>
  <c r="W871" i="10" s="1"/>
  <c r="V870" i="10"/>
  <c r="W870" i="10" s="1"/>
  <c r="V869" i="10"/>
  <c r="W869" i="10" s="1"/>
  <c r="V868" i="10"/>
  <c r="W868" i="10" s="1"/>
  <c r="V867" i="10"/>
  <c r="W867" i="10" s="1"/>
  <c r="V866" i="10"/>
  <c r="W866" i="10" s="1"/>
  <c r="V865" i="10"/>
  <c r="W865" i="10" s="1"/>
  <c r="V864" i="10"/>
  <c r="W864" i="10" s="1"/>
  <c r="V863" i="10"/>
  <c r="W863" i="10" s="1"/>
  <c r="V862" i="10"/>
  <c r="W862" i="10" s="1"/>
  <c r="V861" i="10"/>
  <c r="W861" i="10" s="1"/>
  <c r="V860" i="10"/>
  <c r="W860" i="10" s="1"/>
  <c r="V859" i="10"/>
  <c r="W859" i="10" s="1"/>
  <c r="V858" i="10"/>
  <c r="W858" i="10" s="1"/>
  <c r="V857" i="10"/>
  <c r="W857" i="10" s="1"/>
  <c r="V856" i="10"/>
  <c r="W856" i="10" s="1"/>
  <c r="V855" i="10"/>
  <c r="W855" i="10" s="1"/>
  <c r="V854" i="10"/>
  <c r="W854" i="10" s="1"/>
  <c r="V853" i="10"/>
  <c r="W853" i="10" s="1"/>
  <c r="V852" i="10"/>
  <c r="W852" i="10" s="1"/>
  <c r="V851" i="10"/>
  <c r="W851" i="10" s="1"/>
  <c r="V850" i="10"/>
  <c r="W850" i="10" s="1"/>
  <c r="V849" i="10"/>
  <c r="W849" i="10" s="1"/>
  <c r="V848" i="10"/>
  <c r="W848" i="10" s="1"/>
  <c r="V847" i="10"/>
  <c r="W847" i="10" s="1"/>
  <c r="V846" i="10"/>
  <c r="W846" i="10" s="1"/>
  <c r="V845" i="10"/>
  <c r="W845" i="10" s="1"/>
  <c r="V844" i="10"/>
  <c r="W844" i="10" s="1"/>
  <c r="V843" i="10"/>
  <c r="W843" i="10" s="1"/>
  <c r="V842" i="10"/>
  <c r="W842" i="10" s="1"/>
  <c r="V841" i="10"/>
  <c r="W841" i="10" s="1"/>
  <c r="V840" i="10"/>
  <c r="W840" i="10" s="1"/>
  <c r="V839" i="10"/>
  <c r="W839" i="10" s="1"/>
  <c r="V838" i="10"/>
  <c r="W838" i="10" s="1"/>
  <c r="V837" i="10"/>
  <c r="W837" i="10" s="1"/>
  <c r="V836" i="10"/>
  <c r="W836" i="10" s="1"/>
  <c r="V835" i="10"/>
  <c r="W835" i="10" s="1"/>
  <c r="V834" i="10"/>
  <c r="W834" i="10" s="1"/>
  <c r="V833" i="10"/>
  <c r="W833" i="10" s="1"/>
  <c r="V832" i="10"/>
  <c r="W832" i="10" s="1"/>
  <c r="V831" i="10"/>
  <c r="W831" i="10" s="1"/>
  <c r="V830" i="10"/>
  <c r="W830" i="10" s="1"/>
  <c r="V829" i="10"/>
  <c r="W829" i="10" s="1"/>
  <c r="V828" i="10"/>
  <c r="W828" i="10" s="1"/>
  <c r="V827" i="10"/>
  <c r="W827" i="10" s="1"/>
  <c r="V826" i="10"/>
  <c r="W826" i="10" s="1"/>
  <c r="V825" i="10"/>
  <c r="W825" i="10" s="1"/>
  <c r="V824" i="10"/>
  <c r="W824" i="10" s="1"/>
  <c r="V823" i="10"/>
  <c r="W823" i="10" s="1"/>
  <c r="V822" i="10"/>
  <c r="W822" i="10" s="1"/>
  <c r="V821" i="10"/>
  <c r="W821" i="10" s="1"/>
  <c r="V820" i="10"/>
  <c r="W820" i="10" s="1"/>
  <c r="V819" i="10"/>
  <c r="W819" i="10" s="1"/>
  <c r="V818" i="10"/>
  <c r="W818" i="10" s="1"/>
  <c r="V817" i="10"/>
  <c r="W817" i="10" s="1"/>
  <c r="V816" i="10"/>
  <c r="W816" i="10" s="1"/>
  <c r="V815" i="10"/>
  <c r="W815" i="10" s="1"/>
  <c r="V814" i="10"/>
  <c r="W814" i="10" s="1"/>
  <c r="V813" i="10"/>
  <c r="W813" i="10" s="1"/>
  <c r="V812" i="10"/>
  <c r="W812" i="10" s="1"/>
  <c r="V811" i="10"/>
  <c r="W811" i="10" s="1"/>
  <c r="V810" i="10"/>
  <c r="W810" i="10" s="1"/>
  <c r="V809" i="10"/>
  <c r="W809" i="10" s="1"/>
  <c r="V808" i="10"/>
  <c r="W808" i="10" s="1"/>
  <c r="V807" i="10"/>
  <c r="W807" i="10" s="1"/>
  <c r="V806" i="10"/>
  <c r="W806" i="10" s="1"/>
  <c r="V805" i="10"/>
  <c r="W805" i="10" s="1"/>
  <c r="V804" i="10"/>
  <c r="W804" i="10" s="1"/>
  <c r="V803" i="10"/>
  <c r="W803" i="10" s="1"/>
  <c r="V802" i="10"/>
  <c r="W802" i="10" s="1"/>
  <c r="V801" i="10"/>
  <c r="W801" i="10" s="1"/>
  <c r="V800" i="10"/>
  <c r="W800" i="10" s="1"/>
  <c r="V799" i="10"/>
  <c r="W799" i="10" s="1"/>
  <c r="V798" i="10"/>
  <c r="W798" i="10" s="1"/>
  <c r="V797" i="10"/>
  <c r="W797" i="10" s="1"/>
  <c r="V796" i="10"/>
  <c r="W796" i="10" s="1"/>
  <c r="V795" i="10"/>
  <c r="W795" i="10" s="1"/>
  <c r="V794" i="10"/>
  <c r="W794" i="10" s="1"/>
  <c r="V793" i="10"/>
  <c r="W793" i="10" s="1"/>
  <c r="V792" i="10"/>
  <c r="W792" i="10" s="1"/>
  <c r="V791" i="10"/>
  <c r="W791" i="10" s="1"/>
  <c r="V790" i="10"/>
  <c r="W790" i="10" s="1"/>
  <c r="V789" i="10"/>
  <c r="W789" i="10" s="1"/>
  <c r="V788" i="10"/>
  <c r="W788" i="10" s="1"/>
  <c r="V787" i="10"/>
  <c r="W787" i="10" s="1"/>
  <c r="V786" i="10"/>
  <c r="W786" i="10" s="1"/>
  <c r="V785" i="10"/>
  <c r="W785" i="10" s="1"/>
  <c r="V784" i="10"/>
  <c r="W784" i="10" s="1"/>
  <c r="V783" i="10"/>
  <c r="W783" i="10" s="1"/>
  <c r="V782" i="10"/>
  <c r="W782" i="10" s="1"/>
  <c r="V781" i="10"/>
  <c r="W781" i="10" s="1"/>
  <c r="V780" i="10"/>
  <c r="W780" i="10" s="1"/>
  <c r="V779" i="10"/>
  <c r="W779" i="10" s="1"/>
  <c r="V778" i="10"/>
  <c r="W778" i="10" s="1"/>
  <c r="V777" i="10"/>
  <c r="W777" i="10" s="1"/>
  <c r="V776" i="10"/>
  <c r="W776" i="10" s="1"/>
  <c r="V775" i="10"/>
  <c r="W775" i="10" s="1"/>
  <c r="V774" i="10"/>
  <c r="W774" i="10" s="1"/>
  <c r="V773" i="10"/>
  <c r="W773" i="10" s="1"/>
  <c r="V772" i="10"/>
  <c r="W772" i="10" s="1"/>
  <c r="V771" i="10"/>
  <c r="W771" i="10" s="1"/>
  <c r="V770" i="10"/>
  <c r="W770" i="10" s="1"/>
  <c r="V769" i="10"/>
  <c r="W769" i="10" s="1"/>
  <c r="V768" i="10"/>
  <c r="W768" i="10" s="1"/>
  <c r="V767" i="10"/>
  <c r="W767" i="10" s="1"/>
  <c r="V766" i="10"/>
  <c r="W766" i="10" s="1"/>
  <c r="V765" i="10"/>
  <c r="W765" i="10" s="1"/>
  <c r="V764" i="10"/>
  <c r="W764" i="10" s="1"/>
  <c r="V763" i="10"/>
  <c r="W763" i="10" s="1"/>
  <c r="V762" i="10"/>
  <c r="W762" i="10" s="1"/>
  <c r="V761" i="10"/>
  <c r="W761" i="10" s="1"/>
  <c r="V760" i="10"/>
  <c r="W760" i="10" s="1"/>
  <c r="V759" i="10"/>
  <c r="W759" i="10" s="1"/>
  <c r="V758" i="10"/>
  <c r="W758" i="10" s="1"/>
  <c r="V757" i="10"/>
  <c r="W757" i="10" s="1"/>
  <c r="V756" i="10"/>
  <c r="W756" i="10" s="1"/>
  <c r="V755" i="10"/>
  <c r="W755" i="10" s="1"/>
  <c r="V754" i="10"/>
  <c r="W754" i="10" s="1"/>
  <c r="V753" i="10"/>
  <c r="W753" i="10" s="1"/>
  <c r="V752" i="10"/>
  <c r="W752" i="10" s="1"/>
  <c r="V751" i="10"/>
  <c r="W751" i="10" s="1"/>
  <c r="V750" i="10"/>
  <c r="W750" i="10" s="1"/>
  <c r="V749" i="10"/>
  <c r="W749" i="10" s="1"/>
  <c r="V748" i="10"/>
  <c r="W748" i="10" s="1"/>
  <c r="V747" i="10"/>
  <c r="W747" i="10" s="1"/>
  <c r="V746" i="10"/>
  <c r="W746" i="10" s="1"/>
  <c r="V745" i="10"/>
  <c r="W745" i="10" s="1"/>
  <c r="V744" i="10"/>
  <c r="W744" i="10" s="1"/>
  <c r="V743" i="10"/>
  <c r="W743" i="10" s="1"/>
  <c r="V742" i="10"/>
  <c r="W742" i="10" s="1"/>
  <c r="V741" i="10"/>
  <c r="W741" i="10" s="1"/>
  <c r="V740" i="10"/>
  <c r="W740" i="10" s="1"/>
  <c r="V739" i="10"/>
  <c r="W739" i="10" s="1"/>
  <c r="V738" i="10"/>
  <c r="W738" i="10" s="1"/>
  <c r="V737" i="10"/>
  <c r="W737" i="10" s="1"/>
  <c r="V736" i="10"/>
  <c r="W736" i="10" s="1"/>
  <c r="V735" i="10"/>
  <c r="W735" i="10" s="1"/>
  <c r="V734" i="10"/>
  <c r="W734" i="10" s="1"/>
  <c r="V733" i="10"/>
  <c r="W733" i="10" s="1"/>
  <c r="V732" i="10"/>
  <c r="W732" i="10" s="1"/>
  <c r="V731" i="10"/>
  <c r="W731" i="10" s="1"/>
  <c r="V730" i="10"/>
  <c r="W730" i="10" s="1"/>
  <c r="V729" i="10"/>
  <c r="W729" i="10" s="1"/>
  <c r="V728" i="10"/>
  <c r="W728" i="10" s="1"/>
  <c r="V727" i="10"/>
  <c r="W727" i="10" s="1"/>
  <c r="V726" i="10"/>
  <c r="W726" i="10" s="1"/>
  <c r="V725" i="10"/>
  <c r="W725" i="10" s="1"/>
  <c r="V724" i="10"/>
  <c r="W724" i="10" s="1"/>
  <c r="V723" i="10"/>
  <c r="W723" i="10" s="1"/>
  <c r="V722" i="10"/>
  <c r="W722" i="10" s="1"/>
  <c r="V721" i="10"/>
  <c r="W721" i="10" s="1"/>
  <c r="V720" i="10"/>
  <c r="W720" i="10" s="1"/>
  <c r="V719" i="10"/>
  <c r="W719" i="10" s="1"/>
  <c r="V718" i="10"/>
  <c r="W718" i="10" s="1"/>
  <c r="V717" i="10"/>
  <c r="W717" i="10" s="1"/>
  <c r="V716" i="10"/>
  <c r="W716" i="10" s="1"/>
  <c r="V715" i="10"/>
  <c r="W715" i="10" s="1"/>
  <c r="V714" i="10"/>
  <c r="W714" i="10" s="1"/>
  <c r="V713" i="10"/>
  <c r="W713" i="10" s="1"/>
  <c r="V712" i="10"/>
  <c r="W712" i="10" s="1"/>
  <c r="V711" i="10"/>
  <c r="W711" i="10" s="1"/>
  <c r="V710" i="10"/>
  <c r="W710" i="10" s="1"/>
  <c r="V709" i="10"/>
  <c r="W709" i="10" s="1"/>
  <c r="V708" i="10"/>
  <c r="W708" i="10" s="1"/>
  <c r="V707" i="10"/>
  <c r="W707" i="10" s="1"/>
  <c r="V706" i="10"/>
  <c r="W706" i="10" s="1"/>
  <c r="V705" i="10"/>
  <c r="W705" i="10" s="1"/>
  <c r="V704" i="10"/>
  <c r="W704" i="10" s="1"/>
  <c r="V703" i="10"/>
  <c r="W703" i="10" s="1"/>
  <c r="V702" i="10"/>
  <c r="W702" i="10" s="1"/>
  <c r="V701" i="10"/>
  <c r="W701" i="10" s="1"/>
  <c r="V700" i="10"/>
  <c r="W700" i="10" s="1"/>
  <c r="V699" i="10"/>
  <c r="W699" i="10" s="1"/>
  <c r="V698" i="10"/>
  <c r="W698" i="10" s="1"/>
  <c r="V697" i="10"/>
  <c r="W697" i="10" s="1"/>
  <c r="V696" i="10"/>
  <c r="W696" i="10" s="1"/>
  <c r="V695" i="10"/>
  <c r="W695" i="10" s="1"/>
  <c r="V694" i="10"/>
  <c r="W694" i="10" s="1"/>
  <c r="V693" i="10"/>
  <c r="W693" i="10" s="1"/>
  <c r="V692" i="10"/>
  <c r="W692" i="10" s="1"/>
  <c r="V691" i="10"/>
  <c r="W691" i="10" s="1"/>
  <c r="V690" i="10"/>
  <c r="W690" i="10" s="1"/>
  <c r="V689" i="10"/>
  <c r="W689" i="10" s="1"/>
  <c r="V688" i="10"/>
  <c r="W688" i="10" s="1"/>
  <c r="V687" i="10"/>
  <c r="W687" i="10" s="1"/>
  <c r="V686" i="10"/>
  <c r="W686" i="10" s="1"/>
  <c r="V685" i="10"/>
  <c r="W685" i="10" s="1"/>
  <c r="V684" i="10"/>
  <c r="W684" i="10" s="1"/>
  <c r="V683" i="10"/>
  <c r="W683" i="10" s="1"/>
  <c r="V682" i="10"/>
  <c r="W682" i="10" s="1"/>
  <c r="V681" i="10"/>
  <c r="W681" i="10" s="1"/>
  <c r="V680" i="10"/>
  <c r="W680" i="10" s="1"/>
  <c r="V679" i="10"/>
  <c r="W679" i="10" s="1"/>
  <c r="V678" i="10"/>
  <c r="W678" i="10" s="1"/>
  <c r="V677" i="10"/>
  <c r="W677" i="10" s="1"/>
  <c r="V676" i="10"/>
  <c r="W676" i="10" s="1"/>
  <c r="V675" i="10"/>
  <c r="W675" i="10" s="1"/>
  <c r="V674" i="10"/>
  <c r="W674" i="10" s="1"/>
  <c r="V673" i="10"/>
  <c r="W673" i="10" s="1"/>
  <c r="V672" i="10"/>
  <c r="W672" i="10" s="1"/>
  <c r="V671" i="10"/>
  <c r="W671" i="10" s="1"/>
  <c r="V670" i="10"/>
  <c r="W670" i="10" s="1"/>
  <c r="V669" i="10"/>
  <c r="W669" i="10" s="1"/>
  <c r="V668" i="10"/>
  <c r="W668" i="10" s="1"/>
  <c r="V667" i="10"/>
  <c r="W667" i="10" s="1"/>
  <c r="V666" i="10"/>
  <c r="W666" i="10" s="1"/>
  <c r="V665" i="10"/>
  <c r="W665" i="10" s="1"/>
  <c r="V664" i="10"/>
  <c r="W664" i="10" s="1"/>
  <c r="V663" i="10"/>
  <c r="W663" i="10" s="1"/>
  <c r="V662" i="10"/>
  <c r="W662" i="10" s="1"/>
  <c r="V661" i="10"/>
  <c r="W661" i="10" s="1"/>
  <c r="V660" i="10"/>
  <c r="W660" i="10" s="1"/>
  <c r="V659" i="10"/>
  <c r="W659" i="10" s="1"/>
  <c r="V658" i="10"/>
  <c r="W658" i="10" s="1"/>
  <c r="V657" i="10"/>
  <c r="W657" i="10" s="1"/>
  <c r="V656" i="10"/>
  <c r="W656" i="10" s="1"/>
  <c r="V655" i="10"/>
  <c r="W655" i="10" s="1"/>
  <c r="V654" i="10"/>
  <c r="W654" i="10" s="1"/>
  <c r="V653" i="10"/>
  <c r="W653" i="10" s="1"/>
  <c r="V652" i="10"/>
  <c r="W652" i="10" s="1"/>
  <c r="V651" i="10"/>
  <c r="W651" i="10" s="1"/>
  <c r="V650" i="10"/>
  <c r="W650" i="10" s="1"/>
  <c r="V649" i="10"/>
  <c r="W649" i="10" s="1"/>
  <c r="V648" i="10"/>
  <c r="W648" i="10" s="1"/>
  <c r="V647" i="10"/>
  <c r="W647" i="10" s="1"/>
  <c r="V646" i="10"/>
  <c r="W646" i="10" s="1"/>
  <c r="V645" i="10"/>
  <c r="W645" i="10" s="1"/>
  <c r="V644" i="10"/>
  <c r="W644" i="10" s="1"/>
  <c r="V643" i="10"/>
  <c r="W643" i="10" s="1"/>
  <c r="V642" i="10"/>
  <c r="W642" i="10" s="1"/>
  <c r="V641" i="10"/>
  <c r="W641" i="10" s="1"/>
  <c r="V640" i="10"/>
  <c r="W640" i="10" s="1"/>
  <c r="V639" i="10"/>
  <c r="W639" i="10" s="1"/>
  <c r="V638" i="10"/>
  <c r="W638" i="10" s="1"/>
  <c r="V637" i="10"/>
  <c r="W637" i="10" s="1"/>
  <c r="V636" i="10"/>
  <c r="W636" i="10" s="1"/>
  <c r="V635" i="10"/>
  <c r="W635" i="10" s="1"/>
  <c r="V634" i="10"/>
  <c r="W634" i="10" s="1"/>
  <c r="V633" i="10"/>
  <c r="W633" i="10" s="1"/>
  <c r="V632" i="10"/>
  <c r="W632" i="10" s="1"/>
  <c r="V631" i="10"/>
  <c r="W631" i="10" s="1"/>
  <c r="V630" i="10"/>
  <c r="W630" i="10" s="1"/>
  <c r="V629" i="10"/>
  <c r="W629" i="10" s="1"/>
  <c r="V628" i="10"/>
  <c r="W628" i="10" s="1"/>
  <c r="V627" i="10"/>
  <c r="W627" i="10" s="1"/>
  <c r="V626" i="10"/>
  <c r="W626" i="10" s="1"/>
  <c r="V625" i="10"/>
  <c r="W625" i="10" s="1"/>
  <c r="V624" i="10"/>
  <c r="W624" i="10" s="1"/>
  <c r="V623" i="10"/>
  <c r="W623" i="10" s="1"/>
  <c r="V622" i="10"/>
  <c r="W622" i="10" s="1"/>
  <c r="V621" i="10"/>
  <c r="W621" i="10" s="1"/>
  <c r="V620" i="10"/>
  <c r="W620" i="10" s="1"/>
  <c r="V619" i="10"/>
  <c r="W619" i="10" s="1"/>
  <c r="V618" i="10"/>
  <c r="W618" i="10" s="1"/>
  <c r="V617" i="10"/>
  <c r="W617" i="10" s="1"/>
  <c r="V616" i="10"/>
  <c r="W616" i="10" s="1"/>
  <c r="V615" i="10"/>
  <c r="W615" i="10" s="1"/>
  <c r="V614" i="10"/>
  <c r="W614" i="10" s="1"/>
  <c r="V613" i="10"/>
  <c r="W613" i="10" s="1"/>
  <c r="V612" i="10"/>
  <c r="W612" i="10" s="1"/>
  <c r="V611" i="10"/>
  <c r="W611" i="10" s="1"/>
  <c r="V610" i="10"/>
  <c r="W610" i="10" s="1"/>
  <c r="V609" i="10"/>
  <c r="W609" i="10" s="1"/>
  <c r="V608" i="10"/>
  <c r="W608" i="10" s="1"/>
  <c r="V607" i="10"/>
  <c r="W607" i="10" s="1"/>
  <c r="V606" i="10"/>
  <c r="W606" i="10" s="1"/>
  <c r="V605" i="10"/>
  <c r="W605" i="10" s="1"/>
  <c r="V604" i="10"/>
  <c r="W604" i="10" s="1"/>
  <c r="V603" i="10"/>
  <c r="W603" i="10" s="1"/>
  <c r="V602" i="10"/>
  <c r="W602" i="10" s="1"/>
  <c r="V601" i="10"/>
  <c r="W601" i="10" s="1"/>
  <c r="V600" i="10"/>
  <c r="W600" i="10" s="1"/>
  <c r="V599" i="10"/>
  <c r="W599" i="10" s="1"/>
  <c r="V598" i="10"/>
  <c r="W598" i="10" s="1"/>
  <c r="V597" i="10"/>
  <c r="W597" i="10" s="1"/>
  <c r="V596" i="10"/>
  <c r="W596" i="10" s="1"/>
  <c r="V595" i="10"/>
  <c r="W595" i="10" s="1"/>
  <c r="V594" i="10"/>
  <c r="W594" i="10" s="1"/>
  <c r="V593" i="10"/>
  <c r="W593" i="10" s="1"/>
  <c r="V592" i="10"/>
  <c r="W592" i="10" s="1"/>
  <c r="V591" i="10"/>
  <c r="W591" i="10" s="1"/>
  <c r="V590" i="10"/>
  <c r="W590" i="10" s="1"/>
  <c r="V589" i="10"/>
  <c r="W589" i="10" s="1"/>
  <c r="V588" i="10"/>
  <c r="W588" i="10" s="1"/>
  <c r="V587" i="10"/>
  <c r="W587" i="10" s="1"/>
  <c r="V586" i="10"/>
  <c r="W586" i="10" s="1"/>
  <c r="V585" i="10"/>
  <c r="W585" i="10" s="1"/>
  <c r="V584" i="10"/>
  <c r="W584" i="10" s="1"/>
  <c r="V583" i="10"/>
  <c r="W583" i="10" s="1"/>
  <c r="V582" i="10"/>
  <c r="W582" i="10" s="1"/>
  <c r="V581" i="10"/>
  <c r="W581" i="10" s="1"/>
  <c r="V580" i="10"/>
  <c r="W580" i="10" s="1"/>
  <c r="V579" i="10"/>
  <c r="W579" i="10" s="1"/>
  <c r="V578" i="10"/>
  <c r="W578" i="10" s="1"/>
  <c r="V577" i="10"/>
  <c r="W577" i="10" s="1"/>
  <c r="V576" i="10"/>
  <c r="W576" i="10" s="1"/>
  <c r="V575" i="10"/>
  <c r="W575" i="10" s="1"/>
  <c r="V574" i="10"/>
  <c r="W574" i="10" s="1"/>
  <c r="V573" i="10"/>
  <c r="W573" i="10" s="1"/>
  <c r="V572" i="10"/>
  <c r="W572" i="10" s="1"/>
  <c r="V571" i="10"/>
  <c r="W571" i="10" s="1"/>
  <c r="V570" i="10"/>
  <c r="W570" i="10" s="1"/>
  <c r="V569" i="10"/>
  <c r="W569" i="10" s="1"/>
  <c r="V568" i="10"/>
  <c r="W568" i="10" s="1"/>
  <c r="V567" i="10"/>
  <c r="W567" i="10" s="1"/>
  <c r="V566" i="10"/>
  <c r="W566" i="10" s="1"/>
  <c r="V565" i="10"/>
  <c r="W565" i="10" s="1"/>
  <c r="V564" i="10"/>
  <c r="W564" i="10" s="1"/>
  <c r="V563" i="10"/>
  <c r="W563" i="10" s="1"/>
  <c r="V562" i="10"/>
  <c r="W562" i="10" s="1"/>
  <c r="V561" i="10"/>
  <c r="W561" i="10" s="1"/>
  <c r="V560" i="10"/>
  <c r="W560" i="10" s="1"/>
  <c r="W559" i="10"/>
  <c r="V559" i="10"/>
  <c r="V558" i="10"/>
  <c r="W558" i="10" s="1"/>
  <c r="V557" i="10"/>
  <c r="W557" i="10" s="1"/>
  <c r="V556" i="10"/>
  <c r="W556" i="10" s="1"/>
  <c r="V555" i="10"/>
  <c r="W555" i="10" s="1"/>
  <c r="V554" i="10"/>
  <c r="W554" i="10" s="1"/>
  <c r="W553" i="10"/>
  <c r="V553" i="10"/>
  <c r="V552" i="10"/>
  <c r="W552" i="10" s="1"/>
  <c r="V551" i="10"/>
  <c r="W551" i="10" s="1"/>
  <c r="V550" i="10"/>
  <c r="W550" i="10" s="1"/>
  <c r="V549" i="10"/>
  <c r="W549" i="10" s="1"/>
  <c r="V548" i="10"/>
  <c r="W548" i="10" s="1"/>
  <c r="V547" i="10"/>
  <c r="W547" i="10" s="1"/>
  <c r="W546" i="10"/>
  <c r="V546" i="10"/>
  <c r="V545" i="10"/>
  <c r="W545" i="10" s="1"/>
  <c r="V544" i="10"/>
  <c r="W544" i="10" s="1"/>
  <c r="V543" i="10"/>
  <c r="W543" i="10" s="1"/>
  <c r="V542" i="10"/>
  <c r="W542" i="10" s="1"/>
  <c r="V541" i="10"/>
  <c r="W541" i="10" s="1"/>
  <c r="V540" i="10"/>
  <c r="W540" i="10" s="1"/>
  <c r="V539" i="10"/>
  <c r="W539" i="10" s="1"/>
  <c r="V538" i="10"/>
  <c r="W538" i="10" s="1"/>
  <c r="V537" i="10"/>
  <c r="W537" i="10" s="1"/>
  <c r="V536" i="10"/>
  <c r="W536" i="10" s="1"/>
  <c r="V535" i="10"/>
  <c r="W535" i="10" s="1"/>
  <c r="V534" i="10"/>
  <c r="W534" i="10" s="1"/>
  <c r="V533" i="10"/>
  <c r="W533" i="10" s="1"/>
  <c r="V532" i="10"/>
  <c r="W532" i="10" s="1"/>
  <c r="V531" i="10"/>
  <c r="W531" i="10" s="1"/>
  <c r="V530" i="10"/>
  <c r="W530" i="10" s="1"/>
  <c r="V529" i="10"/>
  <c r="W529" i="10" s="1"/>
  <c r="V528" i="10"/>
  <c r="W528" i="10" s="1"/>
  <c r="V527" i="10"/>
  <c r="W527" i="10" s="1"/>
  <c r="V526" i="10"/>
  <c r="W526" i="10" s="1"/>
  <c r="V525" i="10"/>
  <c r="W525" i="10" s="1"/>
  <c r="V524" i="10"/>
  <c r="W524" i="10" s="1"/>
  <c r="V523" i="10"/>
  <c r="W523" i="10" s="1"/>
  <c r="V522" i="10"/>
  <c r="W522" i="10" s="1"/>
  <c r="V521" i="10"/>
  <c r="W521" i="10" s="1"/>
  <c r="V520" i="10"/>
  <c r="W520" i="10" s="1"/>
  <c r="V519" i="10"/>
  <c r="W519" i="10" s="1"/>
  <c r="V518" i="10"/>
  <c r="W518" i="10" s="1"/>
  <c r="V517" i="10"/>
  <c r="W517" i="10" s="1"/>
  <c r="V516" i="10"/>
  <c r="W516" i="10" s="1"/>
  <c r="V515" i="10"/>
  <c r="W515" i="10" s="1"/>
  <c r="V514" i="10"/>
  <c r="W514" i="10" s="1"/>
  <c r="V513" i="10"/>
  <c r="W513" i="10" s="1"/>
  <c r="V512" i="10"/>
  <c r="W512" i="10" s="1"/>
  <c r="V511" i="10"/>
  <c r="W511" i="10" s="1"/>
  <c r="V510" i="10"/>
  <c r="W510" i="10" s="1"/>
  <c r="V509" i="10"/>
  <c r="W509" i="10" s="1"/>
  <c r="V508" i="10"/>
  <c r="W508" i="10" s="1"/>
  <c r="V507" i="10"/>
  <c r="W507" i="10" s="1"/>
  <c r="V506" i="10"/>
  <c r="W506" i="10" s="1"/>
  <c r="V505" i="10"/>
  <c r="W505" i="10" s="1"/>
  <c r="V504" i="10"/>
  <c r="W504" i="10" s="1"/>
  <c r="V503" i="10"/>
  <c r="W503" i="10" s="1"/>
  <c r="V502" i="10"/>
  <c r="W502" i="10" s="1"/>
  <c r="V501" i="10"/>
  <c r="W501" i="10" s="1"/>
  <c r="V500" i="10"/>
  <c r="W500" i="10" s="1"/>
  <c r="V499" i="10"/>
  <c r="W499" i="10" s="1"/>
  <c r="V498" i="10"/>
  <c r="W498" i="10" s="1"/>
  <c r="V497" i="10"/>
  <c r="W497" i="10" s="1"/>
  <c r="V496" i="10"/>
  <c r="W496" i="10" s="1"/>
  <c r="V495" i="10"/>
  <c r="W495" i="10" s="1"/>
  <c r="V494" i="10"/>
  <c r="W494" i="10" s="1"/>
  <c r="V493" i="10"/>
  <c r="W493" i="10" s="1"/>
  <c r="V492" i="10"/>
  <c r="W492" i="10" s="1"/>
  <c r="V491" i="10"/>
  <c r="W491" i="10" s="1"/>
  <c r="V490" i="10"/>
  <c r="W490" i="10" s="1"/>
  <c r="V489" i="10"/>
  <c r="W489" i="10" s="1"/>
  <c r="V488" i="10"/>
  <c r="W488" i="10" s="1"/>
  <c r="V487" i="10"/>
  <c r="W487" i="10" s="1"/>
  <c r="V486" i="10"/>
  <c r="W486" i="10" s="1"/>
  <c r="V485" i="10"/>
  <c r="W485" i="10" s="1"/>
  <c r="V484" i="10"/>
  <c r="W484" i="10" s="1"/>
  <c r="V483" i="10"/>
  <c r="W483" i="10" s="1"/>
  <c r="V482" i="10"/>
  <c r="W482" i="10" s="1"/>
  <c r="V481" i="10"/>
  <c r="W481" i="10" s="1"/>
  <c r="V480" i="10"/>
  <c r="W480" i="10" s="1"/>
  <c r="V479" i="10"/>
  <c r="W479" i="10" s="1"/>
  <c r="V478" i="10"/>
  <c r="W478" i="10" s="1"/>
  <c r="V477" i="10"/>
  <c r="W477" i="10" s="1"/>
  <c r="V476" i="10"/>
  <c r="W476" i="10" s="1"/>
  <c r="V475" i="10"/>
  <c r="W475" i="10" s="1"/>
  <c r="V474" i="10"/>
  <c r="W474" i="10" s="1"/>
  <c r="V473" i="10"/>
  <c r="W473" i="10" s="1"/>
  <c r="V472" i="10"/>
  <c r="W472" i="10" s="1"/>
  <c r="V471" i="10"/>
  <c r="W471" i="10" s="1"/>
  <c r="V470" i="10"/>
  <c r="W470" i="10" s="1"/>
  <c r="V469" i="10"/>
  <c r="W469" i="10" s="1"/>
  <c r="V468" i="10"/>
  <c r="W468" i="10" s="1"/>
  <c r="V467" i="10"/>
  <c r="W467" i="10" s="1"/>
  <c r="V466" i="10"/>
  <c r="W466" i="10" s="1"/>
  <c r="V465" i="10"/>
  <c r="W465" i="10" s="1"/>
  <c r="W464" i="10"/>
  <c r="V464" i="10"/>
  <c r="V463" i="10"/>
  <c r="W463" i="10" s="1"/>
  <c r="V462" i="10"/>
  <c r="W462" i="10" s="1"/>
  <c r="V461" i="10"/>
  <c r="W461" i="10" s="1"/>
  <c r="V460" i="10"/>
  <c r="W460" i="10" s="1"/>
  <c r="V459" i="10"/>
  <c r="W459" i="10" s="1"/>
  <c r="V458" i="10"/>
  <c r="W458" i="10" s="1"/>
  <c r="V457" i="10"/>
  <c r="W457" i="10" s="1"/>
  <c r="V456" i="10"/>
  <c r="W456" i="10" s="1"/>
  <c r="V455" i="10"/>
  <c r="W455" i="10" s="1"/>
  <c r="V454" i="10"/>
  <c r="W454" i="10" s="1"/>
  <c r="V453" i="10"/>
  <c r="W453" i="10" s="1"/>
  <c r="V452" i="10"/>
  <c r="W452" i="10" s="1"/>
  <c r="V451" i="10"/>
  <c r="W451" i="10" s="1"/>
  <c r="V450" i="10"/>
  <c r="W450" i="10" s="1"/>
  <c r="V449" i="10"/>
  <c r="W449" i="10" s="1"/>
  <c r="W448" i="10"/>
  <c r="V448" i="10"/>
  <c r="V447" i="10"/>
  <c r="W447" i="10" s="1"/>
  <c r="V446" i="10"/>
  <c r="W446" i="10" s="1"/>
  <c r="V445" i="10"/>
  <c r="W445" i="10" s="1"/>
  <c r="V444" i="10"/>
  <c r="W444" i="10" s="1"/>
  <c r="V443" i="10"/>
  <c r="W443" i="10" s="1"/>
  <c r="V442" i="10"/>
  <c r="W442" i="10" s="1"/>
  <c r="V441" i="10"/>
  <c r="W441" i="10" s="1"/>
  <c r="V440" i="10"/>
  <c r="W440" i="10" s="1"/>
  <c r="V439" i="10"/>
  <c r="W439" i="10" s="1"/>
  <c r="W438" i="10"/>
  <c r="V438" i="10"/>
  <c r="V437" i="10"/>
  <c r="W437" i="10" s="1"/>
  <c r="V436" i="10"/>
  <c r="W436" i="10" s="1"/>
  <c r="V435" i="10"/>
  <c r="W435" i="10" s="1"/>
  <c r="V434" i="10"/>
  <c r="W434" i="10" s="1"/>
  <c r="V433" i="10"/>
  <c r="W433" i="10" s="1"/>
  <c r="V432" i="10"/>
  <c r="W432" i="10" s="1"/>
  <c r="V431" i="10"/>
  <c r="W431" i="10" s="1"/>
  <c r="V430" i="10"/>
  <c r="W430" i="10" s="1"/>
  <c r="V429" i="10"/>
  <c r="W429" i="10" s="1"/>
  <c r="V428" i="10"/>
  <c r="W428" i="10" s="1"/>
  <c r="W427" i="10"/>
  <c r="V427" i="10"/>
  <c r="V426" i="10"/>
  <c r="W426" i="10" s="1"/>
  <c r="V425" i="10"/>
  <c r="W425" i="10" s="1"/>
  <c r="V424" i="10"/>
  <c r="W424" i="10" s="1"/>
  <c r="V423" i="10"/>
  <c r="W423" i="10" s="1"/>
  <c r="W422" i="10"/>
  <c r="V422" i="10"/>
  <c r="V421" i="10"/>
  <c r="W421" i="10" s="1"/>
  <c r="V420" i="10"/>
  <c r="W420" i="10" s="1"/>
  <c r="V419" i="10"/>
  <c r="W419" i="10" s="1"/>
  <c r="V418" i="10"/>
  <c r="W418" i="10" s="1"/>
  <c r="V417" i="10"/>
  <c r="W417" i="10" s="1"/>
  <c r="V416" i="10"/>
  <c r="W416" i="10" s="1"/>
  <c r="V415" i="10"/>
  <c r="W415" i="10" s="1"/>
  <c r="V414" i="10"/>
  <c r="W414" i="10" s="1"/>
  <c r="V413" i="10"/>
  <c r="W413" i="10" s="1"/>
  <c r="V412" i="10"/>
  <c r="W412" i="10" s="1"/>
  <c r="V411" i="10"/>
  <c r="W411" i="10" s="1"/>
  <c r="V410" i="10"/>
  <c r="W410" i="10" s="1"/>
  <c r="V409" i="10"/>
  <c r="W409" i="10" s="1"/>
  <c r="V408" i="10"/>
  <c r="W408" i="10" s="1"/>
  <c r="V407" i="10"/>
  <c r="W407" i="10" s="1"/>
  <c r="V406" i="10"/>
  <c r="W406" i="10" s="1"/>
  <c r="V405" i="10"/>
  <c r="W405" i="10" s="1"/>
  <c r="V404" i="10"/>
  <c r="W404" i="10" s="1"/>
  <c r="V403" i="10"/>
  <c r="W403" i="10" s="1"/>
  <c r="V402" i="10"/>
  <c r="W402" i="10" s="1"/>
  <c r="V401" i="10"/>
  <c r="W401" i="10" s="1"/>
  <c r="V400" i="10"/>
  <c r="W400" i="10" s="1"/>
  <c r="V399" i="10"/>
  <c r="W399" i="10" s="1"/>
  <c r="V398" i="10"/>
  <c r="W398" i="10" s="1"/>
  <c r="V397" i="10"/>
  <c r="W397" i="10" s="1"/>
  <c r="W396" i="10"/>
  <c r="V396" i="10"/>
  <c r="V395" i="10"/>
  <c r="W395" i="10" s="1"/>
  <c r="V394" i="10"/>
  <c r="W394" i="10" s="1"/>
  <c r="V393" i="10"/>
  <c r="W393" i="10" s="1"/>
  <c r="V392" i="10"/>
  <c r="W392" i="10" s="1"/>
  <c r="V391" i="10"/>
  <c r="W391" i="10" s="1"/>
  <c r="V390" i="10"/>
  <c r="W390" i="10" s="1"/>
  <c r="V389" i="10"/>
  <c r="W389" i="10" s="1"/>
  <c r="V388" i="10"/>
  <c r="W388" i="10" s="1"/>
  <c r="V387" i="10"/>
  <c r="W387" i="10" s="1"/>
  <c r="V386" i="10"/>
  <c r="W386" i="10" s="1"/>
  <c r="V385" i="10"/>
  <c r="W385" i="10" s="1"/>
  <c r="W384" i="10"/>
  <c r="V384" i="10"/>
  <c r="V383" i="10"/>
  <c r="W383" i="10" s="1"/>
  <c r="V382" i="10"/>
  <c r="W382" i="10" s="1"/>
  <c r="V381" i="10"/>
  <c r="W381" i="10" s="1"/>
  <c r="V380" i="10"/>
  <c r="W380" i="10" s="1"/>
  <c r="V379" i="10"/>
  <c r="W379" i="10" s="1"/>
  <c r="V378" i="10"/>
  <c r="W378" i="10" s="1"/>
  <c r="V377" i="10"/>
  <c r="W377" i="10" s="1"/>
  <c r="V376" i="10"/>
  <c r="W376" i="10" s="1"/>
  <c r="W375" i="10"/>
  <c r="V375" i="10"/>
  <c r="V374" i="10"/>
  <c r="W374" i="10" s="1"/>
  <c r="V373" i="10"/>
  <c r="W373" i="10" s="1"/>
  <c r="W372" i="10"/>
  <c r="V372" i="10"/>
  <c r="V371" i="10"/>
  <c r="W371" i="10" s="1"/>
  <c r="V370" i="10"/>
  <c r="W370" i="10" s="1"/>
  <c r="W369" i="10"/>
  <c r="V369" i="10"/>
  <c r="V368" i="10"/>
  <c r="W368" i="10" s="1"/>
  <c r="V367" i="10"/>
  <c r="W367" i="10" s="1"/>
  <c r="V366" i="10"/>
  <c r="W366" i="10" s="1"/>
  <c r="V365" i="10"/>
  <c r="W365" i="10" s="1"/>
  <c r="W364" i="10"/>
  <c r="V364" i="10"/>
  <c r="W363" i="10"/>
  <c r="V363" i="10"/>
  <c r="V362" i="10"/>
  <c r="W362" i="10" s="1"/>
  <c r="V361" i="10"/>
  <c r="W361" i="10" s="1"/>
  <c r="V360" i="10"/>
  <c r="W360" i="10" s="1"/>
  <c r="V359" i="10"/>
  <c r="W359" i="10" s="1"/>
  <c r="V358" i="10"/>
  <c r="W358" i="10" s="1"/>
  <c r="W357" i="10"/>
  <c r="V357" i="10"/>
  <c r="V356" i="10"/>
  <c r="W356" i="10" s="1"/>
  <c r="V355" i="10"/>
  <c r="W355" i="10" s="1"/>
  <c r="V354" i="10"/>
  <c r="W354" i="10" s="1"/>
  <c r="V353" i="10"/>
  <c r="W353" i="10" s="1"/>
  <c r="V352" i="10"/>
  <c r="W352" i="10" s="1"/>
  <c r="W351" i="10"/>
  <c r="V351" i="10"/>
  <c r="V350" i="10"/>
  <c r="W350" i="10" s="1"/>
  <c r="V349" i="10"/>
  <c r="W349" i="10" s="1"/>
  <c r="V348" i="10"/>
  <c r="W348" i="10" s="1"/>
  <c r="V347" i="10"/>
  <c r="W347" i="10" s="1"/>
  <c r="V346" i="10"/>
  <c r="W346" i="10" s="1"/>
  <c r="V345" i="10"/>
  <c r="W345" i="10" s="1"/>
  <c r="V344" i="10"/>
  <c r="W344" i="10" s="1"/>
  <c r="V343" i="10"/>
  <c r="W343" i="10" s="1"/>
  <c r="W342" i="10"/>
  <c r="V342" i="10"/>
  <c r="V341" i="10"/>
  <c r="W341" i="10" s="1"/>
  <c r="V340" i="10"/>
  <c r="W340" i="10" s="1"/>
  <c r="V339" i="10"/>
  <c r="W339" i="10" s="1"/>
  <c r="V338" i="10"/>
  <c r="W338" i="10" s="1"/>
  <c r="V337" i="10"/>
  <c r="W337" i="10" s="1"/>
  <c r="W336" i="10"/>
  <c r="V336" i="10"/>
  <c r="V335" i="10"/>
  <c r="W335" i="10" s="1"/>
  <c r="V334" i="10"/>
  <c r="W334" i="10" s="1"/>
  <c r="W333" i="10"/>
  <c r="V333" i="10"/>
  <c r="V332" i="10"/>
  <c r="W332" i="10" s="1"/>
  <c r="V331" i="10"/>
  <c r="W331" i="10" s="1"/>
  <c r="V330" i="10"/>
  <c r="W330" i="10" s="1"/>
  <c r="V329" i="10"/>
  <c r="W329" i="10" s="1"/>
  <c r="V328" i="10"/>
  <c r="W328" i="10" s="1"/>
  <c r="V327" i="10"/>
  <c r="W327" i="10" s="1"/>
  <c r="V326" i="10"/>
  <c r="W326" i="10" s="1"/>
  <c r="V325" i="10"/>
  <c r="W325" i="10" s="1"/>
  <c r="V324" i="10"/>
  <c r="W324" i="10" s="1"/>
  <c r="V323" i="10"/>
  <c r="W323" i="10" s="1"/>
  <c r="V322" i="10"/>
  <c r="W322" i="10" s="1"/>
  <c r="V321" i="10"/>
  <c r="W321" i="10" s="1"/>
  <c r="W320" i="10"/>
  <c r="V320" i="10"/>
  <c r="V319" i="10"/>
  <c r="W319" i="10" s="1"/>
  <c r="V318" i="10"/>
  <c r="W318" i="10" s="1"/>
  <c r="V317" i="10"/>
  <c r="W317" i="10" s="1"/>
  <c r="V316" i="10"/>
  <c r="W316" i="10" s="1"/>
  <c r="W315" i="10"/>
  <c r="V315" i="10"/>
  <c r="V314" i="10"/>
  <c r="W314" i="10" s="1"/>
  <c r="V313" i="10"/>
  <c r="W313" i="10" s="1"/>
  <c r="V312" i="10"/>
  <c r="W312" i="10" s="1"/>
  <c r="V311" i="10"/>
  <c r="W311" i="10" s="1"/>
  <c r="V310" i="10"/>
  <c r="W310" i="10" s="1"/>
  <c r="W309" i="10"/>
  <c r="V309" i="10"/>
  <c r="V308" i="10"/>
  <c r="W308" i="10" s="1"/>
  <c r="V307" i="10"/>
  <c r="W307" i="10" s="1"/>
  <c r="V306" i="10"/>
  <c r="W306" i="10" s="1"/>
  <c r="V305" i="10"/>
  <c r="W305" i="10" s="1"/>
  <c r="V304" i="10"/>
  <c r="W304" i="10" s="1"/>
  <c r="V303" i="10"/>
  <c r="W303" i="10" s="1"/>
  <c r="V302" i="10"/>
  <c r="W302" i="10" s="1"/>
  <c r="V301" i="10"/>
  <c r="W301" i="10" s="1"/>
  <c r="V300" i="10"/>
  <c r="W300" i="10" s="1"/>
  <c r="V299" i="10"/>
  <c r="W299" i="10" s="1"/>
  <c r="V298" i="10"/>
  <c r="W298" i="10" s="1"/>
  <c r="V297" i="10"/>
  <c r="W297" i="10" s="1"/>
  <c r="V296" i="10"/>
  <c r="W296" i="10" s="1"/>
  <c r="V295" i="10"/>
  <c r="W295" i="10" s="1"/>
  <c r="V294" i="10"/>
  <c r="W294" i="10" s="1"/>
  <c r="V293" i="10"/>
  <c r="W293" i="10" s="1"/>
  <c r="V292" i="10"/>
  <c r="W292" i="10" s="1"/>
  <c r="V291" i="10"/>
  <c r="W291" i="10" s="1"/>
  <c r="V290" i="10"/>
  <c r="W290" i="10" s="1"/>
  <c r="V289" i="10"/>
  <c r="W289" i="10" s="1"/>
  <c r="V288" i="10"/>
  <c r="W288" i="10" s="1"/>
  <c r="V287" i="10"/>
  <c r="W287" i="10" s="1"/>
  <c r="V286" i="10"/>
  <c r="W286" i="10" s="1"/>
  <c r="V285" i="10"/>
  <c r="W285" i="10" s="1"/>
  <c r="V284" i="10"/>
  <c r="W284" i="10" s="1"/>
  <c r="V283" i="10"/>
  <c r="W283" i="10" s="1"/>
  <c r="V282" i="10"/>
  <c r="W282" i="10" s="1"/>
  <c r="V281" i="10"/>
  <c r="W281" i="10" s="1"/>
  <c r="V280" i="10"/>
  <c r="W280" i="10" s="1"/>
  <c r="V279" i="10"/>
  <c r="W279" i="10" s="1"/>
  <c r="V278" i="10"/>
  <c r="W278" i="10" s="1"/>
  <c r="V277" i="10"/>
  <c r="W277" i="10" s="1"/>
  <c r="V276" i="10"/>
  <c r="W276" i="10" s="1"/>
  <c r="V275" i="10"/>
  <c r="W275" i="10" s="1"/>
  <c r="V274" i="10"/>
  <c r="W274" i="10" s="1"/>
  <c r="V273" i="10"/>
  <c r="W273" i="10" s="1"/>
  <c r="V272" i="10"/>
  <c r="W272" i="10" s="1"/>
  <c r="V271" i="10"/>
  <c r="W271" i="10" s="1"/>
  <c r="V270" i="10"/>
  <c r="W270" i="10" s="1"/>
  <c r="V269" i="10"/>
  <c r="W269" i="10" s="1"/>
  <c r="V268" i="10"/>
  <c r="W268" i="10" s="1"/>
  <c r="V267" i="10"/>
  <c r="W267" i="10" s="1"/>
  <c r="V266" i="10"/>
  <c r="W266" i="10" s="1"/>
  <c r="V265" i="10"/>
  <c r="W265" i="10" s="1"/>
  <c r="V264" i="10"/>
  <c r="W264" i="10" s="1"/>
  <c r="V263" i="10"/>
  <c r="W263" i="10" s="1"/>
  <c r="V262" i="10"/>
  <c r="W262" i="10" s="1"/>
  <c r="V261" i="10"/>
  <c r="W261" i="10" s="1"/>
  <c r="V260" i="10"/>
  <c r="W260" i="10" s="1"/>
  <c r="V259" i="10"/>
  <c r="W259" i="10" s="1"/>
  <c r="V258" i="10"/>
  <c r="W258" i="10" s="1"/>
  <c r="V257" i="10"/>
  <c r="W257" i="10" s="1"/>
  <c r="V256" i="10"/>
  <c r="W256" i="10" s="1"/>
  <c r="V255" i="10"/>
  <c r="W255" i="10" s="1"/>
  <c r="V254" i="10"/>
  <c r="W254" i="10" s="1"/>
  <c r="V253" i="10"/>
  <c r="W253" i="10" s="1"/>
  <c r="V252" i="10"/>
  <c r="W252" i="10" s="1"/>
  <c r="V251" i="10"/>
  <c r="W251" i="10" s="1"/>
  <c r="W250" i="10"/>
  <c r="V250" i="10"/>
  <c r="V249" i="10"/>
  <c r="W249" i="10" s="1"/>
  <c r="V248" i="10"/>
  <c r="W248" i="10" s="1"/>
  <c r="V247" i="10"/>
  <c r="W247" i="10" s="1"/>
  <c r="V246" i="10"/>
  <c r="W246" i="10" s="1"/>
  <c r="V245" i="10"/>
  <c r="W245" i="10" s="1"/>
  <c r="V244" i="10"/>
  <c r="W244" i="10" s="1"/>
  <c r="V243" i="10"/>
  <c r="W243" i="10" s="1"/>
  <c r="V242" i="10"/>
  <c r="W242" i="10" s="1"/>
  <c r="V241" i="10"/>
  <c r="W241" i="10" s="1"/>
  <c r="V240" i="10"/>
  <c r="W240" i="10" s="1"/>
  <c r="V239" i="10"/>
  <c r="W239" i="10" s="1"/>
  <c r="V238" i="10"/>
  <c r="W238" i="10" s="1"/>
  <c r="W237" i="10"/>
  <c r="V237" i="10"/>
  <c r="V236" i="10"/>
  <c r="W236" i="10" s="1"/>
  <c r="V235" i="10"/>
  <c r="W235" i="10" s="1"/>
  <c r="V234" i="10"/>
  <c r="W234" i="10" s="1"/>
  <c r="V233" i="10"/>
  <c r="W233" i="10" s="1"/>
  <c r="V232" i="10"/>
  <c r="W232" i="10" s="1"/>
  <c r="V231" i="10"/>
  <c r="W231" i="10" s="1"/>
  <c r="V230" i="10"/>
  <c r="W230" i="10" s="1"/>
  <c r="V229" i="10"/>
  <c r="W229" i="10" s="1"/>
  <c r="V228" i="10"/>
  <c r="W228" i="10" s="1"/>
  <c r="V227" i="10"/>
  <c r="W227" i="10" s="1"/>
  <c r="V226" i="10"/>
  <c r="W226" i="10" s="1"/>
  <c r="V225" i="10"/>
  <c r="W225" i="10" s="1"/>
  <c r="V224" i="10"/>
  <c r="W224" i="10" s="1"/>
  <c r="V223" i="10"/>
  <c r="W223" i="10" s="1"/>
  <c r="V222" i="10"/>
  <c r="W222" i="10" s="1"/>
  <c r="V221" i="10"/>
  <c r="W221" i="10" s="1"/>
  <c r="V220" i="10"/>
  <c r="W220" i="10" s="1"/>
  <c r="W219" i="10"/>
  <c r="V219" i="10"/>
  <c r="V218" i="10"/>
  <c r="W218" i="10" s="1"/>
  <c r="V217" i="10"/>
  <c r="W217" i="10" s="1"/>
  <c r="V216" i="10"/>
  <c r="W216" i="10" s="1"/>
  <c r="V215" i="10"/>
  <c r="W215" i="10" s="1"/>
  <c r="V214" i="10"/>
  <c r="W214" i="10" s="1"/>
  <c r="W213" i="10"/>
  <c r="V213" i="10"/>
  <c r="V212" i="10"/>
  <c r="W212" i="10" s="1"/>
  <c r="V211" i="10"/>
  <c r="W211" i="10" s="1"/>
  <c r="V210" i="10"/>
  <c r="W210" i="10" s="1"/>
  <c r="V209" i="10"/>
  <c r="W209" i="10" s="1"/>
  <c r="V208" i="10"/>
  <c r="W208" i="10" s="1"/>
  <c r="V207" i="10"/>
  <c r="W207" i="10" s="1"/>
  <c r="V206" i="10"/>
  <c r="W206" i="10" s="1"/>
  <c r="V205" i="10"/>
  <c r="W205" i="10" s="1"/>
  <c r="V204" i="10"/>
  <c r="W204" i="10" s="1"/>
  <c r="V203" i="10"/>
  <c r="W203" i="10" s="1"/>
  <c r="W202" i="10"/>
  <c r="V202" i="10"/>
  <c r="V201" i="10"/>
  <c r="W201" i="10" s="1"/>
  <c r="V200" i="10"/>
  <c r="W200" i="10" s="1"/>
  <c r="V199" i="10"/>
  <c r="W199" i="10" s="1"/>
  <c r="V198" i="10"/>
  <c r="W198" i="10" s="1"/>
  <c r="V197" i="10"/>
  <c r="W197" i="10" s="1"/>
  <c r="V196" i="10"/>
  <c r="W196" i="10" s="1"/>
  <c r="V195" i="10"/>
  <c r="W195" i="10" s="1"/>
  <c r="V194" i="10"/>
  <c r="W194" i="10" s="1"/>
  <c r="V193" i="10"/>
  <c r="W193" i="10" s="1"/>
  <c r="V192" i="10"/>
  <c r="W192" i="10" s="1"/>
  <c r="V191" i="10"/>
  <c r="W191" i="10" s="1"/>
  <c r="V190" i="10"/>
  <c r="W190" i="10" s="1"/>
  <c r="V189" i="10"/>
  <c r="W189" i="10" s="1"/>
  <c r="V188" i="10"/>
  <c r="W188" i="10" s="1"/>
  <c r="V187" i="10"/>
  <c r="W187" i="10" s="1"/>
  <c r="W186" i="10"/>
  <c r="V186" i="10"/>
  <c r="V185" i="10"/>
  <c r="W185" i="10" s="1"/>
  <c r="V184" i="10"/>
  <c r="W184" i="10" s="1"/>
  <c r="W183" i="10"/>
  <c r="V183" i="10"/>
  <c r="V182" i="10"/>
  <c r="W182" i="10" s="1"/>
  <c r="W181" i="10"/>
  <c r="V181" i="10"/>
  <c r="V180" i="10"/>
  <c r="W180" i="10" s="1"/>
  <c r="V179" i="10"/>
  <c r="W179" i="10" s="1"/>
  <c r="V178" i="10"/>
  <c r="W178" i="10" s="1"/>
  <c r="V177" i="10"/>
  <c r="W177" i="10" s="1"/>
  <c r="V176" i="10"/>
  <c r="W176" i="10" s="1"/>
  <c r="V175" i="10"/>
  <c r="W175" i="10" s="1"/>
  <c r="V174" i="10"/>
  <c r="W174" i="10" s="1"/>
  <c r="V173" i="10"/>
  <c r="W173" i="10" s="1"/>
  <c r="V172" i="10"/>
  <c r="W172" i="10" s="1"/>
  <c r="V171" i="10"/>
  <c r="W171" i="10" s="1"/>
  <c r="V170" i="10"/>
  <c r="W170" i="10" s="1"/>
  <c r="V169" i="10"/>
  <c r="W169" i="10" s="1"/>
  <c r="V168" i="10"/>
  <c r="W168" i="10" s="1"/>
  <c r="V167" i="10"/>
  <c r="W167" i="10" s="1"/>
  <c r="V166" i="10"/>
  <c r="W166" i="10" s="1"/>
  <c r="V165" i="10"/>
  <c r="W165" i="10" s="1"/>
  <c r="V164" i="10"/>
  <c r="W164" i="10" s="1"/>
  <c r="W163" i="10"/>
  <c r="V163" i="10"/>
  <c r="V162" i="10"/>
  <c r="W162" i="10" s="1"/>
  <c r="V161" i="10"/>
  <c r="W161" i="10" s="1"/>
  <c r="V160" i="10"/>
  <c r="W160" i="10" s="1"/>
  <c r="V159" i="10"/>
  <c r="W159" i="10" s="1"/>
  <c r="V158" i="10"/>
  <c r="W158" i="10" s="1"/>
  <c r="V157" i="10"/>
  <c r="W157" i="10" s="1"/>
  <c r="V156" i="10"/>
  <c r="W156" i="10" s="1"/>
  <c r="V155" i="10"/>
  <c r="W155" i="10" s="1"/>
  <c r="V154" i="10"/>
  <c r="W154" i="10" s="1"/>
  <c r="W153" i="10"/>
  <c r="V153" i="10"/>
  <c r="V152" i="10"/>
  <c r="W152" i="10" s="1"/>
  <c r="V151" i="10"/>
  <c r="W151" i="10" s="1"/>
  <c r="V150" i="10"/>
  <c r="W150" i="10" s="1"/>
  <c r="V149" i="10"/>
  <c r="W149" i="10" s="1"/>
  <c r="V148" i="10"/>
  <c r="W148" i="10" s="1"/>
  <c r="V147" i="10"/>
  <c r="W147" i="10" s="1"/>
  <c r="V146" i="10"/>
  <c r="W146" i="10" s="1"/>
  <c r="V145" i="10"/>
  <c r="W145" i="10" s="1"/>
  <c r="V144" i="10"/>
  <c r="W144" i="10" s="1"/>
  <c r="V143" i="10"/>
  <c r="W143" i="10" s="1"/>
  <c r="V142" i="10"/>
  <c r="W142" i="10" s="1"/>
  <c r="V141" i="10"/>
  <c r="W141" i="10" s="1"/>
  <c r="V140" i="10"/>
  <c r="W140" i="10" s="1"/>
  <c r="W139" i="10"/>
  <c r="V139" i="10"/>
  <c r="V138" i="10"/>
  <c r="W138" i="10" s="1"/>
  <c r="V137" i="10"/>
  <c r="W137" i="10" s="1"/>
  <c r="V136" i="10"/>
  <c r="W136" i="10" s="1"/>
  <c r="W135" i="10"/>
  <c r="V135" i="10"/>
  <c r="V134" i="10"/>
  <c r="W134" i="10" s="1"/>
  <c r="V133" i="10"/>
  <c r="W133" i="10" s="1"/>
  <c r="V132" i="10"/>
  <c r="W132" i="10" s="1"/>
  <c r="V131" i="10"/>
  <c r="W131" i="10" s="1"/>
  <c r="V130" i="10"/>
  <c r="W130" i="10" s="1"/>
  <c r="V129" i="10"/>
  <c r="W129" i="10" s="1"/>
  <c r="V128" i="10"/>
  <c r="W128" i="10" s="1"/>
  <c r="V127" i="10"/>
  <c r="W127" i="10" s="1"/>
  <c r="W126" i="10"/>
  <c r="V126" i="10"/>
  <c r="V125" i="10"/>
  <c r="W125" i="10" s="1"/>
  <c r="V124" i="10"/>
  <c r="W124" i="10" s="1"/>
  <c r="V123" i="10"/>
  <c r="W123" i="10" s="1"/>
  <c r="V122" i="10"/>
  <c r="W122" i="10" s="1"/>
  <c r="V121" i="10"/>
  <c r="W121" i="10" s="1"/>
  <c r="V120" i="10"/>
  <c r="W120" i="10" s="1"/>
  <c r="V119" i="10"/>
  <c r="W119" i="10" s="1"/>
  <c r="V118" i="10"/>
  <c r="W118" i="10" s="1"/>
  <c r="V117" i="10"/>
  <c r="W117" i="10" s="1"/>
  <c r="V116" i="10"/>
  <c r="W116" i="10" s="1"/>
  <c r="V115" i="10"/>
  <c r="W115" i="10" s="1"/>
  <c r="W114" i="10"/>
  <c r="V114" i="10"/>
  <c r="V113" i="10"/>
  <c r="W113" i="10" s="1"/>
  <c r="V112" i="10"/>
  <c r="W112" i="10" s="1"/>
  <c r="V111" i="10"/>
  <c r="W111" i="10" s="1"/>
  <c r="V110" i="10"/>
  <c r="W110" i="10" s="1"/>
  <c r="V109" i="10"/>
  <c r="W109" i="10" s="1"/>
  <c r="V108" i="10"/>
  <c r="W108" i="10" s="1"/>
  <c r="V107" i="10"/>
  <c r="W107" i="10" s="1"/>
  <c r="V106" i="10"/>
  <c r="W106" i="10" s="1"/>
  <c r="V105" i="10"/>
  <c r="W105" i="10" s="1"/>
  <c r="W104" i="10"/>
  <c r="V104" i="10"/>
  <c r="V103" i="10"/>
  <c r="W103" i="10" s="1"/>
  <c r="V102" i="10"/>
  <c r="W102" i="10" s="1"/>
  <c r="V101" i="10"/>
  <c r="W101" i="10" s="1"/>
  <c r="V100" i="10"/>
  <c r="W100" i="10" s="1"/>
  <c r="V99" i="10"/>
  <c r="W99" i="10" s="1"/>
  <c r="V98" i="10"/>
  <c r="W98" i="10" s="1"/>
  <c r="V97" i="10"/>
  <c r="W97" i="10" s="1"/>
  <c r="V96" i="10"/>
  <c r="W96" i="10" s="1"/>
  <c r="V95" i="10"/>
  <c r="W95" i="10" s="1"/>
  <c r="V94" i="10"/>
  <c r="W94" i="10" s="1"/>
  <c r="V93" i="10"/>
  <c r="W93" i="10" s="1"/>
  <c r="V92" i="10"/>
  <c r="W92" i="10" s="1"/>
  <c r="V91" i="10"/>
  <c r="W91" i="10" s="1"/>
  <c r="V90" i="10"/>
  <c r="W90" i="10" s="1"/>
  <c r="V89" i="10"/>
  <c r="W89" i="10" s="1"/>
  <c r="V88" i="10"/>
  <c r="W88" i="10" s="1"/>
  <c r="V87" i="10"/>
  <c r="W87" i="10" s="1"/>
  <c r="V86" i="10"/>
  <c r="W86" i="10" s="1"/>
  <c r="V85" i="10"/>
  <c r="W85" i="10" s="1"/>
  <c r="V84" i="10"/>
  <c r="W84" i="10" s="1"/>
  <c r="V83" i="10"/>
  <c r="W83" i="10" s="1"/>
  <c r="V82" i="10"/>
  <c r="W82" i="10" s="1"/>
  <c r="V81" i="10"/>
  <c r="W81" i="10" s="1"/>
  <c r="V80" i="10"/>
  <c r="W80" i="10" s="1"/>
  <c r="V79" i="10"/>
  <c r="W79" i="10" s="1"/>
  <c r="V78" i="10"/>
  <c r="W78" i="10" s="1"/>
  <c r="V77" i="10"/>
  <c r="W77" i="10" s="1"/>
  <c r="V76" i="10"/>
  <c r="W76" i="10" s="1"/>
  <c r="V75" i="10"/>
  <c r="W75" i="10" s="1"/>
  <c r="V74" i="10"/>
  <c r="W74" i="10" s="1"/>
  <c r="V73" i="10"/>
  <c r="W73" i="10" s="1"/>
  <c r="V72" i="10"/>
  <c r="W72" i="10" s="1"/>
  <c r="V71" i="10"/>
  <c r="W71" i="10" s="1"/>
  <c r="V70" i="10"/>
  <c r="W70" i="10" s="1"/>
  <c r="V69" i="10"/>
  <c r="W69" i="10" s="1"/>
  <c r="V68" i="10"/>
  <c r="W68" i="10" s="1"/>
  <c r="V67" i="10"/>
  <c r="W67" i="10" s="1"/>
  <c r="V66" i="10"/>
  <c r="W66" i="10" s="1"/>
  <c r="V65" i="10"/>
  <c r="W65" i="10" s="1"/>
  <c r="V64" i="10"/>
  <c r="W64" i="10" s="1"/>
  <c r="W63" i="10"/>
  <c r="V63" i="10"/>
  <c r="V62" i="10"/>
  <c r="W62" i="10" s="1"/>
  <c r="V61" i="10"/>
  <c r="W61" i="10" s="1"/>
  <c r="V60" i="10"/>
  <c r="W60" i="10" s="1"/>
  <c r="V59" i="10"/>
  <c r="W59" i="10" s="1"/>
  <c r="V58" i="10"/>
  <c r="W58" i="10" s="1"/>
  <c r="V57" i="10"/>
  <c r="W57" i="10" s="1"/>
  <c r="V56" i="10"/>
  <c r="W56" i="10" s="1"/>
  <c r="V55" i="10"/>
  <c r="W55" i="10" s="1"/>
  <c r="V54" i="10"/>
  <c r="W54" i="10" s="1"/>
  <c r="V53" i="10"/>
  <c r="W53" i="10" s="1"/>
  <c r="V52" i="10"/>
  <c r="W52" i="10" s="1"/>
  <c r="V51" i="10"/>
  <c r="W51" i="10" s="1"/>
  <c r="V50" i="10"/>
  <c r="W50" i="10" s="1"/>
  <c r="V49" i="10"/>
  <c r="W49" i="10" s="1"/>
  <c r="V48" i="10"/>
  <c r="W48" i="10" s="1"/>
  <c r="V47" i="10"/>
  <c r="W47" i="10" s="1"/>
  <c r="V46" i="10"/>
  <c r="W46" i="10" s="1"/>
  <c r="V45" i="10"/>
  <c r="W45" i="10" s="1"/>
  <c r="V44" i="10"/>
  <c r="W44" i="10" s="1"/>
  <c r="V43" i="10"/>
  <c r="W43" i="10" s="1"/>
  <c r="V42" i="10"/>
  <c r="W42" i="10" s="1"/>
  <c r="V41" i="10"/>
  <c r="W41" i="10" s="1"/>
  <c r="V40" i="10"/>
  <c r="W40" i="10" s="1"/>
  <c r="V39" i="10"/>
  <c r="W39" i="10" s="1"/>
  <c r="V38" i="10"/>
  <c r="W38" i="10" s="1"/>
  <c r="V37" i="10"/>
  <c r="W37" i="10" s="1"/>
  <c r="V36" i="10"/>
  <c r="W36" i="10" s="1"/>
  <c r="V35" i="10"/>
  <c r="W35" i="10" s="1"/>
  <c r="V34" i="10"/>
  <c r="W34" i="10" s="1"/>
  <c r="V33" i="10"/>
  <c r="W33" i="10" s="1"/>
  <c r="V32" i="10"/>
  <c r="W32" i="10" s="1"/>
  <c r="V31" i="10"/>
  <c r="W31" i="10" s="1"/>
  <c r="V30" i="10"/>
  <c r="W30" i="10" s="1"/>
  <c r="V29" i="10"/>
  <c r="W29" i="10" s="1"/>
  <c r="V28" i="10"/>
  <c r="W28" i="10" s="1"/>
  <c r="V27" i="10"/>
  <c r="W27" i="10" s="1"/>
  <c r="V26" i="10"/>
  <c r="W26" i="10" s="1"/>
  <c r="V25" i="10"/>
  <c r="W25" i="10" s="1"/>
  <c r="V24" i="10"/>
  <c r="W24" i="10" s="1"/>
  <c r="V23" i="10"/>
  <c r="W23" i="10" s="1"/>
  <c r="V22" i="10"/>
  <c r="W22" i="10" s="1"/>
  <c r="V21" i="10"/>
  <c r="W21" i="10" s="1"/>
  <c r="V20" i="10"/>
  <c r="W20" i="10" s="1"/>
  <c r="V19" i="10"/>
  <c r="W19" i="10" s="1"/>
  <c r="V18" i="10"/>
  <c r="W18" i="10" s="1"/>
  <c r="V17" i="10"/>
  <c r="W17" i="10" s="1"/>
  <c r="V16" i="10"/>
  <c r="W16" i="10" s="1"/>
  <c r="V15" i="10"/>
  <c r="W15" i="10" s="1"/>
  <c r="V14" i="10"/>
  <c r="W14" i="10" s="1"/>
  <c r="V13" i="10"/>
  <c r="W13" i="10" s="1"/>
  <c r="V12" i="10"/>
  <c r="W12" i="10" s="1"/>
  <c r="V11" i="10"/>
  <c r="W11" i="10" s="1"/>
  <c r="W10" i="10"/>
  <c r="V10" i="10"/>
  <c r="V9" i="10"/>
  <c r="W9" i="10" s="1"/>
  <c r="V8" i="10"/>
  <c r="W8" i="10" s="1"/>
  <c r="V7" i="10"/>
  <c r="W7" i="10" s="1"/>
  <c r="V6" i="10"/>
  <c r="W6" i="10" s="1"/>
  <c r="V5" i="10"/>
  <c r="W5" i="10" s="1"/>
  <c r="V4" i="10"/>
  <c r="W4" i="10" s="1"/>
  <c r="V3" i="10"/>
  <c r="W3" i="10" s="1"/>
  <c r="V2" i="10"/>
  <c r="W2" i="10" s="1"/>
  <c r="B8" i="1" l="1"/>
  <c r="G17" i="9" l="1"/>
  <c r="G19" i="9" s="1"/>
  <c r="G11" i="9"/>
  <c r="G25" i="9" s="1"/>
  <c r="G29" i="9" l="1"/>
  <c r="G35" i="9" s="1"/>
  <c r="G38" i="9" s="1"/>
  <c r="G36" i="9" s="1"/>
  <c r="G23" i="9"/>
  <c r="B9" i="1" l="1"/>
  <c r="B13" i="1" s="1"/>
  <c r="B16" i="1" l="1"/>
  <c r="B18" i="1"/>
  <c r="B21" i="1" l="1"/>
</calcChain>
</file>

<file path=xl/sharedStrings.xml><?xml version="1.0" encoding="utf-8"?>
<sst xmlns="http://schemas.openxmlformats.org/spreadsheetml/2006/main" count="3140" uniqueCount="1099">
  <si>
    <t>LA PRYOR ISD</t>
  </si>
  <si>
    <t>CRYSTAL CITY ISD</t>
  </si>
  <si>
    <t>ZAPATA COUNTY ISD</t>
  </si>
  <si>
    <t>OLNEY ISD</t>
  </si>
  <si>
    <t>NEWCASTLE ISD</t>
  </si>
  <si>
    <t>GRAHAM ISD</t>
  </si>
  <si>
    <t>PLAINS ISD</t>
  </si>
  <si>
    <t>DENVER CITY ISD</t>
  </si>
  <si>
    <t>WINNSBORO ISD</t>
  </si>
  <si>
    <t>ALBA-GOLDEN ISD</t>
  </si>
  <si>
    <t>YANTIS ISD</t>
  </si>
  <si>
    <t>QUITMAN ISD</t>
  </si>
  <si>
    <t>MINEOLA ISD</t>
  </si>
  <si>
    <t>HAWKINS ISD</t>
  </si>
  <si>
    <t>SLIDELL ISD</t>
  </si>
  <si>
    <t>PARADISE ISD</t>
  </si>
  <si>
    <t>DECATUR ISD</t>
  </si>
  <si>
    <t>CHICO ISD</t>
  </si>
  <si>
    <t>BRIDGEPORT ISD</t>
  </si>
  <si>
    <t>BOYD ISD</t>
  </si>
  <si>
    <t>ALVORD ISD</t>
  </si>
  <si>
    <t>WINK-LOVING ISD</t>
  </si>
  <si>
    <t>KERMIT ISD</t>
  </si>
  <si>
    <t>STOCKDALE ISD</t>
  </si>
  <si>
    <t>POTH ISD</t>
  </si>
  <si>
    <t>LA VERNIA ISD</t>
  </si>
  <si>
    <t>FLORESVILLE ISD</t>
  </si>
  <si>
    <t>COUPLAND ISD</t>
  </si>
  <si>
    <t>LEANDER ISD</t>
  </si>
  <si>
    <t>THRALL ISD</t>
  </si>
  <si>
    <t>TAYLOR ISD</t>
  </si>
  <si>
    <t>ROUND ROCK ISD</t>
  </si>
  <si>
    <t>LIBERTY HILL ISD</t>
  </si>
  <si>
    <t>JARRELL ISD</t>
  </si>
  <si>
    <t>HUTTO ISD</t>
  </si>
  <si>
    <t>GRANGER ISD</t>
  </si>
  <si>
    <t>GEORGETOWN ISD</t>
  </si>
  <si>
    <t>FLORENCE ISD</t>
  </si>
  <si>
    <t>SAN PERLITA ISD</t>
  </si>
  <si>
    <t>RAYMONDVILLE ISD</t>
  </si>
  <si>
    <t>LYFORD CISD</t>
  </si>
  <si>
    <t>LASARA ISD</t>
  </si>
  <si>
    <t>NORTHSIDE ISD</t>
  </si>
  <si>
    <t>TROY ISD</t>
  </si>
  <si>
    <t>TEMPLE ISD</t>
  </si>
  <si>
    <t>SALADO ISD</t>
  </si>
  <si>
    <t>ROGERS ISD</t>
  </si>
  <si>
    <t>KILLEEN ISD</t>
  </si>
  <si>
    <t>HOLLAND ISD</t>
  </si>
  <si>
    <t>BELTON ISD</t>
  </si>
  <si>
    <t>BARTLETT ISD</t>
  </si>
  <si>
    <t>ACADEMY ISD</t>
  </si>
  <si>
    <t>SKIDMORE-TYNAN ISD</t>
  </si>
  <si>
    <t>PETTUS ISD</t>
  </si>
  <si>
    <t>PAWNEE ISD</t>
  </si>
  <si>
    <t>BEEVILLE ISD</t>
  </si>
  <si>
    <t>SEYMOUR ISD</t>
  </si>
  <si>
    <t>MCDADE ISD</t>
  </si>
  <si>
    <t>SMITHVILLE ISD</t>
  </si>
  <si>
    <t>ELGIN ISD</t>
  </si>
  <si>
    <t>BASTROP ISD</t>
  </si>
  <si>
    <t>BANDERA ISD</t>
  </si>
  <si>
    <t>MEDINA ISD</t>
  </si>
  <si>
    <t>MULESHOE ISD</t>
  </si>
  <si>
    <t>BRAZOS ISD</t>
  </si>
  <si>
    <t>SEALY ISD</t>
  </si>
  <si>
    <t>BELLVILLE ISD</t>
  </si>
  <si>
    <t>POTEET ISD</t>
  </si>
  <si>
    <t>PLEASANTON ISD</t>
  </si>
  <si>
    <t>LYTLE ISD</t>
  </si>
  <si>
    <t>JOURDANTON ISD</t>
  </si>
  <si>
    <t>CHARLOTTE ISD</t>
  </si>
  <si>
    <t>CLAUDE ISD</t>
  </si>
  <si>
    <t>WINDTHORST ISD</t>
  </si>
  <si>
    <t>HOLLIDAY ISD</t>
  </si>
  <si>
    <t>ARCHER CITY ISD</t>
  </si>
  <si>
    <t>ARANSAS COUNTY ISD</t>
  </si>
  <si>
    <t>CENTRAL ISD</t>
  </si>
  <si>
    <t>ZAVALLA ISD</t>
  </si>
  <si>
    <t>DIBOLL ISD</t>
  </si>
  <si>
    <t>HUNTINGTON ISD</t>
  </si>
  <si>
    <t>LUFKIN ISD</t>
  </si>
  <si>
    <t>HUDSON ISD</t>
  </si>
  <si>
    <t>ANDREWS ISD</t>
  </si>
  <si>
    <t>SLOCUM ISD</t>
  </si>
  <si>
    <t>WESTWOOD ISD</t>
  </si>
  <si>
    <t>PALESTINE ISD</t>
  </si>
  <si>
    <t>NECHES ISD</t>
  </si>
  <si>
    <t>FRANKSTON ISD</t>
  </si>
  <si>
    <t>ELKHART ISD</t>
  </si>
  <si>
    <t>CAYUGA ISD</t>
  </si>
  <si>
    <t>VERNON ISD</t>
  </si>
  <si>
    <t>HARROLD ISD</t>
  </si>
  <si>
    <t>CITY VIEW ISD</t>
  </si>
  <si>
    <t>WICHITA FALLS ISD</t>
  </si>
  <si>
    <t>IOWA PARK CISD</t>
  </si>
  <si>
    <t>ELECTRA ISD</t>
  </si>
  <si>
    <t>BURKBURNETT ISD</t>
  </si>
  <si>
    <t>FORT ELLIOTT CISD</t>
  </si>
  <si>
    <t>KELTON ISD</t>
  </si>
  <si>
    <t>WHEELER ISD</t>
  </si>
  <si>
    <t>SHAMROCK ISD</t>
  </si>
  <si>
    <t>LOUISE ISD</t>
  </si>
  <si>
    <t>WHARTON ISD</t>
  </si>
  <si>
    <t>EL CAMPO ISD</t>
  </si>
  <si>
    <t>EAST BERNARD ISD</t>
  </si>
  <si>
    <t>BOLING ISD</t>
  </si>
  <si>
    <t>WEBB CISD</t>
  </si>
  <si>
    <t>UNITED ISD</t>
  </si>
  <si>
    <t>LAREDO ISD</t>
  </si>
  <si>
    <t>BURTON ISD</t>
  </si>
  <si>
    <t>BRENHAM ISD</t>
  </si>
  <si>
    <t>GRANDFALLS-ROYALTY ISD</t>
  </si>
  <si>
    <t>MONAHANS-WICKETT-PYOTE ISD</t>
  </si>
  <si>
    <t>ROYAL ISD</t>
  </si>
  <si>
    <t>WALLER ISD</t>
  </si>
  <si>
    <t>HEMPSTEAD ISD</t>
  </si>
  <si>
    <t>HUNTSVILLE ISD</t>
  </si>
  <si>
    <t>NEW WAVERLY ISD</t>
  </si>
  <si>
    <t>NURSERY ISD</t>
  </si>
  <si>
    <t>VICTORIA ISD</t>
  </si>
  <si>
    <t>BLOOMINGTON ISD</t>
  </si>
  <si>
    <t>FRUITVALE ISD</t>
  </si>
  <si>
    <t>WILLS POINT ISD</t>
  </si>
  <si>
    <t>VAN ISD</t>
  </si>
  <si>
    <t>MARTINS MILL ISD</t>
  </si>
  <si>
    <t>GRAND SALINE ISD</t>
  </si>
  <si>
    <t>EDGEWOOD ISD</t>
  </si>
  <si>
    <t>CANTON ISD</t>
  </si>
  <si>
    <t>COMSTOCK ISD</t>
  </si>
  <si>
    <t>SAN FELIPE-DEL RIO CISD</t>
  </si>
  <si>
    <t>UTOPIA ISD</t>
  </si>
  <si>
    <t>UVALDE CISD</t>
  </si>
  <si>
    <t>SABINAL ISD</t>
  </si>
  <si>
    <t>KNIPPA ISD</t>
  </si>
  <si>
    <t>RANKIN ISD</t>
  </si>
  <si>
    <t>MCCAMEY ISD</t>
  </si>
  <si>
    <t>UNION GROVE ISD</t>
  </si>
  <si>
    <t>NEW DIANA ISD</t>
  </si>
  <si>
    <t>HARMONY ISD</t>
  </si>
  <si>
    <t>UNION HILL ISD</t>
  </si>
  <si>
    <t>ORE CITY ISD</t>
  </si>
  <si>
    <t>GILMER ISD</t>
  </si>
  <si>
    <t>BIG SANDY ISD</t>
  </si>
  <si>
    <t>CHESTER ISD</t>
  </si>
  <si>
    <t>SPURGER ISD</t>
  </si>
  <si>
    <t>WARREN ISD</t>
  </si>
  <si>
    <t>WOODVILLE ISD</t>
  </si>
  <si>
    <t>COLMESNEIL ISD</t>
  </si>
  <si>
    <t>APPLE SPRINGS ISD</t>
  </si>
  <si>
    <t>CENTERVILLE ISD</t>
  </si>
  <si>
    <t>TRINITY ISD</t>
  </si>
  <si>
    <t>GROVETON ISD</t>
  </si>
  <si>
    <t>LAKE TRAVIS ISD</t>
  </si>
  <si>
    <t>LAGO VISTA ISD</t>
  </si>
  <si>
    <t>DEL VALLE ISD</t>
  </si>
  <si>
    <t>EANES ISD</t>
  </si>
  <si>
    <t>MANOR ISD</t>
  </si>
  <si>
    <t>PFLUGERVILLE ISD</t>
  </si>
  <si>
    <t>AUSTIN ISD</t>
  </si>
  <si>
    <t>VERIBEST ISD</t>
  </si>
  <si>
    <t>GRAPE CREEK ISD</t>
  </si>
  <si>
    <t>WALL ISD</t>
  </si>
  <si>
    <t>WATER VALLEY ISD</t>
  </si>
  <si>
    <t>SAN ANGELO ISD</t>
  </si>
  <si>
    <t>CHRISTOVAL ISD</t>
  </si>
  <si>
    <t>HARTS BLUFF ISD</t>
  </si>
  <si>
    <t>CHAPEL HILL ISD</t>
  </si>
  <si>
    <t>MOUNT PLEASANT ISD</t>
  </si>
  <si>
    <t>WOODSON ISD</t>
  </si>
  <si>
    <t>WELLMAN-UNION CISD</t>
  </si>
  <si>
    <t>MEADOW ISD</t>
  </si>
  <si>
    <t>BROWNFIELD ISD</t>
  </si>
  <si>
    <t>TERRELL COUNTY ISD</t>
  </si>
  <si>
    <t>WYLIE ISD</t>
  </si>
  <si>
    <t>JIM NED CISD</t>
  </si>
  <si>
    <t>TRENT ISD</t>
  </si>
  <si>
    <t>MERKEL ISD</t>
  </si>
  <si>
    <t>ABILENE ISD</t>
  </si>
  <si>
    <t>WHITE SETTLEMENT ISD</t>
  </si>
  <si>
    <t>CARROLL ISD</t>
  </si>
  <si>
    <t>EAGLE MT-SAGINAW ISD</t>
  </si>
  <si>
    <t>CASTLEBERRY ISD</t>
  </si>
  <si>
    <t>HURST-EULESS-BEDFORD ISD</t>
  </si>
  <si>
    <t>AZLE ISD</t>
  </si>
  <si>
    <t>KENNEDALE ISD</t>
  </si>
  <si>
    <t>CROWLEY ISD</t>
  </si>
  <si>
    <t>LAKE WORTH ISD</t>
  </si>
  <si>
    <t>MANSFIELD ISD</t>
  </si>
  <si>
    <t>KELLER ISD</t>
  </si>
  <si>
    <t>GRAPEVINE-COLLEYVILLE ISD</t>
  </si>
  <si>
    <t>FORT WORTH ISD</t>
  </si>
  <si>
    <t>EVERMAN ISD</t>
  </si>
  <si>
    <t>BIRDVILLE ISD</t>
  </si>
  <si>
    <t>ARLINGTON ISD</t>
  </si>
  <si>
    <t>KRESS ISD</t>
  </si>
  <si>
    <t>TULIA ISD</t>
  </si>
  <si>
    <t>HAPPY ISD</t>
  </si>
  <si>
    <t>SONORA ISD</t>
  </si>
  <si>
    <t>ASPERMONT ISD</t>
  </si>
  <si>
    <t>STERLING CITY ISD</t>
  </si>
  <si>
    <t>BRECKENRIDGE ISD</t>
  </si>
  <si>
    <t>ROMA ISD</t>
  </si>
  <si>
    <t>SAN ISIDRO ISD</t>
  </si>
  <si>
    <t>GLEN ROSE ISD</t>
  </si>
  <si>
    <t>WINONA ISD</t>
  </si>
  <si>
    <t>WHITEHOUSE ISD</t>
  </si>
  <si>
    <t>TYLER ISD</t>
  </si>
  <si>
    <t>TROUP ISD</t>
  </si>
  <si>
    <t>LINDALE ISD</t>
  </si>
  <si>
    <t>BULLARD ISD</t>
  </si>
  <si>
    <t>ARP ISD</t>
  </si>
  <si>
    <t>STRATFORD ISD</t>
  </si>
  <si>
    <t>TEXHOMA ISD</t>
  </si>
  <si>
    <t>EXCELSIOR ISD</t>
  </si>
  <si>
    <t>TIMPSON ISD</t>
  </si>
  <si>
    <t>TENAHA ISD</t>
  </si>
  <si>
    <t>SHELBYVILLE ISD</t>
  </si>
  <si>
    <t>JOAQUIN ISD</t>
  </si>
  <si>
    <t>CENTER ISD</t>
  </si>
  <si>
    <t>MORAN ISD</t>
  </si>
  <si>
    <t>ALBANY ISD</t>
  </si>
  <si>
    <t>IRA ISD</t>
  </si>
  <si>
    <t>SNYDER ISD</t>
  </si>
  <si>
    <t>HERMLEIGH ISD</t>
  </si>
  <si>
    <t>SCHLEICHER ISD</t>
  </si>
  <si>
    <t>CHEROKEE ISD</t>
  </si>
  <si>
    <t>RICHLAND SPRINGS ISD</t>
  </si>
  <si>
    <t>SAN SABA ISD</t>
  </si>
  <si>
    <t>TAFT ISD</t>
  </si>
  <si>
    <t>SINTON ISD</t>
  </si>
  <si>
    <t>ODEM-EDROY ISD</t>
  </si>
  <si>
    <t>MATHIS ISD</t>
  </si>
  <si>
    <t>INGLESIDE ISD</t>
  </si>
  <si>
    <t>GREGORY-PORTLAND ISD</t>
  </si>
  <si>
    <t>ARANSAS PASS ISD</t>
  </si>
  <si>
    <t>SHEPHERD ISD</t>
  </si>
  <si>
    <t>COLDSPRING-OAKHURST CISD</t>
  </si>
  <si>
    <t>BROADDUS ISD</t>
  </si>
  <si>
    <t>SAN AUGUSTINE ISD</t>
  </si>
  <si>
    <t>WEST SABINE ISD</t>
  </si>
  <si>
    <t>HEMPHILL ISD</t>
  </si>
  <si>
    <t>WEST RUSK COUNTY CONSOLIDATED ISD</t>
  </si>
  <si>
    <t>CARLISLE ISD</t>
  </si>
  <si>
    <t>TATUM ISD</t>
  </si>
  <si>
    <t>OVERTON ISD</t>
  </si>
  <si>
    <t>MOUNT ENTERPRISE ISD</t>
  </si>
  <si>
    <t>LEVERETTS CHAPEL ISD</t>
  </si>
  <si>
    <t>LANEVILLE ISD</t>
  </si>
  <si>
    <t>HENDERSON ISD</t>
  </si>
  <si>
    <t>OLFEN ISD</t>
  </si>
  <si>
    <t>WINTERS ISD</t>
  </si>
  <si>
    <t>MILES ISD</t>
  </si>
  <si>
    <t>BALLINGER ISD</t>
  </si>
  <si>
    <t>ROYSE CITY ISD</t>
  </si>
  <si>
    <t>ROCKWALL ISD</t>
  </si>
  <si>
    <t>MUMFORD ISD</t>
  </si>
  <si>
    <t>HEARNE ISD</t>
  </si>
  <si>
    <t>FRANKLIN ISD</t>
  </si>
  <si>
    <t>CALVERT ISD</t>
  </si>
  <si>
    <t>BREMOND ISD</t>
  </si>
  <si>
    <t>MIAMI ISD</t>
  </si>
  <si>
    <t>REFUGIO ISD</t>
  </si>
  <si>
    <t>WOODSBORO ISD</t>
  </si>
  <si>
    <t>AUSTWELL-TIVOLI ISD</t>
  </si>
  <si>
    <t>BALMORHEA ISD</t>
  </si>
  <si>
    <t>PECOS-BARSTOW-TOYAH ISD</t>
  </si>
  <si>
    <t>DETROIT ISD</t>
  </si>
  <si>
    <t>CLARKSVILLE ISD</t>
  </si>
  <si>
    <t>RIVERCREST ISD</t>
  </si>
  <si>
    <t>AVERY ISD</t>
  </si>
  <si>
    <t>LEAKEY ISD</t>
  </si>
  <si>
    <t>REAGAN COUNTY ISD</t>
  </si>
  <si>
    <t>CANYON ISD</t>
  </si>
  <si>
    <t>RAINS ISD</t>
  </si>
  <si>
    <t>PRESIDIO ISD</t>
  </si>
  <si>
    <t>MARFA ISD</t>
  </si>
  <si>
    <t>BUSHLAND ISD</t>
  </si>
  <si>
    <t>HIGHLAND PARK ISD</t>
  </si>
  <si>
    <t>RIVER ROAD ISD</t>
  </si>
  <si>
    <t>AMARILLO ISD</t>
  </si>
  <si>
    <t>ONALASKA ISD</t>
  </si>
  <si>
    <t>LIVINGSTON ISD</t>
  </si>
  <si>
    <t>LEGGETT ISD</t>
  </si>
  <si>
    <t>CORRIGAN-CAMDEN ISD</t>
  </si>
  <si>
    <t>GOODRICH ISD</t>
  </si>
  <si>
    <t>FORT STOCKTON ISD</t>
  </si>
  <si>
    <t>BUENA VISTA ISD</t>
  </si>
  <si>
    <t>LAZBUDDIE ISD</t>
  </si>
  <si>
    <t>FRIONA ISD</t>
  </si>
  <si>
    <t>FARWELL ISD</t>
  </si>
  <si>
    <t>BOVINA ISD</t>
  </si>
  <si>
    <t>GARNER ISD</t>
  </si>
  <si>
    <t>BROCK ISD</t>
  </si>
  <si>
    <t>PEASTER ISD</t>
  </si>
  <si>
    <t>ALEDO ISD</t>
  </si>
  <si>
    <t>MILLSAP ISD</t>
  </si>
  <si>
    <t>WEATHERFORD ISD</t>
  </si>
  <si>
    <t>SPRINGTOWN ISD</t>
  </si>
  <si>
    <t>POOLVILLE ISD</t>
  </si>
  <si>
    <t>GARY ISD</t>
  </si>
  <si>
    <t>CARTHAGE ISD</t>
  </si>
  <si>
    <t>BECKVILLE ISD</t>
  </si>
  <si>
    <t>PALO PINTO ISD</t>
  </si>
  <si>
    <t>STRAWN ISD</t>
  </si>
  <si>
    <t>SANTO ISD</t>
  </si>
  <si>
    <t>MINERAL WELLS ISD</t>
  </si>
  <si>
    <t>GRAFORD ISD</t>
  </si>
  <si>
    <t>GORDON ISD</t>
  </si>
  <si>
    <t>LITTLE CYPRESS-MAURICEVILLE CISD</t>
  </si>
  <si>
    <t>VIDOR ISD</t>
  </si>
  <si>
    <t>WEST ORANGE-COVE CISD</t>
  </si>
  <si>
    <t>ORANGEFIELD ISD</t>
  </si>
  <si>
    <t>BRIDGE CITY ISD</t>
  </si>
  <si>
    <t>WILDORADO ISD</t>
  </si>
  <si>
    <t>ADRIAN ISD</t>
  </si>
  <si>
    <t>VEGA ISD</t>
  </si>
  <si>
    <t>PERRYTON ISD</t>
  </si>
  <si>
    <t>WEST OSO ISD</t>
  </si>
  <si>
    <t>FLOUR BLUFF ISD</t>
  </si>
  <si>
    <t>BANQUETE ISD</t>
  </si>
  <si>
    <t>TULOSO-MIDWAY ISD</t>
  </si>
  <si>
    <t>ROBSTOWN ISD</t>
  </si>
  <si>
    <t>PORT ARANSAS ISD</t>
  </si>
  <si>
    <t>LONDON ISD</t>
  </si>
  <si>
    <t>DRISCOLL ISD</t>
  </si>
  <si>
    <t>CORPUS CHRISTI ISD</t>
  </si>
  <si>
    <t>CALALLEN ISD</t>
  </si>
  <si>
    <t>BISHOP CISD</t>
  </si>
  <si>
    <t>AGUA DULCE ISD</t>
  </si>
  <si>
    <t>HIGHLAND ISD</t>
  </si>
  <si>
    <t>BLACKWELL CISD</t>
  </si>
  <si>
    <t>SWEETWATER ISD</t>
  </si>
  <si>
    <t>ROSCOE COLLEGIATE ISD</t>
  </si>
  <si>
    <t>DEWEYVILLE ISD</t>
  </si>
  <si>
    <t>NEWTON ISD</t>
  </si>
  <si>
    <t>BURKEVILLE ISD</t>
  </si>
  <si>
    <t>RICE ISD</t>
  </si>
  <si>
    <t>MILDRED ISD</t>
  </si>
  <si>
    <t>KERENS ISD</t>
  </si>
  <si>
    <t>FROST ISD</t>
  </si>
  <si>
    <t>DAWSON ISD</t>
  </si>
  <si>
    <t>CORSICANA ISD</t>
  </si>
  <si>
    <t>BLOOMING GROVE ISD</t>
  </si>
  <si>
    <t>DOUGLASS ISD</t>
  </si>
  <si>
    <t>MARTINSVILLE ISD</t>
  </si>
  <si>
    <t>CENTRAL HEIGHTS ISD</t>
  </si>
  <si>
    <t>WODEN ISD</t>
  </si>
  <si>
    <t>NACOGDOCHES ISD</t>
  </si>
  <si>
    <t>GARRISON ISD</t>
  </si>
  <si>
    <t>CUSHING ISD</t>
  </si>
  <si>
    <t>CHIRENO ISD</t>
  </si>
  <si>
    <t>MOTLEY COUNTY ISD</t>
  </si>
  <si>
    <t>PEWITT CISD</t>
  </si>
  <si>
    <t>DAINGERFIELD-LONE STAR ISD</t>
  </si>
  <si>
    <t>DUMAS ISD</t>
  </si>
  <si>
    <t>NEW CANEY ISD</t>
  </si>
  <si>
    <t>SPLENDORA ISD</t>
  </si>
  <si>
    <t>MAGNOLIA ISD</t>
  </si>
  <si>
    <t>WILLIS ISD</t>
  </si>
  <si>
    <t>MONTGOMERY ISD</t>
  </si>
  <si>
    <t>CONROE ISD</t>
  </si>
  <si>
    <t>SAINT JO ISD</t>
  </si>
  <si>
    <t>FORESTBURG ISD</t>
  </si>
  <si>
    <t>PRAIRIE VALLEY ISD</t>
  </si>
  <si>
    <t>MONTAGUE ISD</t>
  </si>
  <si>
    <t>GOLD BURG ISD</t>
  </si>
  <si>
    <t>NOCONA ISD</t>
  </si>
  <si>
    <t>BOWIE ISD</t>
  </si>
  <si>
    <t>WESTBROOK ISD</t>
  </si>
  <si>
    <t>LORAINE ISD</t>
  </si>
  <si>
    <t>COLORADO ISD</t>
  </si>
  <si>
    <t>PRIDDY ISD</t>
  </si>
  <si>
    <t>MULLIN ISD</t>
  </si>
  <si>
    <t>GOLDTHWAITE ISD</t>
  </si>
  <si>
    <t>BUCKHOLTS ISD</t>
  </si>
  <si>
    <t>THORNDALE ISD</t>
  </si>
  <si>
    <t>ROCKDALE ISD</t>
  </si>
  <si>
    <t>MILANO ISD</t>
  </si>
  <si>
    <t>GAUSE ISD</t>
  </si>
  <si>
    <t>CAMERON ISD</t>
  </si>
  <si>
    <t>GREENWOOD ISD</t>
  </si>
  <si>
    <t>MIDLAND ISD</t>
  </si>
  <si>
    <t>MENARD ISD</t>
  </si>
  <si>
    <t>MEDINA VALLEY ISD</t>
  </si>
  <si>
    <t>HONDO ISD</t>
  </si>
  <si>
    <t>NATALIA ISD</t>
  </si>
  <si>
    <t>D'HANIS ISD</t>
  </si>
  <si>
    <t>DEVINE ISD</t>
  </si>
  <si>
    <t>MCMULLEN COUNTY ISD</t>
  </si>
  <si>
    <t>GHOLSON ISD</t>
  </si>
  <si>
    <t>HALLSBURG ISD</t>
  </si>
  <si>
    <t>BOSQUEVILLE ISD</t>
  </si>
  <si>
    <t>ROBINSON ISD</t>
  </si>
  <si>
    <t>CONNALLY ISD</t>
  </si>
  <si>
    <t>CHINA SPRING ISD</t>
  </si>
  <si>
    <t>BRUCEVILLE-EDDY ISD</t>
  </si>
  <si>
    <t>AXTELL ISD</t>
  </si>
  <si>
    <t>WEST ISD</t>
  </si>
  <si>
    <t>WACO ISD</t>
  </si>
  <si>
    <t>RIESEL ISD</t>
  </si>
  <si>
    <t>MOODY ISD</t>
  </si>
  <si>
    <t>MCGREGOR ISD</t>
  </si>
  <si>
    <t>MART ISD</t>
  </si>
  <si>
    <t>LORENA ISD</t>
  </si>
  <si>
    <t>LA VEGA ISD</t>
  </si>
  <si>
    <t>MIDWAY ISD</t>
  </si>
  <si>
    <t>CRAWFORD ISD</t>
  </si>
  <si>
    <t>LOHN ISD</t>
  </si>
  <si>
    <t>ROCHELLE ISD</t>
  </si>
  <si>
    <t>BRADY ISD</t>
  </si>
  <si>
    <t>EAGLE PASS ISD</t>
  </si>
  <si>
    <t>VAN VLECK ISD</t>
  </si>
  <si>
    <t>PALACIOS ISD</t>
  </si>
  <si>
    <t>MATAGORDA ISD</t>
  </si>
  <si>
    <t>TIDEHAVEN ISD</t>
  </si>
  <si>
    <t>BAY CITY ISD</t>
  </si>
  <si>
    <t>MASON ISD</t>
  </si>
  <si>
    <t>GRADY ISD</t>
  </si>
  <si>
    <t>STANTON ISD</t>
  </si>
  <si>
    <t>JEFFERSON ISD</t>
  </si>
  <si>
    <t>NORTH ZULCH ISD</t>
  </si>
  <si>
    <t>MADISONVILLE CISD</t>
  </si>
  <si>
    <t>WILSON ISD</t>
  </si>
  <si>
    <t>NEW HOME ISD</t>
  </si>
  <si>
    <t>TAHOKA ISD</t>
  </si>
  <si>
    <t>O'DONNELL ISD</t>
  </si>
  <si>
    <t>IDALOU ISD</t>
  </si>
  <si>
    <t>SHALLOWATER ISD</t>
  </si>
  <si>
    <t>ROOSEVELT ISD</t>
  </si>
  <si>
    <t>FRENSHIP ISD</t>
  </si>
  <si>
    <t>LUBBOCK-COOPER ISD</t>
  </si>
  <si>
    <t>SLATON ISD</t>
  </si>
  <si>
    <t>NEW DEAL ISD</t>
  </si>
  <si>
    <t>LUBBOCK ISD</t>
  </si>
  <si>
    <t>LLANO ISD</t>
  </si>
  <si>
    <t>THREE RIVERS ISD</t>
  </si>
  <si>
    <t>GEORGE WEST ISD</t>
  </si>
  <si>
    <t>DARROUZETT ISD</t>
  </si>
  <si>
    <t>FOLLETT ISD</t>
  </si>
  <si>
    <t>BOOKER ISD</t>
  </si>
  <si>
    <t>MEXIA ISD</t>
  </si>
  <si>
    <t>GROESBECK ISD</t>
  </si>
  <si>
    <t>COOLIDGE ISD</t>
  </si>
  <si>
    <t>TARKINGTON ISD</t>
  </si>
  <si>
    <t>LIBERTY ISD</t>
  </si>
  <si>
    <t>HULL-DAISETTA ISD</t>
  </si>
  <si>
    <t>HARDIN ISD</t>
  </si>
  <si>
    <t>DEVERS ISD</t>
  </si>
  <si>
    <t>DAYTON ISD</t>
  </si>
  <si>
    <t>CLEVELAND ISD</t>
  </si>
  <si>
    <t>LEON ISD</t>
  </si>
  <si>
    <t>OAKWOOD ISD</t>
  </si>
  <si>
    <t>NORMANGEE ISD</t>
  </si>
  <si>
    <t>BUFFALO ISD</t>
  </si>
  <si>
    <t>DIME BOX ISD</t>
  </si>
  <si>
    <t>LEXINGTON ISD</t>
  </si>
  <si>
    <t>GIDDINGS ISD</t>
  </si>
  <si>
    <t>EZZELL ISD</t>
  </si>
  <si>
    <t>SWEET HOME ISD</t>
  </si>
  <si>
    <t>VYSEHRAD ISD</t>
  </si>
  <si>
    <t>SHINER ISD</t>
  </si>
  <si>
    <t>MOULTON ISD</t>
  </si>
  <si>
    <t>HALLETTSVILLE ISD</t>
  </si>
  <si>
    <t>COTULLA ISD</t>
  </si>
  <si>
    <t>LOMETA ISD</t>
  </si>
  <si>
    <t>LAMPASAS ISD</t>
  </si>
  <si>
    <t>SUDAN ISD</t>
  </si>
  <si>
    <t>SPRINGLAKE-EARTH ISD</t>
  </si>
  <si>
    <t>OLTON ISD</t>
  </si>
  <si>
    <t>LITTLEFIELD ISD</t>
  </si>
  <si>
    <t>AMHERST ISD</t>
  </si>
  <si>
    <t>PRAIRILAND ISD</t>
  </si>
  <si>
    <t>NORTH LAMAR ISD</t>
  </si>
  <si>
    <t>PARIS ISD</t>
  </si>
  <si>
    <t>CHISUM ISD</t>
  </si>
  <si>
    <t>BENJAMIN ISD</t>
  </si>
  <si>
    <t>MUNDAY CISD</t>
  </si>
  <si>
    <t>KNOX CITY-O'BRIEN CISD</t>
  </si>
  <si>
    <t>SANTA GERTRUDIS ISD</t>
  </si>
  <si>
    <t>RIVIERA ISD</t>
  </si>
  <si>
    <t>RICARDO ISD</t>
  </si>
  <si>
    <t>KINGSVILLE ISD</t>
  </si>
  <si>
    <t>BRACKETT ISD</t>
  </si>
  <si>
    <t>GUTHRIE CSD</t>
  </si>
  <si>
    <t>JUNCTION ISD</t>
  </si>
  <si>
    <t>DIVIDE ISD</t>
  </si>
  <si>
    <t>INGRAM ISD</t>
  </si>
  <si>
    <t>KERRVILLE ISD</t>
  </si>
  <si>
    <t>HUNT ISD</t>
  </si>
  <si>
    <t>CENTER POINT ISD</t>
  </si>
  <si>
    <t>JAYTON-GIRARD ISD</t>
  </si>
  <si>
    <t>KENEDY COUNTY WIDE CSD</t>
  </si>
  <si>
    <t>COMFORT ISD</t>
  </si>
  <si>
    <t>BOERNE ISD</t>
  </si>
  <si>
    <t>SCURRY-ROSSER ISD</t>
  </si>
  <si>
    <t>TERRELL ISD</t>
  </si>
  <si>
    <t>MABANK ISD</t>
  </si>
  <si>
    <t>KEMP ISD</t>
  </si>
  <si>
    <t>KAUFMAN ISD</t>
  </si>
  <si>
    <t>FORNEY ISD</t>
  </si>
  <si>
    <t>CRANDALL ISD</t>
  </si>
  <si>
    <t>FALLS CITY ISD</t>
  </si>
  <si>
    <t>RUNGE ISD</t>
  </si>
  <si>
    <t>KENEDY ISD</t>
  </si>
  <si>
    <t>KARNES CITY ISD</t>
  </si>
  <si>
    <t>STAMFORD ISD</t>
  </si>
  <si>
    <t>LUEDERS-AVOCA ISD</t>
  </si>
  <si>
    <t>HAWLEY ISD</t>
  </si>
  <si>
    <t>ANSON ISD</t>
  </si>
  <si>
    <t>GODLEY ISD</t>
  </si>
  <si>
    <t>VENUS ISD</t>
  </si>
  <si>
    <t>RIO VISTA ISD</t>
  </si>
  <si>
    <t>KEENE ISD</t>
  </si>
  <si>
    <t>JOSHUA ISD</t>
  </si>
  <si>
    <t>GRANDVIEW ISD</t>
  </si>
  <si>
    <t>CLEBURNE ISD</t>
  </si>
  <si>
    <t>BURLESON ISD</t>
  </si>
  <si>
    <t>ALVARADO ISD</t>
  </si>
  <si>
    <t>LA GLORIA ISD</t>
  </si>
  <si>
    <t>PREMONT ISD</t>
  </si>
  <si>
    <t>BEN BOLT-PALITO BLANCO ISD</t>
  </si>
  <si>
    <t>ALICE ISD</t>
  </si>
  <si>
    <t>JIM HOGG COUNTY ISD</t>
  </si>
  <si>
    <t>HAMSHIRE-FANNETT ISD</t>
  </si>
  <si>
    <t>SABINE PASS ISD</t>
  </si>
  <si>
    <t>BEAUMONT ISD</t>
  </si>
  <si>
    <t>PORT NECHES-GROVES ISD</t>
  </si>
  <si>
    <t>PORT ARTHUR ISD</t>
  </si>
  <si>
    <t>NEDERLAND ISD</t>
  </si>
  <si>
    <t>VALENTINE ISD</t>
  </si>
  <si>
    <t>FT DAVIS ISD</t>
  </si>
  <si>
    <t>EVADALE ISD</t>
  </si>
  <si>
    <t>KIRBYVILLE CISD</t>
  </si>
  <si>
    <t>JASPER ISD</t>
  </si>
  <si>
    <t>BUNA ISD</t>
  </si>
  <si>
    <t>BROOKELAND ISD</t>
  </si>
  <si>
    <t>INDUSTRIAL ISD</t>
  </si>
  <si>
    <t>GANADO ISD</t>
  </si>
  <si>
    <t>EDNA ISD</t>
  </si>
  <si>
    <t>PERRIN-WHITT CISD</t>
  </si>
  <si>
    <t>JACKSBORO ISD</t>
  </si>
  <si>
    <t>BRYSON ISD</t>
  </si>
  <si>
    <t>IRION COUNTY ISD</t>
  </si>
  <si>
    <t>SPRING CREEK ISD</t>
  </si>
  <si>
    <t>PLEMONS-STINNETT-PHILLIPS CISD</t>
  </si>
  <si>
    <t>SANFORD-FRITCH ISD</t>
  </si>
  <si>
    <t>BORGER ISD</t>
  </si>
  <si>
    <t>BOLES ISD</t>
  </si>
  <si>
    <t>BLAND ISD</t>
  </si>
  <si>
    <t>CAMPBELL ISD</t>
  </si>
  <si>
    <t>WOLFE CITY ISD</t>
  </si>
  <si>
    <t>QUINLAN ISD</t>
  </si>
  <si>
    <t>LONE OAK ISD</t>
  </si>
  <si>
    <t>GREENVILLE ISD</t>
  </si>
  <si>
    <t>COMMERCE ISD</t>
  </si>
  <si>
    <t>CELESTE ISD</t>
  </si>
  <si>
    <t>CADDO MILLS ISD</t>
  </si>
  <si>
    <t>DELL CITY ISD</t>
  </si>
  <si>
    <t>SIERRA BLANCA ISD</t>
  </si>
  <si>
    <t>FT HANCOCK ISD</t>
  </si>
  <si>
    <t>FORSAN ISD</t>
  </si>
  <si>
    <t>COAHOMA ISD</t>
  </si>
  <si>
    <t>BIG SPRING ISD</t>
  </si>
  <si>
    <t>KENNARD ISD</t>
  </si>
  <si>
    <t>LATEXO ISD</t>
  </si>
  <si>
    <t>LOVELADY ISD</t>
  </si>
  <si>
    <t>GRAPELAND ISD</t>
  </si>
  <si>
    <t>CROCKETT ISD</t>
  </si>
  <si>
    <t>SULPHUR BLUFF ISD</t>
  </si>
  <si>
    <t>SALTILLO ISD</t>
  </si>
  <si>
    <t>COMO-PICKTON CISD</t>
  </si>
  <si>
    <t>MILLER GROVE ISD</t>
  </si>
  <si>
    <t>NORTH HOPKINS ISD</t>
  </si>
  <si>
    <t>SULPHUR SPRINGS ISD</t>
  </si>
  <si>
    <t>TOLAR ISD</t>
  </si>
  <si>
    <t>LIPAN ISD</t>
  </si>
  <si>
    <t>GRANBURY ISD</t>
  </si>
  <si>
    <t>WHITHARRAL ISD</t>
  </si>
  <si>
    <t>SUNDOWN ISD</t>
  </si>
  <si>
    <t>SMYER ISD</t>
  </si>
  <si>
    <t>ROPES ISD</t>
  </si>
  <si>
    <t>LEVELLAND ISD</t>
  </si>
  <si>
    <t>ANTON ISD</t>
  </si>
  <si>
    <t>PENELOPE ISD</t>
  </si>
  <si>
    <t>BLUM ISD</t>
  </si>
  <si>
    <t>AQUILLA ISD</t>
  </si>
  <si>
    <t>WHITNEY ISD</t>
  </si>
  <si>
    <t>MOUNT CALM ISD</t>
  </si>
  <si>
    <t>MALONE ISD</t>
  </si>
  <si>
    <t>ITASCA ISD</t>
  </si>
  <si>
    <t>HUBBARD ISD</t>
  </si>
  <si>
    <t>HILLSBORO ISD</t>
  </si>
  <si>
    <t>COVINGTON ISD</t>
  </si>
  <si>
    <t>BYNUM ISD</t>
  </si>
  <si>
    <t>ABBOTT ISD</t>
  </si>
  <si>
    <t>VALLEY VIEW ISD</t>
  </si>
  <si>
    <t>MONTE ALTO ISD</t>
  </si>
  <si>
    <t>LA VILLA ISD</t>
  </si>
  <si>
    <t>WESLACO ISD</t>
  </si>
  <si>
    <t>LA JOYA ISD</t>
  </si>
  <si>
    <t>SHARYLAND ISD</t>
  </si>
  <si>
    <t>PROGRESO ISD</t>
  </si>
  <si>
    <t>PHARR-SAN JUAN-ALAMO ISD</t>
  </si>
  <si>
    <t>MISSION CISD</t>
  </si>
  <si>
    <t>MERCEDES ISD</t>
  </si>
  <si>
    <t>MCALLEN ISD</t>
  </si>
  <si>
    <t>HIDALGO ISD</t>
  </si>
  <si>
    <t>EDINBURG CISD</t>
  </si>
  <si>
    <t>EDCOUCH-ELSA ISD</t>
  </si>
  <si>
    <t>DONNA ISD</t>
  </si>
  <si>
    <t>LAPOYNOR ISD</t>
  </si>
  <si>
    <t>MURCHISON ISD</t>
  </si>
  <si>
    <t>TRINIDAD ISD</t>
  </si>
  <si>
    <t>MALAKOFF ISD</t>
  </si>
  <si>
    <t>EUSTACE ISD</t>
  </si>
  <si>
    <t>CROSS ROADS ISD</t>
  </si>
  <si>
    <t>BROWNSBORO ISD</t>
  </si>
  <si>
    <t>ATHENS ISD</t>
  </si>
  <si>
    <t>CANADIAN ISD</t>
  </si>
  <si>
    <t>HAYS CISD</t>
  </si>
  <si>
    <t>WIMBERLEY ISD</t>
  </si>
  <si>
    <t>DRIPPING SPRINGS ISD</t>
  </si>
  <si>
    <t>SAN MARCOS CISD</t>
  </si>
  <si>
    <t>PAINT CREEK ISD</t>
  </si>
  <si>
    <t>RULE ISD</t>
  </si>
  <si>
    <t>HASKELL CISD</t>
  </si>
  <si>
    <t>HARTLEY ISD</t>
  </si>
  <si>
    <t>CHANNING ISD</t>
  </si>
  <si>
    <t>ELYSIAN FIELDS ISD</t>
  </si>
  <si>
    <t>HARLETON ISD</t>
  </si>
  <si>
    <t>HALLSVILLE ISD</t>
  </si>
  <si>
    <t>WASKOM ISD</t>
  </si>
  <si>
    <t>MARSHALL ISD</t>
  </si>
  <si>
    <t>KARNACK ISD</t>
  </si>
  <si>
    <t>HUFFMAN ISD</t>
  </si>
  <si>
    <t>SHELDON ISD</t>
  </si>
  <si>
    <t>TOMBALL ISD</t>
  </si>
  <si>
    <t>SPRING BRANCH ISD</t>
  </si>
  <si>
    <t>SPRING ISD</t>
  </si>
  <si>
    <t>PASADENA ISD</t>
  </si>
  <si>
    <t>LA PORTE ISD</t>
  </si>
  <si>
    <t>KLEIN ISD</t>
  </si>
  <si>
    <t>KATY ISD</t>
  </si>
  <si>
    <t>HUMBLE ISD</t>
  </si>
  <si>
    <t>HOUSTON ISD</t>
  </si>
  <si>
    <t>GOOSE CREEK CISD</t>
  </si>
  <si>
    <t>GALENA PARK ISD</t>
  </si>
  <si>
    <t>DEER PARK ISD</t>
  </si>
  <si>
    <t>CYPRESS-FAIRBANKS ISD</t>
  </si>
  <si>
    <t>CROSBY ISD</t>
  </si>
  <si>
    <t>CHANNELVIEW ISD</t>
  </si>
  <si>
    <t>ALIEF ISD</t>
  </si>
  <si>
    <t>ALDINE ISD</t>
  </si>
  <si>
    <t>WEST HARDIN COUNTY CISD</t>
  </si>
  <si>
    <t>LUMBERTON ISD</t>
  </si>
  <si>
    <t>HARDIN-JEFFERSON ISD</t>
  </si>
  <si>
    <t>SILSBEE ISD</t>
  </si>
  <si>
    <t>KOUNTZE ISD</t>
  </si>
  <si>
    <t>QUANAH ISD</t>
  </si>
  <si>
    <t>CHILLICOTHE ISD</t>
  </si>
  <si>
    <t>SPEARMAN ISD</t>
  </si>
  <si>
    <t>PRINGLE-MORSE CISD</t>
  </si>
  <si>
    <t>GRUVER ISD</t>
  </si>
  <si>
    <t>HICO ISD</t>
  </si>
  <si>
    <t>HAMILTON ISD</t>
  </si>
  <si>
    <t>TURKEY-QUITAQUE ISD</t>
  </si>
  <si>
    <t>MEMPHIS ISD</t>
  </si>
  <si>
    <t>PLAINVIEW ISD</t>
  </si>
  <si>
    <t>PETERSBURG ISD</t>
  </si>
  <si>
    <t>HALE CENTER ISD</t>
  </si>
  <si>
    <t>COTTON CENTER ISD</t>
  </si>
  <si>
    <t>ABERNATHY ISD</t>
  </si>
  <si>
    <t>MARION ISD</t>
  </si>
  <si>
    <t>NAVARRO ISD</t>
  </si>
  <si>
    <t>SCHERTZ-CIBOLO-U CITY ISD</t>
  </si>
  <si>
    <t>SEGUIN ISD</t>
  </si>
  <si>
    <t>RICHARDS ISD</t>
  </si>
  <si>
    <t>NAVASOTA ISD</t>
  </si>
  <si>
    <t>IOLA ISD</t>
  </si>
  <si>
    <t>ANDERSON-SHIRO CISD</t>
  </si>
  <si>
    <t>WHITE OAK ISD</t>
  </si>
  <si>
    <t>SPRING HILL ISD</t>
  </si>
  <si>
    <t>SABINE ISD</t>
  </si>
  <si>
    <t>PINE TREE ISD</t>
  </si>
  <si>
    <t>LONGVIEW ISD</t>
  </si>
  <si>
    <t>KILGORE ISD</t>
  </si>
  <si>
    <t>GLADEWATER ISD</t>
  </si>
  <si>
    <t>TOM BEAN ISD</t>
  </si>
  <si>
    <t>GUNTER ISD</t>
  </si>
  <si>
    <t>S AND S CISD</t>
  </si>
  <si>
    <t>POTTSBORO ISD</t>
  </si>
  <si>
    <t>WHITEWRIGHT ISD</t>
  </si>
  <si>
    <t>WHITESBORO ISD</t>
  </si>
  <si>
    <t>VAN ALSTYNE ISD</t>
  </si>
  <si>
    <t>TIOGA ISD</t>
  </si>
  <si>
    <t>SHERMAN ISD</t>
  </si>
  <si>
    <t>HOWE ISD</t>
  </si>
  <si>
    <t>DENISON ISD</t>
  </si>
  <si>
    <t>COLLINSVILLE ISD</t>
  </si>
  <si>
    <t>BELLS ISD</t>
  </si>
  <si>
    <t>GRANDVIEW-HOPKINS ISD</t>
  </si>
  <si>
    <t>PAMPA ISD</t>
  </si>
  <si>
    <t>MCLEAN ISD</t>
  </si>
  <si>
    <t>LEFORS ISD</t>
  </si>
  <si>
    <t>WAELDER ISD</t>
  </si>
  <si>
    <t>NIXON-SMILEY CISD</t>
  </si>
  <si>
    <t>GONZALES ISD</t>
  </si>
  <si>
    <t>GOLIAD ISD</t>
  </si>
  <si>
    <t>GLASSCOCK COUNTY ISD</t>
  </si>
  <si>
    <t>HARPER ISD</t>
  </si>
  <si>
    <t>FREDERICKSBURG ISD</t>
  </si>
  <si>
    <t>DOSS CONSOLIDATED CSD</t>
  </si>
  <si>
    <t>SOUTHLAND ISD</t>
  </si>
  <si>
    <t>POST ISD</t>
  </si>
  <si>
    <t>FRIENDSWOOD ISD</t>
  </si>
  <si>
    <t>CLEAR CREEK ISD</t>
  </si>
  <si>
    <t>SANTA FE ISD</t>
  </si>
  <si>
    <t>HITCHCOCK ISD</t>
  </si>
  <si>
    <t>TEXAS CITY ISD</t>
  </si>
  <si>
    <t>HIGH ISLAND ISD</t>
  </si>
  <si>
    <t>GALVESTON ISD</t>
  </si>
  <si>
    <t>DICKINSON ISD</t>
  </si>
  <si>
    <t>SEMINOLE ISD</t>
  </si>
  <si>
    <t>LOOP ISD</t>
  </si>
  <si>
    <t>SEAGRAVES ISD</t>
  </si>
  <si>
    <t>PEARSALL ISD</t>
  </si>
  <si>
    <t>DILLEY ISD</t>
  </si>
  <si>
    <t>DEW ISD</t>
  </si>
  <si>
    <t>WORTHAM ISD</t>
  </si>
  <si>
    <t>TEAGUE ISD</t>
  </si>
  <si>
    <t>FAIRFIELD ISD</t>
  </si>
  <si>
    <t>MOUNT VERNON ISD</t>
  </si>
  <si>
    <t>STAFFORD MSD</t>
  </si>
  <si>
    <t>FORT BEND ISD</t>
  </si>
  <si>
    <t>NEEDVILLE ISD</t>
  </si>
  <si>
    <t>LAMAR CISD</t>
  </si>
  <si>
    <t>CROWELL ISD</t>
  </si>
  <si>
    <t>LOCKNEY ISD</t>
  </si>
  <si>
    <t>ROTAN ISD</t>
  </si>
  <si>
    <t>ROBY CISD</t>
  </si>
  <si>
    <t>ROUND TOP-CARMINE ISD</t>
  </si>
  <si>
    <t>FAYETTEVILLE ISD</t>
  </si>
  <si>
    <t>SCHULENBURG ISD</t>
  </si>
  <si>
    <t>LA GRANGE ISD</t>
  </si>
  <si>
    <t>FLATONIA ISD</t>
  </si>
  <si>
    <t>SAM RAYBURN ISD</t>
  </si>
  <si>
    <t>TRENTON ISD</t>
  </si>
  <si>
    <t>SAVOY ISD</t>
  </si>
  <si>
    <t>LEONARD ISD</t>
  </si>
  <si>
    <t>HONEY GROVE ISD</t>
  </si>
  <si>
    <t>ECTOR ISD</t>
  </si>
  <si>
    <t>DODD CITY ISD</t>
  </si>
  <si>
    <t>BONHAM ISD</t>
  </si>
  <si>
    <t>ROSEBUD-LOTT ISD</t>
  </si>
  <si>
    <t>WESTPHALIA ISD</t>
  </si>
  <si>
    <t>MARLIN ISD</t>
  </si>
  <si>
    <t>CHILTON ISD</t>
  </si>
  <si>
    <t>MORGAN MILL ISD</t>
  </si>
  <si>
    <t>LINGLEVILLE ISD</t>
  </si>
  <si>
    <t>HUCKABAY ISD</t>
  </si>
  <si>
    <t>BLUFF DALE ISD</t>
  </si>
  <si>
    <t>STEPHENVILLE ISD</t>
  </si>
  <si>
    <t>DUBLIN ISD</t>
  </si>
  <si>
    <t>THREE WAY ISD</t>
  </si>
  <si>
    <t>SOCORRO ISD</t>
  </si>
  <si>
    <t>TORNILLO ISD</t>
  </si>
  <si>
    <t>CANUTILLO ISD</t>
  </si>
  <si>
    <t>ANTHONY ISD</t>
  </si>
  <si>
    <t>YSLETA ISD</t>
  </si>
  <si>
    <t>SAN ELIZARIO ISD</t>
  </si>
  <si>
    <t>FABENS ISD</t>
  </si>
  <si>
    <t>EL PASO ISD</t>
  </si>
  <si>
    <t>CLINT ISD</t>
  </si>
  <si>
    <t>MAYPEARL ISD</t>
  </si>
  <si>
    <t>WAXAHACHIE ISD</t>
  </si>
  <si>
    <t>RED OAK ISD</t>
  </si>
  <si>
    <t>PALMER ISD</t>
  </si>
  <si>
    <t>MILFORD ISD</t>
  </si>
  <si>
    <t>MIDLOTHIAN ISD</t>
  </si>
  <si>
    <t>ITALY ISD</t>
  </si>
  <si>
    <t>FERRIS ISD</t>
  </si>
  <si>
    <t>ENNIS ISD</t>
  </si>
  <si>
    <t>AVALON ISD</t>
  </si>
  <si>
    <t>NUECES CANYON CISD</t>
  </si>
  <si>
    <t>ROCKSPRINGS ISD</t>
  </si>
  <si>
    <t>ECTOR COUNTY ISD</t>
  </si>
  <si>
    <t>RISING STAR ISD</t>
  </si>
  <si>
    <t>RANGER ISD</t>
  </si>
  <si>
    <t>GORMAN ISD</t>
  </si>
  <si>
    <t>EASTLAND ISD</t>
  </si>
  <si>
    <t>CISCO ISD</t>
  </si>
  <si>
    <t>FREER ISD</t>
  </si>
  <si>
    <t>SAN DIEGO ISD</t>
  </si>
  <si>
    <t>BENAVIDES ISD</t>
  </si>
  <si>
    <t>RAMIREZ CSD</t>
  </si>
  <si>
    <t>HEDLEY ISD</t>
  </si>
  <si>
    <t>CLARENDON ISD</t>
  </si>
  <si>
    <t>CARRIZO SPRINGS CISD</t>
  </si>
  <si>
    <t>PATTON SPRINGS ISD</t>
  </si>
  <si>
    <t>SPUR ISD</t>
  </si>
  <si>
    <t>MEYERSVILLE ISD</t>
  </si>
  <si>
    <t>WESTHOFF ISD</t>
  </si>
  <si>
    <t>YORKTOWN ISD</t>
  </si>
  <si>
    <t>YOAKUM ISD</t>
  </si>
  <si>
    <t>NORDHEIM ISD</t>
  </si>
  <si>
    <t>CUERO ISD</t>
  </si>
  <si>
    <t>LITTLE ELM ISD</t>
  </si>
  <si>
    <t>LAKE DALLAS ISD</t>
  </si>
  <si>
    <t>NORTHWEST ISD</t>
  </si>
  <si>
    <t>ARGYLE ISD</t>
  </si>
  <si>
    <t>SANGER ISD</t>
  </si>
  <si>
    <t>AUBREY ISD</t>
  </si>
  <si>
    <t>PONDER ISD</t>
  </si>
  <si>
    <t>KRUM ISD</t>
  </si>
  <si>
    <t>PILOT POINT ISD</t>
  </si>
  <si>
    <t>LEWISVILLE ISD</t>
  </si>
  <si>
    <t>DENTON ISD</t>
  </si>
  <si>
    <t>FANNINDEL ISD</t>
  </si>
  <si>
    <t>COOPER ISD</t>
  </si>
  <si>
    <t>WALCOTT ISD</t>
  </si>
  <si>
    <t>HEREFORD ISD</t>
  </si>
  <si>
    <t>SANDS CISD</t>
  </si>
  <si>
    <t>LAMESA ISD</t>
  </si>
  <si>
    <t>KLONDIKE ISD</t>
  </si>
  <si>
    <t>COPPELL ISD</t>
  </si>
  <si>
    <t>SUNNYVALE ISD</t>
  </si>
  <si>
    <t>RICHARDSON ISD</t>
  </si>
  <si>
    <t>MESQUITE ISD</t>
  </si>
  <si>
    <t>LANCASTER ISD</t>
  </si>
  <si>
    <t>IRVING ISD</t>
  </si>
  <si>
    <t>GRAND PRAIRIE ISD</t>
  </si>
  <si>
    <t>GARLAND ISD</t>
  </si>
  <si>
    <t>DUNCANVILLE ISD</t>
  </si>
  <si>
    <t>DESOTO ISD</t>
  </si>
  <si>
    <t>DALLAS ISD</t>
  </si>
  <si>
    <t>CEDAR HILL ISD</t>
  </si>
  <si>
    <t>CARROLLTON-FARMERS BRANCH ISD</t>
  </si>
  <si>
    <t>TEXLINE ISD</t>
  </si>
  <si>
    <t>DALHART ISD</t>
  </si>
  <si>
    <t>CULBERSON COUNTY-ALLAMOORE ISD</t>
  </si>
  <si>
    <t>RALLS ISD</t>
  </si>
  <si>
    <t>LORENZO ISD</t>
  </si>
  <si>
    <t>CROSBYTON CISD</t>
  </si>
  <si>
    <t>CROCKETT COUNTY CONSOLIDATED CSD</t>
  </si>
  <si>
    <t>CRANE ISD</t>
  </si>
  <si>
    <t>PADUCAH ISD</t>
  </si>
  <si>
    <t>COPPERAS COVE ISD</t>
  </si>
  <si>
    <t>JONESBORO ISD</t>
  </si>
  <si>
    <t>OGLESBY ISD</t>
  </si>
  <si>
    <t>GATESVILLE ISD</t>
  </si>
  <si>
    <t>EVANT ISD</t>
  </si>
  <si>
    <t>SIVELLS BEND ISD</t>
  </si>
  <si>
    <t>WALNUT BEND ISD</t>
  </si>
  <si>
    <t>LINDSAY ISD</t>
  </si>
  <si>
    <t>ERA ISD</t>
  </si>
  <si>
    <t>CALLISBURG ISD</t>
  </si>
  <si>
    <t>MUENSTER ISD</t>
  </si>
  <si>
    <t>GAINESVILLE ISD</t>
  </si>
  <si>
    <t>PAINT ROCK ISD</t>
  </si>
  <si>
    <t>EDEN CISD</t>
  </si>
  <si>
    <t>SIDNEY ISD</t>
  </si>
  <si>
    <t>GUSTINE ISD</t>
  </si>
  <si>
    <t>DE LEON ISD</t>
  </si>
  <si>
    <t>COMANCHE ISD</t>
  </si>
  <si>
    <t>COMAL ISD</t>
  </si>
  <si>
    <t>NEW BRAUNFELS ISD</t>
  </si>
  <si>
    <t>WEIMAR ISD</t>
  </si>
  <si>
    <t>RICE CISD</t>
  </si>
  <si>
    <t>COLUMBUS ISD</t>
  </si>
  <si>
    <t>WELLINGTON ISD</t>
  </si>
  <si>
    <t>LOVEJOY ISD</t>
  </si>
  <si>
    <t>COMMUNITY ISD</t>
  </si>
  <si>
    <t>BLUE RIDGE ISD</t>
  </si>
  <si>
    <t>PROSPER ISD</t>
  </si>
  <si>
    <t>PRINCETON ISD</t>
  </si>
  <si>
    <t>PLANO ISD</t>
  </si>
  <si>
    <t>MELISSA ISD</t>
  </si>
  <si>
    <t>MCKINNEY ISD</t>
  </si>
  <si>
    <t>FRISCO ISD</t>
  </si>
  <si>
    <t>FARMERSVILLE ISD</t>
  </si>
  <si>
    <t>CELINA ISD</t>
  </si>
  <si>
    <t>ANNA ISD</t>
  </si>
  <si>
    <t>ALLEN ISD</t>
  </si>
  <si>
    <t>PANTHER CREEK CISD</t>
  </si>
  <si>
    <t>SANTA ANNA ISD</t>
  </si>
  <si>
    <t>COLEMAN ISD</t>
  </si>
  <si>
    <t>ROBERT LEE ISD</t>
  </si>
  <si>
    <t>BRONTE ISD</t>
  </si>
  <si>
    <t>WHITEFACE CISD</t>
  </si>
  <si>
    <t>MORTON ISD</t>
  </si>
  <si>
    <t>BELLEVUE ISD</t>
  </si>
  <si>
    <t>PETROLIA CISD</t>
  </si>
  <si>
    <t>HENRIETTA ISD</t>
  </si>
  <si>
    <t>CHILDRESS ISD</t>
  </si>
  <si>
    <t>WELLS ISD</t>
  </si>
  <si>
    <t>NEW SUMMERFIELD ISD</t>
  </si>
  <si>
    <t>RUSK ISD</t>
  </si>
  <si>
    <t>JACKSONVILLE ISD</t>
  </si>
  <si>
    <t>ALTO ISD</t>
  </si>
  <si>
    <t>EAST CHAMBERS ISD</t>
  </si>
  <si>
    <t>BARBERS HILL ISD</t>
  </si>
  <si>
    <t>ANAHUAC ISD</t>
  </si>
  <si>
    <t>NAZARETH ISD</t>
  </si>
  <si>
    <t>HART ISD</t>
  </si>
  <si>
    <t>DIMMITT ISD</t>
  </si>
  <si>
    <t>BLOOMBURG ISD</t>
  </si>
  <si>
    <t>QUEEN CITY ISD</t>
  </si>
  <si>
    <t>MCLEOD ISD</t>
  </si>
  <si>
    <t>LINDEN-KILDARE CISD</t>
  </si>
  <si>
    <t>HUGHES SPRINGS ISD</t>
  </si>
  <si>
    <t>AVINGER ISD</t>
  </si>
  <si>
    <t>ATLANTA ISD</t>
  </si>
  <si>
    <t>WHITE DEER ISD</t>
  </si>
  <si>
    <t>PANHANDLE ISD</t>
  </si>
  <si>
    <t>GROOM ISD</t>
  </si>
  <si>
    <t>PITTSBURG ISD</t>
  </si>
  <si>
    <t>SANTA ROSA ISD</t>
  </si>
  <si>
    <t>SANTA MARIA ISD</t>
  </si>
  <si>
    <t>SAN BENITO CISD</t>
  </si>
  <si>
    <t>RIO HONDO ISD</t>
  </si>
  <si>
    <t>POINT ISABEL ISD</t>
  </si>
  <si>
    <t>LOS FRESNOS CISD</t>
  </si>
  <si>
    <t>LA FERIA ISD</t>
  </si>
  <si>
    <t>HARLINGEN CISD</t>
  </si>
  <si>
    <t>BROWNSVILLE ISD</t>
  </si>
  <si>
    <t>EULA ISD</t>
  </si>
  <si>
    <t>BAIRD ISD</t>
  </si>
  <si>
    <t>CLYDE CISD</t>
  </si>
  <si>
    <t>CROSS PLAINS ISD</t>
  </si>
  <si>
    <t>CALHOUN COUNTY ISD</t>
  </si>
  <si>
    <t>PRAIRIE LEA ISD</t>
  </si>
  <si>
    <t>LULING ISD</t>
  </si>
  <si>
    <t>LOCKHART ISD</t>
  </si>
  <si>
    <t>MARBLE FALLS ISD</t>
  </si>
  <si>
    <t>BURNET CISD</t>
  </si>
  <si>
    <t>SNOOK ISD</t>
  </si>
  <si>
    <t>SOMERVILLE ISD</t>
  </si>
  <si>
    <t>CALDWELL ISD</t>
  </si>
  <si>
    <t>EARLY ISD</t>
  </si>
  <si>
    <t>BROOKESMITH ISD</t>
  </si>
  <si>
    <t>ZEPHYR ISD</t>
  </si>
  <si>
    <t>MAY ISD</t>
  </si>
  <si>
    <t>BLANKET ISD</t>
  </si>
  <si>
    <t>BROWNWOOD ISD</t>
  </si>
  <si>
    <t>BANGS ISD</t>
  </si>
  <si>
    <t>BROOKS COUNTY ISD</t>
  </si>
  <si>
    <t>SILVERTON ISD</t>
  </si>
  <si>
    <t>SAN VICENTE ISD</t>
  </si>
  <si>
    <t>MARATHON ISD</t>
  </si>
  <si>
    <t>ALPINE ISD</t>
  </si>
  <si>
    <t>TERLINGUA CSD</t>
  </si>
  <si>
    <t>BRYAN ISD</t>
  </si>
  <si>
    <t>COLLEGE STATION ISD</t>
  </si>
  <si>
    <t>DAMON ISD</t>
  </si>
  <si>
    <t>PEARLAND ISD</t>
  </si>
  <si>
    <t>COLUMBIA-BRAZORIA ISD</t>
  </si>
  <si>
    <t>SWEENY ISD</t>
  </si>
  <si>
    <t>BRAZOSPORT ISD</t>
  </si>
  <si>
    <t>DANBURY ISD</t>
  </si>
  <si>
    <t>ANGLETON ISD</t>
  </si>
  <si>
    <t>ALVIN ISD</t>
  </si>
  <si>
    <t>LEARY ISD</t>
  </si>
  <si>
    <t>PLEASANT GROVE ISD</t>
  </si>
  <si>
    <t>RED LICK ISD</t>
  </si>
  <si>
    <t>MALTA ISD</t>
  </si>
  <si>
    <t>SIMMS ISD</t>
  </si>
  <si>
    <t>LIBERTY-EYLAU ISD</t>
  </si>
  <si>
    <t>TEXARKANA ISD</t>
  </si>
  <si>
    <t>REDWATER ISD</t>
  </si>
  <si>
    <t>NEW BOSTON ISD</t>
  </si>
  <si>
    <t>MAUD ISD</t>
  </si>
  <si>
    <t>HOOKS ISD</t>
  </si>
  <si>
    <t>DEKALB ISD</t>
  </si>
  <si>
    <t>CRANFILLS GAP ISD</t>
  </si>
  <si>
    <t>KOPPERL ISD</t>
  </si>
  <si>
    <t>IREDELL ISD</t>
  </si>
  <si>
    <t>WALNUT SPRINGS ISD</t>
  </si>
  <si>
    <t>VALLEY MILLS ISD</t>
  </si>
  <si>
    <t>MORGAN ISD</t>
  </si>
  <si>
    <t>MERIDIAN ISD</t>
  </si>
  <si>
    <t>CLIFTON ISD</t>
  </si>
  <si>
    <t>BORDEN COUNTY ISD</t>
  </si>
  <si>
    <t>BLANCO ISD</t>
  </si>
  <si>
    <t>JOHNSON CITY ISD</t>
  </si>
  <si>
    <t>SOUTHSIDE ISD</t>
  </si>
  <si>
    <t>JUDSON ISD</t>
  </si>
  <si>
    <t>SOUTHWEST ISD</t>
  </si>
  <si>
    <t>EAST CENTRAL ISD</t>
  </si>
  <si>
    <t>NORTH EAST ISD</t>
  </si>
  <si>
    <t>SOMERSET ISD</t>
  </si>
  <si>
    <t>SOUTH SAN ANTONIO ISD</t>
  </si>
  <si>
    <t>SAN ANTONIO ISD</t>
  </si>
  <si>
    <t>HARLANDALE ISD</t>
  </si>
  <si>
    <t>ALAMO HEIGHTS ISD</t>
  </si>
  <si>
    <t>ORANGE GROVE ISD</t>
  </si>
  <si>
    <t>DISTRICT_NAME</t>
  </si>
  <si>
    <t>DISTRICT_ID</t>
  </si>
  <si>
    <t>Gold Pennies</t>
  </si>
  <si>
    <t>Unequalized pennies</t>
  </si>
  <si>
    <t>Golden Pennies</t>
  </si>
  <si>
    <t>Copper Pennies</t>
  </si>
  <si>
    <t>Unequalized pennies for certain Harris County districts under special law</t>
  </si>
  <si>
    <t xml:space="preserve">Maximum Tier one tax rate (limited to 90% of highest taxing district) </t>
  </si>
  <si>
    <t>Expiration of 313</t>
  </si>
  <si>
    <t>LOHE LOSS</t>
  </si>
  <si>
    <t>ch313 expiration</t>
  </si>
  <si>
    <t>TIF expiration</t>
  </si>
  <si>
    <t>CDN</t>
  </si>
  <si>
    <t>TIF value expiration</t>
  </si>
  <si>
    <t>Enter CDN=&gt;</t>
  </si>
  <si>
    <t>Total Exemption expiry (E) (per TEC §48.2551 (a))</t>
  </si>
  <si>
    <t>&lt;=District Entry</t>
  </si>
  <si>
    <t>DISTRICT NAME</t>
  </si>
  <si>
    <t>STATUS</t>
  </si>
  <si>
    <t>UPDATED</t>
  </si>
  <si>
    <t>PY2_LOST_LOHE</t>
  </si>
  <si>
    <t>PY2_CERT_M&amp;O</t>
  </si>
  <si>
    <t>PY2_PRELIM_LPV</t>
  </si>
  <si>
    <t>PY1_PRELIM_LPV</t>
  </si>
  <si>
    <t>LPV_GROWTH</t>
  </si>
  <si>
    <t>PY1_PV_NO_LIM_CH313</t>
  </si>
  <si>
    <t>PY1_PV_NO_LIM_CH311</t>
  </si>
  <si>
    <t>TOTAL_EXEMP_EXP</t>
  </si>
  <si>
    <t>GROWTH_NET_EXP</t>
  </si>
  <si>
    <t>PY1_LOSS_LOHE</t>
  </si>
  <si>
    <t>LOHE_CHANGE</t>
  </si>
  <si>
    <t>PY1_PRO_DPV_T2</t>
  </si>
  <si>
    <t>PY_MCR</t>
  </si>
  <si>
    <t>PRELIM_MCR</t>
  </si>
  <si>
    <t>STATE_COMP_RATE</t>
  </si>
  <si>
    <t>LIM_COMP_RATE</t>
  </si>
  <si>
    <t>MCR</t>
  </si>
  <si>
    <t>rate savings from floor</t>
  </si>
  <si>
    <t>$ savings from floor</t>
  </si>
  <si>
    <t>Approved</t>
  </si>
  <si>
    <t>Returned</t>
  </si>
  <si>
    <t>(B) (ii) 5 cents if applicable</t>
  </si>
  <si>
    <t>Enter debt service tax rate</t>
  </si>
  <si>
    <t>You must enter your CDN in cell E1 of the 'LPVS' worksheet first, then fill out the LPVS data entry fields to generate an MCR. Then you can move on to the 'VATR calc' worksheet.</t>
  </si>
  <si>
    <t>CAD Value Growth (calculated)</t>
  </si>
  <si>
    <t xml:space="preserve">Voter Approval Tax Rate </t>
  </si>
  <si>
    <t>Dist Name</t>
  </si>
  <si>
    <t>Growth Net of Expiring Chapter 313 or 311 Agreements (calculated)</t>
  </si>
  <si>
    <t>Local Optional Homestead Exemption Value Change (calculated)</t>
  </si>
  <si>
    <t>Enter TY 2022 Tax effort adopted by district in response to a disaster under 26.08 (a-1), Tax Code</t>
  </si>
  <si>
    <t>2022 M&amp;O Val</t>
  </si>
  <si>
    <t>mcr_diff</t>
  </si>
  <si>
    <t xml:space="preserve">These numbers are illustrative only and do not constitute a legal opinion of the TEA. </t>
  </si>
  <si>
    <t>Districts should in all cases consult with their tax attorney before adopting a tax rate.</t>
  </si>
  <si>
    <t xml:space="preserve">&lt;=from last years LPVS 
Optional District Entry </t>
  </si>
  <si>
    <t>Data entry cells are highlighted in yellow in column B. Do not enter data in other cells containing formulas.</t>
  </si>
  <si>
    <t>Section 26.08 (n) (A) District Maximum Compressed Tax Rate (MCR)</t>
  </si>
  <si>
    <t>TY 2022 Value Lost to the Local Optional Homestead Exemption</t>
  </si>
  <si>
    <t xml:space="preserve">TY 2022 Comptroller Certified School District Taxable Value for M&amp;O Purposes (T2) </t>
  </si>
  <si>
    <t>TY 2023 Property Value No Longer Subject to a Limitation on Appraised Value under Chapter 313, Tax Code</t>
  </si>
  <si>
    <t>TY 2023 Property Value No Longer Subject to a Limitation on Appraised Value under Chapter 311, Tax Code</t>
  </si>
  <si>
    <t>TY 2023 Local Optional Homestead Exemption Value Loss</t>
  </si>
  <si>
    <t>Estimated TY 2023 Comptroller Certified School District Value for M&amp;O purposes (T2)</t>
  </si>
  <si>
    <t>Prior Year (TY 2022) Maximum Compressed Tax Rate (MCR)</t>
  </si>
  <si>
    <t>Local Preliminary MCR = (1.025((TY 2022 DPV+E) * PYMCR)) / TY 2023 T2</t>
  </si>
  <si>
    <t>TY 2022 State Compression Percentage 
(lesser of PY State MCR or (0.8941 * (1.025/1.0443))-0.0825)</t>
  </si>
  <si>
    <t xml:space="preserve">TEC §48.2552 TY 2023 Limitation on Maximum Compressed Tax Rate (0.7950* 0.9) </t>
  </si>
  <si>
    <r>
      <t>District's total adopted (</t>
    </r>
    <r>
      <rPr>
        <b/>
        <sz val="11"/>
        <color theme="1"/>
        <rFont val="Calibri"/>
        <family val="2"/>
        <scheme val="minor"/>
      </rPr>
      <t>allowed</t>
    </r>
    <r>
      <rPr>
        <sz val="11"/>
        <color theme="1"/>
        <rFont val="Calibri"/>
        <family val="2"/>
        <scheme val="minor"/>
      </rPr>
      <t>) TY 2022 M&amp;O tax rate net of pennies adopted to respond to disaster</t>
    </r>
  </si>
  <si>
    <r>
      <t>District's total adopted (</t>
    </r>
    <r>
      <rPr>
        <b/>
        <sz val="11"/>
        <color theme="1"/>
        <rFont val="Calibri"/>
        <family val="2"/>
        <scheme val="minor"/>
      </rPr>
      <t>allowed</t>
    </r>
    <r>
      <rPr>
        <sz val="11"/>
        <color theme="1"/>
        <rFont val="Calibri"/>
        <family val="2"/>
        <scheme val="minor"/>
      </rPr>
      <t>) TY 2022 M&amp;O tax rate</t>
    </r>
  </si>
  <si>
    <t>TY 2023 Total M&amp;O tax rate with no increase</t>
  </si>
  <si>
    <t>Voter Approval (Rollback) Tax Rate for TY 2023</t>
  </si>
  <si>
    <t>(B) (i) Districts TY 2022 enrichment Tax rate</t>
  </si>
  <si>
    <t>Enter TY 2023 Tax effort adopted by district in response to a disaster under 26.08 (a-1), Tax Code</t>
  </si>
  <si>
    <t>TY 2023 I&amp;S Tax Rate</t>
  </si>
  <si>
    <t>Enter any disaster pennies adopted for TY 2023</t>
  </si>
  <si>
    <t>Enter TY 2022 disaster pennies</t>
  </si>
  <si>
    <r>
      <t xml:space="preserve">If your district received an adjustment under TEC, </t>
    </r>
    <r>
      <rPr>
        <sz val="11"/>
        <color theme="1"/>
        <rFont val="Calibri"/>
        <family val="2"/>
      </rPr>
      <t>§</t>
    </r>
    <r>
      <rPr>
        <sz val="11"/>
        <color theme="1"/>
        <rFont val="Calibri"/>
        <family val="2"/>
        <scheme val="minor"/>
      </rPr>
      <t xml:space="preserve">48.2721 in TY2022, then the allowed (not adopted) rate is used for purposes of determining the TY 2023 Total M&amp;O rate with no increase - </t>
    </r>
    <r>
      <rPr>
        <b/>
        <sz val="11"/>
        <color theme="1"/>
        <rFont val="Calibri"/>
        <family val="2"/>
        <scheme val="minor"/>
      </rPr>
      <t>DO NOT OVERRIDE</t>
    </r>
    <r>
      <rPr>
        <sz val="11"/>
        <color theme="1"/>
        <rFont val="Calibri"/>
        <family val="2"/>
        <scheme val="minor"/>
      </rPr>
      <t xml:space="preserve">
If the TY 2022 adopted M&amp;O tax rate is wrong, contact taxprograms@tea.texas.gov immediately and provide documentation of the adopted tax rate </t>
    </r>
  </si>
  <si>
    <t>morat23</t>
  </si>
  <si>
    <t>allowed_morat23</t>
  </si>
  <si>
    <t>FLOYDADA COLLEGIATE ISD</t>
  </si>
  <si>
    <t>CUMBY COLLEGIATE ISD</t>
  </si>
  <si>
    <t>HAMLIN COLLEGIATE ISD</t>
  </si>
  <si>
    <t>SUNRAY COLLEGIATE ISD</t>
  </si>
  <si>
    <t>IRAAN-SHEFFIELD COLLEGIATE ISD</t>
  </si>
  <si>
    <t>RIO GRANDE CITY GRULLA ISD</t>
  </si>
  <si>
    <t>THROCKMORTON COLLEGIATE ISD</t>
  </si>
  <si>
    <t>2023 M&amp;O Val</t>
  </si>
  <si>
    <t>PY2_DPV_T2 (prelim 2022)</t>
  </si>
  <si>
    <t>PY2_DPV_T4 (prelim 2022)</t>
  </si>
  <si>
    <r>
      <t xml:space="preserve">TY 2022 Chief Appraiser’s July 25th Certified Taxable Property Values from the Certified Appraisal Roll </t>
    </r>
    <r>
      <rPr>
        <sz val="11"/>
        <color rgb="FFFF0000"/>
        <rFont val="Calibri"/>
        <family val="2"/>
        <scheme val="minor"/>
      </rPr>
      <t>($40K HSE)</t>
    </r>
  </si>
  <si>
    <r>
      <t xml:space="preserve">TY 2023 Chief Appraiser’s July 25th Certified Taxable Property Values from the Certified Appraisal Roll </t>
    </r>
    <r>
      <rPr>
        <sz val="11"/>
        <color rgb="FFFF0000"/>
        <rFont val="Calibri"/>
        <family val="2"/>
        <scheme val="minor"/>
      </rPr>
      <t>($40K HSE)</t>
    </r>
  </si>
  <si>
    <t>new limitation, i.e. equity band ($0.6880 * 0.9)</t>
  </si>
  <si>
    <t>int23_mcr (MCR)</t>
  </si>
  <si>
    <t>main23_mcr (Tier One Tax Rate)</t>
  </si>
  <si>
    <t>Includes SB 2 (88-2) assumptions, i.e. additional up to 10.7 cent tax reduction</t>
  </si>
  <si>
    <t>new state compression percentage SCP ($0.7950 - $0.107)</t>
  </si>
  <si>
    <t>additional MCR reduction amount from LPVS MCR</t>
  </si>
  <si>
    <r>
      <t xml:space="preserve">SB 2 (88-2) </t>
    </r>
    <r>
      <rPr>
        <b/>
        <u/>
        <sz val="11"/>
        <color theme="1"/>
        <rFont val="Calibri"/>
        <family val="2"/>
        <scheme val="minor"/>
      </rPr>
      <t>assumptions</t>
    </r>
    <r>
      <rPr>
        <u/>
        <sz val="11"/>
        <color theme="1"/>
        <rFont val="Calibri"/>
        <family val="2"/>
        <scheme val="minor"/>
      </rPr>
      <t xml:space="preserve"> - Projected MCR:</t>
    </r>
  </si>
  <si>
    <r>
      <t>MCR with SB 2 (88-2) assumptions -</t>
    </r>
    <r>
      <rPr>
        <b/>
        <sz val="11"/>
        <color rgb="FF7030A0"/>
        <rFont val="Calibri"/>
        <family val="2"/>
        <scheme val="minor"/>
      </rPr>
      <t xml:space="preserve"> USE THIS VERSION OF YOUR MCR FOR TAX RATE ADOPTION PURPOSES</t>
    </r>
    <r>
      <rPr>
        <b/>
        <sz val="11"/>
        <rFont val="Calibri"/>
        <family val="2"/>
        <scheme val="minor"/>
      </rPr>
      <t xml:space="preserve">. </t>
    </r>
  </si>
  <si>
    <r>
      <rPr>
        <b/>
        <sz val="11"/>
        <color theme="4"/>
        <rFont val="Calibri"/>
        <family val="2"/>
        <scheme val="minor"/>
      </rPr>
      <t>Current Law (88-R)</t>
    </r>
    <r>
      <rPr>
        <b/>
        <sz val="11"/>
        <color rgb="FF7030A0"/>
        <rFont val="Calibri"/>
        <family val="2"/>
        <scheme val="minor"/>
      </rPr>
      <t xml:space="preserve"> </t>
    </r>
    <r>
      <rPr>
        <b/>
        <sz val="11"/>
        <color theme="1"/>
        <rFont val="Calibri"/>
        <family val="2"/>
        <scheme val="minor"/>
      </rPr>
      <t xml:space="preserve">MCR (lesser of state or local compression) (greater of local compression limitation under TEC §48.2552) </t>
    </r>
  </si>
  <si>
    <t>Estimated preliminary MCR determined by TEA, which will be published by August 5.</t>
  </si>
  <si>
    <t>Estimated preliminary MCR determined by the LPVS under current law (88-R). Submit LPVS by August 1.</t>
  </si>
  <si>
    <r>
      <t xml:space="preserve">Version 1 - Makes assumptions about enrolled tax relief legislation under SB 2 (88-2). Due to timing of legislative decisions, the LPVS will calculate MCRs under current law only (88-R). TEA will then make additional calculations prior to publishing the Preliminary MCRs, in accordance with TAC, §61.1000:
---TEA will calculate and make available preliminary maximum compressed tier one tax rates to each school district on or before August 5.
---If TEA receives an appeal of a preliminary maximum compressed tax rate (MCR), TEA will issue a final determination to the school district no later than August 31.
---If TEA does not receive an appeal of a preliminary MCR, the preliminary MCR as determined by TEA automatically becomes the final MCR.
</t>
    </r>
    <r>
      <rPr>
        <u/>
        <sz val="14"/>
        <color theme="1"/>
        <rFont val="Calibri"/>
        <family val="2"/>
        <scheme val="minor"/>
      </rPr>
      <t xml:space="preserve">
Districts should not proceed with tax rate adoption until the TEA publishes preliminary MCRs. If an appeal is requested then districts should wait for a final MCR determination.
</t>
    </r>
    <r>
      <rPr>
        <sz val="14"/>
        <color theme="1"/>
        <rFont val="Calibri"/>
        <family val="2"/>
        <scheme val="minor"/>
      </rPr>
      <t xml:space="preserve">
NOTE: If enacted, SB 2 (88-2) increases the homestead exemption; however for purposes of calculating MCRs, local district taxable property values (and calculated estimates of district comptroller property values, i.e., “T2”) for tax year 2023 will reflect the $40,000 exemption under current law (88-R), and not the $100,000 exemption. If voters approve the increased homestead exemption, the state certified "T2" values used to calculate the local share of the FSP will reflect the $100,000 exemption, and will be incorporated into the SOF reports in February 2024.
DISCLAIMER: Nothing stated in this correspondence supersedes the Texas Tax Code, Texas Education Code or the Texas Administrative Code.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</si>
</sst>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000"/>
    <numFmt numFmtId="165" formatCode="&quot;$&quot;#,##0.0000"/>
    <numFmt numFmtId="166" formatCode="_(&quot;$&quot;* #,##0.0000_);_(&quot;$&quot;* \(#,##0.0000\);_(&quot;$&quot;* &quot;-&quot;??_);_(@_)"/>
    <numFmt numFmtId="167" formatCode="&quot;$&quot;#,##0"/>
    <numFmt numFmtId="168" formatCode="&quot;$&quot;#,##0.00"/>
    <numFmt numFmtId="169" formatCode="_(&quot;$&quot;* #,##0_);_(&quot;$&quot;* \(#,##0\);_(&quot;$&quot;* &quot;-&quot;??_);_(@_)"/>
  </numFmts>
  <fonts count="21"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theme="1"/>
      <name val="Calibri"/>
      <family val="2"/>
      <scheme val="minor"/>
    </font>
    <font>
      <sz val="10"/>
      <name val="Arial"/>
      <family val="2"/>
    </font>
    <font>
      <b/>
      <sz val="12"/>
      <color theme="1"/>
      <name val="Calibri"/>
      <family val="2"/>
      <scheme val="minor"/>
    </font>
    <font>
      <sz val="11"/>
      <color theme="0" tint="-0.249977111117893"/>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
      <sz val="11"/>
      <color theme="1"/>
      <name val="Calibri"/>
      <family val="2"/>
    </font>
    <font>
      <sz val="11"/>
      <color rgb="FF000000"/>
      <name val="Calibri"/>
      <family val="2"/>
      <scheme val="minor"/>
    </font>
    <font>
      <sz val="11"/>
      <color rgb="FFFF0000"/>
      <name val="Calibri"/>
      <family val="2"/>
      <scheme val="minor"/>
    </font>
    <font>
      <sz val="8"/>
      <name val="Calibri"/>
      <family val="2"/>
      <scheme val="minor"/>
    </font>
    <font>
      <b/>
      <sz val="11"/>
      <name val="Calibri"/>
      <family val="2"/>
      <scheme val="minor"/>
    </font>
    <font>
      <u/>
      <sz val="11"/>
      <color theme="1"/>
      <name val="Calibri"/>
      <family val="2"/>
      <scheme val="minor"/>
    </font>
    <font>
      <b/>
      <u/>
      <sz val="11"/>
      <color theme="1"/>
      <name val="Calibri"/>
      <family val="2"/>
      <scheme val="minor"/>
    </font>
    <font>
      <u/>
      <sz val="14"/>
      <color theme="1"/>
      <name val="Calibri"/>
      <family val="2"/>
      <scheme val="minor"/>
    </font>
    <font>
      <b/>
      <sz val="11"/>
      <color rgb="FF7030A0"/>
      <name val="Calibri"/>
      <family val="2"/>
      <scheme val="minor"/>
    </font>
    <font>
      <b/>
      <sz val="11"/>
      <color theme="4"/>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patternFill>
    </fill>
    <fill>
      <patternFill patternType="solid">
        <fgColor rgb="FFFFFF00"/>
        <bgColor indexed="64"/>
      </patternFill>
    </fill>
  </fills>
  <borders count="3">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44" fontId="2" fillId="0" borderId="0" applyFont="0" applyFill="0" applyBorder="0" applyAlignment="0" applyProtection="0"/>
    <xf numFmtId="0" fontId="5" fillId="0" borderId="0"/>
    <xf numFmtId="0" fontId="8" fillId="11" borderId="0" applyNumberFormat="0" applyBorder="0" applyAlignment="0" applyProtection="0"/>
  </cellStyleXfs>
  <cellXfs count="73">
    <xf numFmtId="0" fontId="0" fillId="0" borderId="0" xfId="0"/>
    <xf numFmtId="0" fontId="1" fillId="0" borderId="0" xfId="0" applyFont="1"/>
    <xf numFmtId="0" fontId="0" fillId="0" borderId="0" xfId="0" applyAlignment="1">
      <alignment wrapText="1"/>
    </xf>
    <xf numFmtId="49" fontId="0" fillId="0" borderId="0" xfId="0" applyNumberFormat="1"/>
    <xf numFmtId="165" fontId="0" fillId="0" borderId="0" xfId="0" applyNumberFormat="1"/>
    <xf numFmtId="165" fontId="4" fillId="0" borderId="0" xfId="0" applyNumberFormat="1" applyFont="1"/>
    <xf numFmtId="165" fontId="1" fillId="0" borderId="1" xfId="1" applyNumberFormat="1"/>
    <xf numFmtId="166" fontId="0" fillId="5" borderId="0" xfId="3" applyNumberFormat="1" applyFont="1" applyFill="1"/>
    <xf numFmtId="3" fontId="0" fillId="0" borderId="0" xfId="0" applyNumberFormat="1"/>
    <xf numFmtId="167" fontId="0" fillId="0" borderId="0" xfId="0" applyNumberFormat="1"/>
    <xf numFmtId="0" fontId="0" fillId="6" borderId="0" xfId="0" applyFill="1"/>
    <xf numFmtId="0" fontId="6" fillId="6" borderId="0" xfId="0" applyFont="1" applyFill="1"/>
    <xf numFmtId="0" fontId="0" fillId="7" borderId="0" xfId="0" applyFill="1" applyAlignment="1">
      <alignment wrapText="1"/>
    </xf>
    <xf numFmtId="167" fontId="0" fillId="7" borderId="0" xfId="0" applyNumberFormat="1" applyFill="1"/>
    <xf numFmtId="0" fontId="0" fillId="6" borderId="0" xfId="0" applyFill="1" applyAlignment="1">
      <alignment wrapText="1"/>
    </xf>
    <xf numFmtId="167" fontId="0" fillId="8" borderId="0" xfId="0" applyNumberFormat="1" applyFill="1"/>
    <xf numFmtId="0" fontId="0" fillId="7" borderId="0" xfId="0" applyFill="1"/>
    <xf numFmtId="10" fontId="0" fillId="7" borderId="0" xfId="2" applyNumberFormat="1" applyFont="1" applyFill="1"/>
    <xf numFmtId="167" fontId="0" fillId="8" borderId="0" xfId="2" applyNumberFormat="1" applyFont="1" applyFill="1"/>
    <xf numFmtId="167" fontId="0" fillId="6" borderId="0" xfId="0" applyNumberFormat="1" applyFill="1"/>
    <xf numFmtId="0" fontId="1" fillId="9" borderId="0" xfId="0" applyFont="1" applyFill="1"/>
    <xf numFmtId="0" fontId="0" fillId="0" borderId="0" xfId="0" quotePrefix="1"/>
    <xf numFmtId="167" fontId="0" fillId="7" borderId="0" xfId="2" applyNumberFormat="1" applyFont="1" applyFill="1"/>
    <xf numFmtId="168" fontId="0" fillId="6" borderId="0" xfId="0" applyNumberFormat="1" applyFill="1"/>
    <xf numFmtId="167" fontId="1" fillId="10" borderId="0" xfId="0" applyNumberFormat="1" applyFont="1" applyFill="1"/>
    <xf numFmtId="10" fontId="1" fillId="10" borderId="0" xfId="2" applyNumberFormat="1" applyFont="1" applyFill="1"/>
    <xf numFmtId="168" fontId="1" fillId="10" borderId="0" xfId="0" applyNumberFormat="1" applyFont="1" applyFill="1"/>
    <xf numFmtId="0" fontId="1" fillId="5" borderId="0" xfId="0" applyFont="1" applyFill="1" applyAlignment="1">
      <alignment wrapText="1"/>
    </xf>
    <xf numFmtId="0" fontId="1" fillId="5" borderId="0" xfId="0" applyFont="1" applyFill="1"/>
    <xf numFmtId="167" fontId="0" fillId="5" borderId="0" xfId="0" applyNumberFormat="1" applyFill="1"/>
    <xf numFmtId="10" fontId="0" fillId="0" borderId="0" xfId="2" applyNumberFormat="1" applyFont="1"/>
    <xf numFmtId="168" fontId="0" fillId="0" borderId="0" xfId="0" applyNumberFormat="1"/>
    <xf numFmtId="168" fontId="1" fillId="0" borderId="0" xfId="0" applyNumberFormat="1" applyFont="1"/>
    <xf numFmtId="0" fontId="0" fillId="2" borderId="0" xfId="0" applyFill="1"/>
    <xf numFmtId="167" fontId="0" fillId="2" borderId="0" xfId="0" applyNumberFormat="1" applyFill="1"/>
    <xf numFmtId="10" fontId="0" fillId="2" borderId="0" xfId="2" applyNumberFormat="1" applyFont="1" applyFill="1"/>
    <xf numFmtId="168" fontId="0" fillId="2" borderId="0" xfId="0" applyNumberFormat="1" applyFill="1"/>
    <xf numFmtId="168" fontId="1" fillId="2" borderId="0" xfId="0" applyNumberFormat="1" applyFont="1" applyFill="1"/>
    <xf numFmtId="167" fontId="1" fillId="0" borderId="1" xfId="1" applyNumberFormat="1"/>
    <xf numFmtId="1" fontId="1" fillId="10" borderId="0" xfId="0" applyNumberFormat="1" applyFont="1" applyFill="1"/>
    <xf numFmtId="1" fontId="0" fillId="0" borderId="0" xfId="0" applyNumberFormat="1"/>
    <xf numFmtId="1" fontId="0" fillId="2" borderId="0" xfId="0" applyNumberFormat="1" applyFill="1"/>
    <xf numFmtId="49" fontId="7" fillId="6" borderId="0" xfId="0" applyNumberFormat="1" applyFont="1" applyFill="1"/>
    <xf numFmtId="0" fontId="1" fillId="9" borderId="0" xfId="0" applyFont="1" applyFill="1" applyAlignment="1">
      <alignment wrapText="1"/>
    </xf>
    <xf numFmtId="164" fontId="0" fillId="0" borderId="0" xfId="0" applyNumberFormat="1"/>
    <xf numFmtId="165" fontId="1" fillId="0" borderId="0" xfId="0" applyNumberFormat="1" applyFont="1"/>
    <xf numFmtId="166" fontId="2" fillId="5" borderId="0" xfId="3" applyNumberFormat="1" applyFont="1" applyFill="1"/>
    <xf numFmtId="0" fontId="9" fillId="11" borderId="2" xfId="5" applyNumberFormat="1" applyFont="1" applyBorder="1"/>
    <xf numFmtId="0" fontId="9" fillId="11" borderId="2" xfId="5" applyFont="1" applyBorder="1" applyAlignment="1">
      <alignment horizontal="right"/>
    </xf>
    <xf numFmtId="49" fontId="0" fillId="2" borderId="0" xfId="0" applyNumberFormat="1" applyFill="1" applyAlignment="1">
      <alignment horizontal="left" wrapText="1"/>
    </xf>
    <xf numFmtId="0" fontId="6" fillId="3" borderId="0" xfId="0" applyFont="1" applyFill="1" applyAlignment="1">
      <alignment wrapText="1"/>
    </xf>
    <xf numFmtId="0" fontId="4" fillId="0" borderId="0" xfId="0" applyFont="1" applyAlignment="1">
      <alignment wrapText="1"/>
    </xf>
    <xf numFmtId="0" fontId="1" fillId="0" borderId="1" xfId="1" applyAlignment="1">
      <alignment wrapText="1"/>
    </xf>
    <xf numFmtId="0" fontId="3" fillId="4" borderId="0" xfId="0" applyFont="1" applyFill="1" applyAlignment="1">
      <alignment wrapText="1"/>
    </xf>
    <xf numFmtId="0" fontId="1" fillId="0" borderId="0" xfId="0" applyFont="1" applyAlignment="1">
      <alignment wrapText="1"/>
    </xf>
    <xf numFmtId="0" fontId="1" fillId="7" borderId="0" xfId="0" applyFont="1" applyFill="1" applyAlignment="1">
      <alignment wrapText="1"/>
    </xf>
    <xf numFmtId="164" fontId="0" fillId="7" borderId="0" xfId="0" applyNumberFormat="1" applyFill="1"/>
    <xf numFmtId="164" fontId="1" fillId="7" borderId="0" xfId="0" applyNumberFormat="1" applyFont="1" applyFill="1"/>
    <xf numFmtId="0" fontId="0" fillId="0" borderId="0" xfId="0" applyAlignment="1">
      <alignment horizontal="center" vertical="center" wrapText="1"/>
    </xf>
    <xf numFmtId="169" fontId="0" fillId="0" borderId="0" xfId="3" applyNumberFormat="1" applyFont="1"/>
    <xf numFmtId="164" fontId="1" fillId="0" borderId="0" xfId="1" applyNumberFormat="1" applyBorder="1"/>
    <xf numFmtId="0" fontId="12" fillId="0" borderId="0" xfId="0" applyFont="1" applyAlignment="1">
      <alignment wrapText="1"/>
    </xf>
    <xf numFmtId="0" fontId="10" fillId="0" borderId="0" xfId="0" applyFont="1" applyAlignment="1">
      <alignment horizontal="left" wrapText="1"/>
    </xf>
    <xf numFmtId="0" fontId="10" fillId="12" borderId="0" xfId="0" applyFont="1" applyFill="1" applyAlignment="1">
      <alignment horizontal="center" wrapText="1"/>
    </xf>
    <xf numFmtId="164" fontId="0" fillId="12" borderId="0" xfId="0" applyNumberFormat="1" applyFill="1"/>
    <xf numFmtId="165" fontId="0" fillId="12" borderId="0" xfId="0" applyNumberFormat="1" applyFill="1"/>
    <xf numFmtId="164" fontId="0" fillId="6" borderId="0" xfId="0" applyNumberFormat="1" applyFill="1"/>
    <xf numFmtId="0" fontId="0" fillId="6" borderId="0" xfId="0" applyFill="1" applyAlignment="1">
      <alignment horizontal="right"/>
    </xf>
    <xf numFmtId="164" fontId="13" fillId="6" borderId="0" xfId="0" applyNumberFormat="1" applyFont="1" applyFill="1"/>
    <xf numFmtId="0" fontId="16" fillId="6" borderId="0" xfId="0" applyFont="1" applyFill="1"/>
    <xf numFmtId="0" fontId="19" fillId="9" borderId="0" xfId="0" applyFont="1" applyFill="1" applyAlignment="1">
      <alignment wrapText="1"/>
    </xf>
    <xf numFmtId="0" fontId="15" fillId="0" borderId="0" xfId="0" applyFont="1" applyAlignment="1">
      <alignment vertical="center" wrapText="1"/>
    </xf>
    <xf numFmtId="0" fontId="20" fillId="9" borderId="0" xfId="0" applyFont="1" applyFill="1" applyAlignment="1">
      <alignment wrapText="1"/>
    </xf>
  </cellXfs>
  <cellStyles count="6">
    <cellStyle name="Accent5" xfId="5" builtinId="45"/>
    <cellStyle name="Currency" xfId="3" builtinId="4"/>
    <cellStyle name="Normal" xfId="0" builtinId="0"/>
    <cellStyle name="Normal 2" xfId="4" xr:uid="{127B6AEF-76FD-4535-B71D-7D0A89ED68AB}"/>
    <cellStyle name="Percent" xfId="2" builtinId="5"/>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ea4dpfs2\acsfc\fiscal\AdHoc%20Requests\2020%20April\2020-04-00014\Copy%20of%20property%20value%20and%20MCR%20screen%20design%20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PVS"/>
      <sheetName val="TIF expiration"/>
      <sheetName val="MCR data"/>
      <sheetName val="313 expiration"/>
    </sheetNames>
    <sheetDataSet>
      <sheetData sheetId="0"/>
      <sheetData sheetId="1">
        <row r="1">
          <cell r="A1" t="str">
            <v>CDN</v>
          </cell>
        </row>
      </sheetData>
      <sheetData sheetId="2">
        <row r="1">
          <cell r="A1" t="str">
            <v>DISTRICT_ID</v>
          </cell>
          <cell r="B1" t="str">
            <v>DISTRICT_NAME</v>
          </cell>
          <cell r="C1" t="str">
            <v>PY1_DPV_T2</v>
          </cell>
          <cell r="D1" t="str">
            <v>PY1_DPV_T4</v>
          </cell>
          <cell r="E1" t="str">
            <v>LOHE LOSS</v>
          </cell>
          <cell r="F1" t="str">
            <v>ch313 expiration</v>
          </cell>
        </row>
        <row r="2">
          <cell r="A2" t="str">
            <v>001902</v>
          </cell>
          <cell r="B2" t="str">
            <v>CAYUGA ISD</v>
          </cell>
          <cell r="C2">
            <v>308512181</v>
          </cell>
          <cell r="D2">
            <v>301919630</v>
          </cell>
          <cell r="E2">
            <v>13185102</v>
          </cell>
          <cell r="F2">
            <v>0</v>
          </cell>
        </row>
        <row r="3">
          <cell r="A3" t="str">
            <v>001903</v>
          </cell>
          <cell r="B3" t="str">
            <v>ELKHART ISD</v>
          </cell>
          <cell r="C3">
            <v>287836777</v>
          </cell>
          <cell r="D3">
            <v>287836777</v>
          </cell>
          <cell r="E3">
            <v>0</v>
          </cell>
          <cell r="F3">
            <v>0</v>
          </cell>
        </row>
        <row r="4">
          <cell r="A4" t="str">
            <v>001904</v>
          </cell>
          <cell r="B4" t="str">
            <v>FRANKSTON ISD</v>
          </cell>
          <cell r="C4">
            <v>273980641</v>
          </cell>
          <cell r="D4">
            <v>258461356</v>
          </cell>
          <cell r="E4">
            <v>31038570</v>
          </cell>
          <cell r="F4">
            <v>0</v>
          </cell>
        </row>
        <row r="5">
          <cell r="A5" t="str">
            <v>001906</v>
          </cell>
          <cell r="B5" t="str">
            <v>NECHES ISD</v>
          </cell>
          <cell r="C5">
            <v>112181460</v>
          </cell>
          <cell r="D5">
            <v>107855400</v>
          </cell>
          <cell r="E5">
            <v>8652120</v>
          </cell>
          <cell r="F5">
            <v>0</v>
          </cell>
        </row>
        <row r="6">
          <cell r="A6" t="str">
            <v>001907</v>
          </cell>
          <cell r="B6" t="str">
            <v>PALESTINE ISD</v>
          </cell>
          <cell r="C6">
            <v>1137615601</v>
          </cell>
          <cell r="D6">
            <v>1137615601</v>
          </cell>
          <cell r="E6">
            <v>0</v>
          </cell>
          <cell r="F6">
            <v>0</v>
          </cell>
        </row>
        <row r="7">
          <cell r="A7" t="str">
            <v>001908</v>
          </cell>
          <cell r="B7" t="str">
            <v>WESTWOOD ISD</v>
          </cell>
          <cell r="C7">
            <v>493281697</v>
          </cell>
          <cell r="D7">
            <v>493281697</v>
          </cell>
          <cell r="E7">
            <v>0</v>
          </cell>
          <cell r="F7">
            <v>0</v>
          </cell>
        </row>
        <row r="8">
          <cell r="A8" t="str">
            <v>001909</v>
          </cell>
          <cell r="B8" t="str">
            <v>SLOCUM ISD</v>
          </cell>
          <cell r="C8">
            <v>117438049</v>
          </cell>
          <cell r="D8">
            <v>117438049</v>
          </cell>
          <cell r="E8">
            <v>0</v>
          </cell>
          <cell r="F8">
            <v>0</v>
          </cell>
        </row>
        <row r="9">
          <cell r="A9" t="str">
            <v>002901</v>
          </cell>
          <cell r="B9" t="str">
            <v>ANDREWS ISD</v>
          </cell>
          <cell r="C9">
            <v>4858857333</v>
          </cell>
          <cell r="D9">
            <v>4798486979</v>
          </cell>
          <cell r="E9">
            <v>120740708</v>
          </cell>
          <cell r="F9">
            <v>0</v>
          </cell>
        </row>
        <row r="10">
          <cell r="A10" t="str">
            <v>003902</v>
          </cell>
          <cell r="B10" t="str">
            <v>HUDSON ISD</v>
          </cell>
          <cell r="C10">
            <v>532791643</v>
          </cell>
          <cell r="D10">
            <v>532791643</v>
          </cell>
          <cell r="E10">
            <v>0</v>
          </cell>
          <cell r="F10">
            <v>0</v>
          </cell>
        </row>
        <row r="11">
          <cell r="A11" t="str">
            <v>003903</v>
          </cell>
          <cell r="B11" t="str">
            <v>LUFKIN ISD</v>
          </cell>
          <cell r="C11">
            <v>2507909612</v>
          </cell>
          <cell r="D11">
            <v>2507909612</v>
          </cell>
          <cell r="E11">
            <v>0</v>
          </cell>
          <cell r="F11">
            <v>0</v>
          </cell>
        </row>
        <row r="12">
          <cell r="A12" t="str">
            <v>003904</v>
          </cell>
          <cell r="B12" t="str">
            <v>HUNTINGTON ISD</v>
          </cell>
          <cell r="C12">
            <v>394155388</v>
          </cell>
          <cell r="D12">
            <v>374371568</v>
          </cell>
          <cell r="E12">
            <v>39567640</v>
          </cell>
          <cell r="F12">
            <v>0</v>
          </cell>
        </row>
        <row r="13">
          <cell r="A13" t="str">
            <v>003905</v>
          </cell>
          <cell r="B13" t="str">
            <v>DIBOLL ISD</v>
          </cell>
          <cell r="C13">
            <v>308536830</v>
          </cell>
          <cell r="D13">
            <v>294391034</v>
          </cell>
          <cell r="E13">
            <v>28291592</v>
          </cell>
          <cell r="F13">
            <v>0</v>
          </cell>
        </row>
        <row r="14">
          <cell r="A14" t="str">
            <v>003906</v>
          </cell>
          <cell r="B14" t="str">
            <v>ZAVALLA ISD</v>
          </cell>
          <cell r="C14">
            <v>112572257</v>
          </cell>
          <cell r="D14">
            <v>106938090</v>
          </cell>
          <cell r="E14">
            <v>11268334</v>
          </cell>
          <cell r="F14">
            <v>0</v>
          </cell>
        </row>
        <row r="15">
          <cell r="A15" t="str">
            <v>003907</v>
          </cell>
          <cell r="B15" t="str">
            <v>CENTRAL ISD</v>
          </cell>
          <cell r="C15">
            <v>286997703</v>
          </cell>
          <cell r="D15">
            <v>286997703</v>
          </cell>
          <cell r="E15">
            <v>0</v>
          </cell>
          <cell r="F15">
            <v>0</v>
          </cell>
        </row>
        <row r="16">
          <cell r="A16" t="str">
            <v>004901</v>
          </cell>
          <cell r="B16" t="str">
            <v>ARANSAS COUNTY ISD</v>
          </cell>
          <cell r="C16">
            <v>2991503851</v>
          </cell>
          <cell r="D16">
            <v>2991503851</v>
          </cell>
          <cell r="E16">
            <v>0</v>
          </cell>
          <cell r="F16">
            <v>0</v>
          </cell>
        </row>
        <row r="17">
          <cell r="A17" t="str">
            <v>005901</v>
          </cell>
          <cell r="B17" t="str">
            <v>ARCHER CITY ISD</v>
          </cell>
          <cell r="C17">
            <v>239977406</v>
          </cell>
          <cell r="D17">
            <v>239977406</v>
          </cell>
          <cell r="E17">
            <v>0</v>
          </cell>
          <cell r="F17">
            <v>0</v>
          </cell>
        </row>
        <row r="18">
          <cell r="A18" t="str">
            <v>005902</v>
          </cell>
          <cell r="B18" t="str">
            <v>HOLLIDAY ISD</v>
          </cell>
          <cell r="C18">
            <v>364035342</v>
          </cell>
          <cell r="D18">
            <v>364035342</v>
          </cell>
          <cell r="E18">
            <v>0</v>
          </cell>
          <cell r="F18">
            <v>0</v>
          </cell>
        </row>
        <row r="19">
          <cell r="A19" t="str">
            <v>005904</v>
          </cell>
          <cell r="B19" t="str">
            <v>WINDTHORST ISD</v>
          </cell>
          <cell r="C19">
            <v>91662397</v>
          </cell>
          <cell r="D19">
            <v>91662397</v>
          </cell>
          <cell r="E19">
            <v>0</v>
          </cell>
          <cell r="F19">
            <v>0</v>
          </cell>
        </row>
        <row r="20">
          <cell r="A20" t="str">
            <v>006902</v>
          </cell>
          <cell r="B20" t="str">
            <v>CLAUDE ISD</v>
          </cell>
          <cell r="C20">
            <v>227911007</v>
          </cell>
          <cell r="D20">
            <v>227911007</v>
          </cell>
          <cell r="E20">
            <v>0</v>
          </cell>
          <cell r="F20">
            <v>0</v>
          </cell>
        </row>
        <row r="21">
          <cell r="A21" t="str">
            <v>007901</v>
          </cell>
          <cell r="B21" t="str">
            <v>CHARLOTTE ISD</v>
          </cell>
          <cell r="C21">
            <v>393503379</v>
          </cell>
          <cell r="D21">
            <v>393503379</v>
          </cell>
          <cell r="E21">
            <v>0</v>
          </cell>
          <cell r="F21">
            <v>0</v>
          </cell>
        </row>
        <row r="22">
          <cell r="A22" t="str">
            <v>007902</v>
          </cell>
          <cell r="B22" t="str">
            <v>JOURDANTON ISD</v>
          </cell>
          <cell r="C22">
            <v>1124035412</v>
          </cell>
          <cell r="D22">
            <v>1124035412</v>
          </cell>
          <cell r="E22">
            <v>0</v>
          </cell>
          <cell r="F22">
            <v>0</v>
          </cell>
        </row>
        <row r="23">
          <cell r="A23" t="str">
            <v>007904</v>
          </cell>
          <cell r="B23" t="str">
            <v>LYTLE ISD</v>
          </cell>
          <cell r="C23">
            <v>364841342</v>
          </cell>
          <cell r="D23">
            <v>364841342</v>
          </cell>
          <cell r="E23">
            <v>0</v>
          </cell>
          <cell r="F23">
            <v>0</v>
          </cell>
        </row>
        <row r="24">
          <cell r="A24" t="str">
            <v>007905</v>
          </cell>
          <cell r="B24" t="str">
            <v>PLEASANTON ISD</v>
          </cell>
          <cell r="C24">
            <v>2233754919</v>
          </cell>
          <cell r="D24">
            <v>2233754919</v>
          </cell>
          <cell r="E24">
            <v>0</v>
          </cell>
          <cell r="F24">
            <v>0</v>
          </cell>
        </row>
        <row r="25">
          <cell r="A25" t="str">
            <v>007906</v>
          </cell>
          <cell r="B25" t="str">
            <v>POTEET ISD</v>
          </cell>
          <cell r="C25">
            <v>441489037</v>
          </cell>
          <cell r="D25">
            <v>441489037</v>
          </cell>
          <cell r="E25">
            <v>0</v>
          </cell>
          <cell r="F25">
            <v>0</v>
          </cell>
        </row>
        <row r="26">
          <cell r="A26" t="str">
            <v>008901</v>
          </cell>
          <cell r="B26" t="str">
            <v>BELLVILLE ISD</v>
          </cell>
          <cell r="C26">
            <v>1396406761</v>
          </cell>
          <cell r="D26">
            <v>1396406761</v>
          </cell>
          <cell r="E26">
            <v>0</v>
          </cell>
          <cell r="F26">
            <v>0</v>
          </cell>
        </row>
        <row r="27">
          <cell r="A27" t="str">
            <v>008902</v>
          </cell>
          <cell r="B27" t="str">
            <v>SEALY ISD</v>
          </cell>
          <cell r="C27">
            <v>1533253624</v>
          </cell>
          <cell r="D27">
            <v>1466383651</v>
          </cell>
          <cell r="E27">
            <v>133739946</v>
          </cell>
          <cell r="F27">
            <v>0</v>
          </cell>
        </row>
        <row r="28">
          <cell r="A28" t="str">
            <v>008903</v>
          </cell>
          <cell r="B28" t="str">
            <v>BRAZOS ISD</v>
          </cell>
          <cell r="C28">
            <v>341684472</v>
          </cell>
          <cell r="D28">
            <v>337811841</v>
          </cell>
          <cell r="E28">
            <v>7745262</v>
          </cell>
          <cell r="F28">
            <v>0</v>
          </cell>
        </row>
        <row r="29">
          <cell r="A29" t="str">
            <v>009901</v>
          </cell>
          <cell r="B29" t="str">
            <v>MULESHOE ISD</v>
          </cell>
          <cell r="C29">
            <v>277878910</v>
          </cell>
          <cell r="D29">
            <v>277878910</v>
          </cell>
          <cell r="E29">
            <v>0</v>
          </cell>
          <cell r="F29">
            <v>0</v>
          </cell>
        </row>
        <row r="30">
          <cell r="A30" t="str">
            <v>010901</v>
          </cell>
          <cell r="B30" t="str">
            <v>MEDINA ISD</v>
          </cell>
          <cell r="C30">
            <v>253261995</v>
          </cell>
          <cell r="D30">
            <v>253261995</v>
          </cell>
          <cell r="E30">
            <v>0</v>
          </cell>
          <cell r="F30">
            <v>0</v>
          </cell>
        </row>
        <row r="31">
          <cell r="A31" t="str">
            <v>010902</v>
          </cell>
          <cell r="B31" t="str">
            <v>BANDERA ISD</v>
          </cell>
          <cell r="C31">
            <v>1628043143</v>
          </cell>
          <cell r="D31">
            <v>1628043143</v>
          </cell>
          <cell r="E31">
            <v>0</v>
          </cell>
          <cell r="F31">
            <v>0</v>
          </cell>
        </row>
        <row r="32">
          <cell r="A32" t="str">
            <v>011901</v>
          </cell>
          <cell r="B32" t="str">
            <v>BASTROP ISD</v>
          </cell>
          <cell r="C32">
            <v>4338951909</v>
          </cell>
          <cell r="D32">
            <v>4338951909</v>
          </cell>
          <cell r="E32">
            <v>0</v>
          </cell>
          <cell r="F32">
            <v>0</v>
          </cell>
        </row>
        <row r="33">
          <cell r="A33" t="str">
            <v>011902</v>
          </cell>
          <cell r="B33" t="str">
            <v>ELGIN ISD</v>
          </cell>
          <cell r="C33">
            <v>1455090084</v>
          </cell>
          <cell r="D33">
            <v>1455090084</v>
          </cell>
          <cell r="E33">
            <v>0</v>
          </cell>
          <cell r="F33">
            <v>0</v>
          </cell>
        </row>
        <row r="34">
          <cell r="A34" t="str">
            <v>011904</v>
          </cell>
          <cell r="B34" t="str">
            <v>SMITHVILLE ISD</v>
          </cell>
          <cell r="C34">
            <v>930629746</v>
          </cell>
          <cell r="D34">
            <v>930629746</v>
          </cell>
          <cell r="E34">
            <v>0</v>
          </cell>
          <cell r="F34">
            <v>0</v>
          </cell>
        </row>
        <row r="35">
          <cell r="A35" t="str">
            <v>011905</v>
          </cell>
          <cell r="B35" t="str">
            <v>MCDADE ISD</v>
          </cell>
          <cell r="C35">
            <v>114106951</v>
          </cell>
          <cell r="D35">
            <v>114106951</v>
          </cell>
          <cell r="E35">
            <v>0</v>
          </cell>
          <cell r="F35">
            <v>0</v>
          </cell>
        </row>
        <row r="36">
          <cell r="A36" t="str">
            <v>012901</v>
          </cell>
          <cell r="B36" t="str">
            <v>SEYMOUR ISD</v>
          </cell>
          <cell r="C36">
            <v>468377645</v>
          </cell>
          <cell r="D36">
            <v>468377645</v>
          </cell>
          <cell r="E36">
            <v>0</v>
          </cell>
          <cell r="F36">
            <v>0</v>
          </cell>
        </row>
        <row r="37">
          <cell r="A37" t="str">
            <v>013901</v>
          </cell>
          <cell r="B37" t="str">
            <v>BEEVILLE ISD</v>
          </cell>
          <cell r="C37">
            <v>808122830</v>
          </cell>
          <cell r="D37">
            <v>808122830</v>
          </cell>
          <cell r="E37">
            <v>0</v>
          </cell>
          <cell r="F37">
            <v>0</v>
          </cell>
        </row>
        <row r="38">
          <cell r="A38" t="str">
            <v>013902</v>
          </cell>
          <cell r="B38" t="str">
            <v>PAWNEE ISD</v>
          </cell>
          <cell r="C38">
            <v>374692546</v>
          </cell>
          <cell r="D38">
            <v>374692546</v>
          </cell>
          <cell r="E38">
            <v>0</v>
          </cell>
          <cell r="F38">
            <v>0</v>
          </cell>
        </row>
        <row r="39">
          <cell r="A39" t="str">
            <v>013903</v>
          </cell>
          <cell r="B39" t="str">
            <v>PETTUS ISD</v>
          </cell>
          <cell r="C39">
            <v>569362292</v>
          </cell>
          <cell r="D39">
            <v>569362292</v>
          </cell>
          <cell r="E39">
            <v>0</v>
          </cell>
          <cell r="F39">
            <v>0</v>
          </cell>
        </row>
        <row r="40">
          <cell r="A40" t="str">
            <v>013905</v>
          </cell>
          <cell r="B40" t="str">
            <v>SKIDMORE-TYNAN ISD</v>
          </cell>
          <cell r="C40">
            <v>173455210</v>
          </cell>
          <cell r="D40">
            <v>173455210</v>
          </cell>
          <cell r="E40">
            <v>0</v>
          </cell>
          <cell r="F40">
            <v>0</v>
          </cell>
        </row>
        <row r="41">
          <cell r="A41" t="str">
            <v>014901</v>
          </cell>
          <cell r="B41" t="str">
            <v>ACADEMY ISD</v>
          </cell>
          <cell r="C41">
            <v>499016010</v>
          </cell>
          <cell r="D41">
            <v>499016010</v>
          </cell>
          <cell r="E41">
            <v>0</v>
          </cell>
          <cell r="F41">
            <v>0</v>
          </cell>
        </row>
        <row r="42">
          <cell r="A42" t="str">
            <v>014902</v>
          </cell>
          <cell r="B42" t="str">
            <v>BARTLETT ISD</v>
          </cell>
          <cell r="C42">
            <v>126937497</v>
          </cell>
          <cell r="D42">
            <v>126937497</v>
          </cell>
          <cell r="E42">
            <v>0</v>
          </cell>
          <cell r="F42">
            <v>0</v>
          </cell>
        </row>
        <row r="43">
          <cell r="A43" t="str">
            <v>014903</v>
          </cell>
          <cell r="B43" t="str">
            <v>BELTON ISD</v>
          </cell>
          <cell r="C43">
            <v>3556216328</v>
          </cell>
          <cell r="D43">
            <v>3556216328</v>
          </cell>
          <cell r="E43">
            <v>0</v>
          </cell>
          <cell r="F43">
            <v>0</v>
          </cell>
        </row>
        <row r="44">
          <cell r="A44" t="str">
            <v>014905</v>
          </cell>
          <cell r="B44" t="str">
            <v>HOLLAND ISD</v>
          </cell>
          <cell r="C44">
            <v>131712172</v>
          </cell>
          <cell r="D44">
            <v>131712172</v>
          </cell>
          <cell r="E44">
            <v>0</v>
          </cell>
          <cell r="F44">
            <v>0</v>
          </cell>
        </row>
        <row r="45">
          <cell r="A45" t="str">
            <v>014906</v>
          </cell>
          <cell r="B45" t="str">
            <v>KILLEEN ISD</v>
          </cell>
          <cell r="C45">
            <v>8391958806</v>
          </cell>
          <cell r="D45">
            <v>8391958806</v>
          </cell>
          <cell r="E45">
            <v>0</v>
          </cell>
          <cell r="F45">
            <v>0</v>
          </cell>
        </row>
        <row r="46">
          <cell r="A46" t="str">
            <v>014907</v>
          </cell>
          <cell r="B46" t="str">
            <v>ROGERS ISD</v>
          </cell>
          <cell r="C46">
            <v>203062323</v>
          </cell>
          <cell r="D46">
            <v>203062323</v>
          </cell>
          <cell r="E46">
            <v>0</v>
          </cell>
          <cell r="F46">
            <v>0</v>
          </cell>
        </row>
        <row r="47">
          <cell r="A47" t="str">
            <v>014908</v>
          </cell>
          <cell r="B47" t="str">
            <v>SALADO ISD</v>
          </cell>
          <cell r="C47">
            <v>995509142</v>
          </cell>
          <cell r="D47">
            <v>995509142</v>
          </cell>
          <cell r="E47">
            <v>0</v>
          </cell>
          <cell r="F47">
            <v>0</v>
          </cell>
        </row>
        <row r="48">
          <cell r="A48" t="str">
            <v>014909</v>
          </cell>
          <cell r="B48" t="str">
            <v>TEMPLE ISD</v>
          </cell>
          <cell r="C48">
            <v>3463613324</v>
          </cell>
          <cell r="D48">
            <v>3463613324</v>
          </cell>
          <cell r="E48">
            <v>0</v>
          </cell>
          <cell r="F48">
            <v>0</v>
          </cell>
        </row>
        <row r="49">
          <cell r="A49" t="str">
            <v>014910</v>
          </cell>
          <cell r="B49" t="str">
            <v>TROY ISD</v>
          </cell>
          <cell r="C49">
            <v>384274531</v>
          </cell>
          <cell r="D49">
            <v>384274531</v>
          </cell>
          <cell r="E49">
            <v>0</v>
          </cell>
          <cell r="F49">
            <v>0</v>
          </cell>
        </row>
        <row r="50">
          <cell r="A50" t="str">
            <v>015901</v>
          </cell>
          <cell r="B50" t="str">
            <v>ALAMO HEIGHTS ISD</v>
          </cell>
          <cell r="C50">
            <v>7106710628</v>
          </cell>
          <cell r="D50">
            <v>7106710628</v>
          </cell>
          <cell r="E50">
            <v>0</v>
          </cell>
          <cell r="F50">
            <v>0</v>
          </cell>
        </row>
        <row r="51">
          <cell r="A51" t="str">
            <v>015904</v>
          </cell>
          <cell r="B51" t="str">
            <v>HARLANDALE ISD</v>
          </cell>
          <cell r="C51">
            <v>1927421071</v>
          </cell>
          <cell r="D51">
            <v>1927421071</v>
          </cell>
          <cell r="E51">
            <v>0</v>
          </cell>
          <cell r="F51">
            <v>0</v>
          </cell>
        </row>
        <row r="52">
          <cell r="A52" t="str">
            <v>015905</v>
          </cell>
          <cell r="B52" t="str">
            <v>EDGEWOOD ISD</v>
          </cell>
          <cell r="C52">
            <v>1525072755</v>
          </cell>
          <cell r="D52">
            <v>1525072755</v>
          </cell>
          <cell r="E52">
            <v>0</v>
          </cell>
          <cell r="F52">
            <v>0</v>
          </cell>
        </row>
        <row r="53">
          <cell r="A53" t="str">
            <v>015907</v>
          </cell>
          <cell r="B53" t="str">
            <v>SAN ANTONIO ISD</v>
          </cell>
          <cell r="C53">
            <v>20104486079</v>
          </cell>
          <cell r="D53">
            <v>19994611480</v>
          </cell>
          <cell r="E53">
            <v>219749198</v>
          </cell>
          <cell r="F53">
            <v>0</v>
          </cell>
        </row>
        <row r="54">
          <cell r="A54" t="str">
            <v>015908</v>
          </cell>
          <cell r="B54" t="str">
            <v>SOUTH SAN ANTONIO ISD</v>
          </cell>
          <cell r="C54">
            <v>1872746160</v>
          </cell>
          <cell r="D54">
            <v>1872746160</v>
          </cell>
          <cell r="E54">
            <v>0</v>
          </cell>
          <cell r="F54">
            <v>0</v>
          </cell>
        </row>
        <row r="55">
          <cell r="A55" t="str">
            <v>015909</v>
          </cell>
          <cell r="B55" t="str">
            <v>SOMERSET ISD</v>
          </cell>
          <cell r="C55">
            <v>568697012</v>
          </cell>
          <cell r="D55">
            <v>568697012</v>
          </cell>
          <cell r="E55">
            <v>0</v>
          </cell>
          <cell r="F55">
            <v>0</v>
          </cell>
        </row>
        <row r="56">
          <cell r="A56" t="str">
            <v>015910</v>
          </cell>
          <cell r="B56" t="str">
            <v>NORTH EAST ISD</v>
          </cell>
          <cell r="C56">
            <v>42142334317</v>
          </cell>
          <cell r="D56">
            <v>42142334317</v>
          </cell>
          <cell r="E56">
            <v>0</v>
          </cell>
          <cell r="F56">
            <v>0</v>
          </cell>
        </row>
        <row r="57">
          <cell r="A57" t="str">
            <v>015911</v>
          </cell>
          <cell r="B57" t="str">
            <v>EAST CENTRAL ISD</v>
          </cell>
          <cell r="C57">
            <v>4308171066</v>
          </cell>
          <cell r="D57">
            <v>4308171066</v>
          </cell>
          <cell r="E57">
            <v>0</v>
          </cell>
          <cell r="F57">
            <v>0</v>
          </cell>
        </row>
        <row r="58">
          <cell r="A58" t="str">
            <v>015912</v>
          </cell>
          <cell r="B58" t="str">
            <v>SOUTHWEST ISD</v>
          </cell>
          <cell r="C58">
            <v>3838737413</v>
          </cell>
          <cell r="D58">
            <v>3838737413</v>
          </cell>
          <cell r="E58">
            <v>0</v>
          </cell>
          <cell r="F58">
            <v>0</v>
          </cell>
        </row>
        <row r="59">
          <cell r="A59" t="str">
            <v>015915</v>
          </cell>
          <cell r="B59" t="str">
            <v>NORTHSIDE ISD</v>
          </cell>
          <cell r="C59">
            <v>59077575236</v>
          </cell>
          <cell r="D59">
            <v>59077575236</v>
          </cell>
          <cell r="E59">
            <v>0</v>
          </cell>
          <cell r="F59">
            <v>0</v>
          </cell>
        </row>
        <row r="60">
          <cell r="A60" t="str">
            <v>015916</v>
          </cell>
          <cell r="B60" t="str">
            <v>JUDSON ISD</v>
          </cell>
          <cell r="C60">
            <v>10552902591</v>
          </cell>
          <cell r="D60">
            <v>10552902591</v>
          </cell>
          <cell r="E60">
            <v>0</v>
          </cell>
          <cell r="F60">
            <v>0</v>
          </cell>
        </row>
        <row r="61">
          <cell r="A61" t="str">
            <v>015917</v>
          </cell>
          <cell r="B61" t="str">
            <v>SOUTHSIDE ISD</v>
          </cell>
          <cell r="C61">
            <v>1506256576</v>
          </cell>
          <cell r="D61">
            <v>1506256576</v>
          </cell>
          <cell r="E61">
            <v>0</v>
          </cell>
          <cell r="F61">
            <v>0</v>
          </cell>
        </row>
        <row r="62">
          <cell r="A62" t="str">
            <v>016901</v>
          </cell>
          <cell r="B62" t="str">
            <v>JOHNSON CITY ISD</v>
          </cell>
          <cell r="C62">
            <v>926040518</v>
          </cell>
          <cell r="D62">
            <v>926040518</v>
          </cell>
          <cell r="E62">
            <v>0</v>
          </cell>
          <cell r="F62">
            <v>0</v>
          </cell>
        </row>
        <row r="63">
          <cell r="A63" t="str">
            <v>016902</v>
          </cell>
          <cell r="B63" t="str">
            <v>BLANCO ISD</v>
          </cell>
          <cell r="C63">
            <v>1009027990</v>
          </cell>
          <cell r="D63">
            <v>1009027990</v>
          </cell>
          <cell r="E63">
            <v>0</v>
          </cell>
          <cell r="F63">
            <v>0</v>
          </cell>
        </row>
        <row r="64">
          <cell r="A64" t="str">
            <v>017901</v>
          </cell>
          <cell r="B64" t="str">
            <v>BORDEN COUNTY ISD</v>
          </cell>
          <cell r="C64">
            <v>721429092</v>
          </cell>
          <cell r="D64">
            <v>721132934</v>
          </cell>
          <cell r="E64">
            <v>592316</v>
          </cell>
          <cell r="F64">
            <v>0</v>
          </cell>
        </row>
        <row r="65">
          <cell r="A65" t="str">
            <v>018901</v>
          </cell>
          <cell r="B65" t="str">
            <v>CLIFTON ISD</v>
          </cell>
          <cell r="C65">
            <v>622101031</v>
          </cell>
          <cell r="D65">
            <v>622101031</v>
          </cell>
          <cell r="E65">
            <v>0</v>
          </cell>
          <cell r="F65">
            <v>0</v>
          </cell>
        </row>
        <row r="66">
          <cell r="A66" t="str">
            <v>018902</v>
          </cell>
          <cell r="B66" t="str">
            <v>MERIDIAN ISD</v>
          </cell>
          <cell r="C66">
            <v>200255616</v>
          </cell>
          <cell r="D66">
            <v>200255616</v>
          </cell>
          <cell r="E66">
            <v>0</v>
          </cell>
          <cell r="F66">
            <v>0</v>
          </cell>
        </row>
        <row r="67">
          <cell r="A67" t="str">
            <v>018903</v>
          </cell>
          <cell r="B67" t="str">
            <v>MORGAN ISD</v>
          </cell>
          <cell r="C67">
            <v>68359152</v>
          </cell>
          <cell r="D67">
            <v>68359152</v>
          </cell>
          <cell r="E67">
            <v>0</v>
          </cell>
          <cell r="F67">
            <v>0</v>
          </cell>
        </row>
        <row r="68">
          <cell r="A68" t="str">
            <v>018904</v>
          </cell>
          <cell r="B68" t="str">
            <v>VALLEY MILLS ISD</v>
          </cell>
          <cell r="C68">
            <v>243558634</v>
          </cell>
          <cell r="D68">
            <v>243558634</v>
          </cell>
          <cell r="E68">
            <v>0</v>
          </cell>
          <cell r="F68">
            <v>0</v>
          </cell>
        </row>
        <row r="69">
          <cell r="A69" t="str">
            <v>018905</v>
          </cell>
          <cell r="B69" t="str">
            <v>WALNUT SPRINGS ISD</v>
          </cell>
          <cell r="C69">
            <v>110961133</v>
          </cell>
          <cell r="D69">
            <v>110961133</v>
          </cell>
          <cell r="E69">
            <v>0</v>
          </cell>
          <cell r="F69">
            <v>0</v>
          </cell>
        </row>
        <row r="70">
          <cell r="A70" t="str">
            <v>018906</v>
          </cell>
          <cell r="B70" t="str">
            <v>IREDELL ISD</v>
          </cell>
          <cell r="C70">
            <v>134169328</v>
          </cell>
          <cell r="D70">
            <v>134169328</v>
          </cell>
          <cell r="E70">
            <v>0</v>
          </cell>
          <cell r="F70">
            <v>0</v>
          </cell>
        </row>
        <row r="71">
          <cell r="A71" t="str">
            <v>018907</v>
          </cell>
          <cell r="B71" t="str">
            <v>KOPPERL ISD</v>
          </cell>
          <cell r="C71">
            <v>174798567</v>
          </cell>
          <cell r="D71">
            <v>174798567</v>
          </cell>
          <cell r="E71">
            <v>0</v>
          </cell>
          <cell r="F71">
            <v>0</v>
          </cell>
        </row>
        <row r="72">
          <cell r="A72" t="str">
            <v>018908</v>
          </cell>
          <cell r="B72" t="str">
            <v>CRANFILLS GAP ISD</v>
          </cell>
          <cell r="C72">
            <v>87341647</v>
          </cell>
          <cell r="D72">
            <v>87341647</v>
          </cell>
          <cell r="E72">
            <v>0</v>
          </cell>
          <cell r="F72">
            <v>0</v>
          </cell>
        </row>
        <row r="73">
          <cell r="A73" t="str">
            <v>019901</v>
          </cell>
          <cell r="B73" t="str">
            <v>DEKALB ISD</v>
          </cell>
          <cell r="C73">
            <v>201098955</v>
          </cell>
          <cell r="D73">
            <v>201098955</v>
          </cell>
          <cell r="E73">
            <v>0</v>
          </cell>
          <cell r="F73">
            <v>0</v>
          </cell>
        </row>
        <row r="74">
          <cell r="A74" t="str">
            <v>019902</v>
          </cell>
          <cell r="B74" t="str">
            <v>HOOKS ISD</v>
          </cell>
          <cell r="C74">
            <v>165437263</v>
          </cell>
          <cell r="D74">
            <v>165437263</v>
          </cell>
          <cell r="E74">
            <v>0</v>
          </cell>
          <cell r="F74">
            <v>0</v>
          </cell>
        </row>
        <row r="75">
          <cell r="A75" t="str">
            <v>019903</v>
          </cell>
          <cell r="B75" t="str">
            <v>MAUD ISD</v>
          </cell>
          <cell r="C75">
            <v>63521929</v>
          </cell>
          <cell r="D75">
            <v>63521929</v>
          </cell>
          <cell r="E75">
            <v>0</v>
          </cell>
          <cell r="F75">
            <v>0</v>
          </cell>
        </row>
        <row r="76">
          <cell r="A76" t="str">
            <v>019905</v>
          </cell>
          <cell r="B76" t="str">
            <v>NEW BOSTON ISD</v>
          </cell>
          <cell r="C76">
            <v>392176187</v>
          </cell>
          <cell r="D76">
            <v>392176187</v>
          </cell>
          <cell r="E76">
            <v>0</v>
          </cell>
          <cell r="F76">
            <v>0</v>
          </cell>
        </row>
        <row r="77">
          <cell r="A77" t="str">
            <v>019906</v>
          </cell>
          <cell r="B77" t="str">
            <v>REDWATER ISD</v>
          </cell>
          <cell r="C77">
            <v>261825584</v>
          </cell>
          <cell r="D77">
            <v>261825584</v>
          </cell>
          <cell r="E77">
            <v>0</v>
          </cell>
          <cell r="F77">
            <v>0</v>
          </cell>
        </row>
        <row r="78">
          <cell r="A78" t="str">
            <v>019907</v>
          </cell>
          <cell r="B78" t="str">
            <v>TEXARKANA ISD</v>
          </cell>
          <cell r="C78">
            <v>2152388076</v>
          </cell>
          <cell r="D78">
            <v>2152388076</v>
          </cell>
          <cell r="E78">
            <v>0</v>
          </cell>
          <cell r="F78">
            <v>0</v>
          </cell>
        </row>
        <row r="79">
          <cell r="A79" t="str">
            <v>019908</v>
          </cell>
          <cell r="B79" t="str">
            <v>LIBERTY-EYLAU ISD</v>
          </cell>
          <cell r="C79">
            <v>560759186</v>
          </cell>
          <cell r="D79">
            <v>560759186</v>
          </cell>
          <cell r="E79">
            <v>0</v>
          </cell>
          <cell r="F79">
            <v>0</v>
          </cell>
        </row>
        <row r="80">
          <cell r="A80" t="str">
            <v>019909</v>
          </cell>
          <cell r="B80" t="str">
            <v>SIMMS ISD</v>
          </cell>
          <cell r="C80">
            <v>119604513</v>
          </cell>
          <cell r="D80">
            <v>119604513</v>
          </cell>
          <cell r="E80">
            <v>0</v>
          </cell>
          <cell r="F80">
            <v>0</v>
          </cell>
        </row>
        <row r="81">
          <cell r="A81" t="str">
            <v>019910</v>
          </cell>
          <cell r="B81" t="str">
            <v>MALTA ISD</v>
          </cell>
          <cell r="C81">
            <v>22038374</v>
          </cell>
          <cell r="D81">
            <v>22038374</v>
          </cell>
          <cell r="E81">
            <v>0</v>
          </cell>
          <cell r="F81">
            <v>0</v>
          </cell>
        </row>
        <row r="82">
          <cell r="A82" t="str">
            <v>019911</v>
          </cell>
          <cell r="B82" t="str">
            <v>RED LICK ISD</v>
          </cell>
          <cell r="C82">
            <v>236616364</v>
          </cell>
          <cell r="D82">
            <v>236616364</v>
          </cell>
          <cell r="E82">
            <v>0</v>
          </cell>
          <cell r="F82">
            <v>0</v>
          </cell>
        </row>
        <row r="83">
          <cell r="A83" t="str">
            <v>019912</v>
          </cell>
          <cell r="B83" t="str">
            <v>PLEASANT GROVE ISD</v>
          </cell>
          <cell r="C83">
            <v>939066117</v>
          </cell>
          <cell r="D83">
            <v>939066117</v>
          </cell>
          <cell r="E83">
            <v>0</v>
          </cell>
          <cell r="F83">
            <v>0</v>
          </cell>
        </row>
        <row r="84">
          <cell r="A84" t="str">
            <v>019913</v>
          </cell>
          <cell r="B84" t="str">
            <v>HUBBARD ISD</v>
          </cell>
          <cell r="C84">
            <v>22303125</v>
          </cell>
          <cell r="D84">
            <v>22303125</v>
          </cell>
          <cell r="E84">
            <v>0</v>
          </cell>
          <cell r="F84">
            <v>0</v>
          </cell>
        </row>
        <row r="85">
          <cell r="A85" t="str">
            <v>019914</v>
          </cell>
          <cell r="B85" t="str">
            <v>LEARY ISD</v>
          </cell>
          <cell r="C85">
            <v>44079035</v>
          </cell>
          <cell r="D85">
            <v>44079035</v>
          </cell>
          <cell r="E85">
            <v>0</v>
          </cell>
          <cell r="F85">
            <v>0</v>
          </cell>
        </row>
        <row r="86">
          <cell r="A86" t="str">
            <v>020901</v>
          </cell>
          <cell r="B86" t="str">
            <v>ALVIN ISD</v>
          </cell>
          <cell r="C86">
            <v>7296286685</v>
          </cell>
          <cell r="D86">
            <v>7296286685</v>
          </cell>
          <cell r="E86">
            <v>0</v>
          </cell>
          <cell r="F86">
            <v>0</v>
          </cell>
        </row>
        <row r="87">
          <cell r="A87" t="str">
            <v>020902</v>
          </cell>
          <cell r="B87" t="str">
            <v>ANGLETON ISD</v>
          </cell>
          <cell r="C87">
            <v>3016691070</v>
          </cell>
          <cell r="D87">
            <v>3016691070</v>
          </cell>
          <cell r="E87">
            <v>0</v>
          </cell>
          <cell r="F87">
            <v>0</v>
          </cell>
        </row>
        <row r="88">
          <cell r="A88" t="str">
            <v>020904</v>
          </cell>
          <cell r="B88" t="str">
            <v>DANBURY ISD</v>
          </cell>
          <cell r="C88">
            <v>283575005</v>
          </cell>
          <cell r="D88">
            <v>283575005</v>
          </cell>
          <cell r="E88">
            <v>0</v>
          </cell>
          <cell r="F88">
            <v>0</v>
          </cell>
        </row>
        <row r="89">
          <cell r="A89" t="str">
            <v>020905</v>
          </cell>
          <cell r="B89" t="str">
            <v>BRAZOSPORT ISD</v>
          </cell>
          <cell r="C89">
            <v>13188203312</v>
          </cell>
          <cell r="D89">
            <v>13081276667</v>
          </cell>
          <cell r="E89">
            <v>213853290</v>
          </cell>
          <cell r="F89">
            <v>0</v>
          </cell>
        </row>
        <row r="90">
          <cell r="A90" t="str">
            <v>020906</v>
          </cell>
          <cell r="B90" t="str">
            <v>SWEENY ISD</v>
          </cell>
          <cell r="C90">
            <v>1900302765</v>
          </cell>
          <cell r="D90">
            <v>1867407919</v>
          </cell>
          <cell r="E90">
            <v>65789692</v>
          </cell>
          <cell r="F90">
            <v>0</v>
          </cell>
        </row>
        <row r="91">
          <cell r="A91" t="str">
            <v>020907</v>
          </cell>
          <cell r="B91" t="str">
            <v>COLUMBIA-BRAZORIA ISD</v>
          </cell>
          <cell r="C91">
            <v>1419905929</v>
          </cell>
          <cell r="D91">
            <v>1384224568</v>
          </cell>
          <cell r="E91">
            <v>71362722</v>
          </cell>
          <cell r="F91">
            <v>0</v>
          </cell>
        </row>
        <row r="92">
          <cell r="A92" t="str">
            <v>020908</v>
          </cell>
          <cell r="B92" t="str">
            <v>PEARLAND ISD</v>
          </cell>
          <cell r="C92">
            <v>7831788217</v>
          </cell>
          <cell r="D92">
            <v>7831788217</v>
          </cell>
          <cell r="E92">
            <v>0</v>
          </cell>
          <cell r="F92">
            <v>0</v>
          </cell>
        </row>
        <row r="93">
          <cell r="A93" t="str">
            <v>020910</v>
          </cell>
          <cell r="B93" t="str">
            <v>DAMON ISD</v>
          </cell>
          <cell r="C93">
            <v>77168995</v>
          </cell>
          <cell r="D93">
            <v>77168995</v>
          </cell>
          <cell r="E93">
            <v>0</v>
          </cell>
          <cell r="F93">
            <v>0</v>
          </cell>
        </row>
        <row r="94">
          <cell r="A94" t="str">
            <v>021901</v>
          </cell>
          <cell r="B94" t="str">
            <v>COLLEGE STATION ISD</v>
          </cell>
          <cell r="C94">
            <v>10684417829</v>
          </cell>
          <cell r="D94">
            <v>10684417829</v>
          </cell>
          <cell r="E94">
            <v>0</v>
          </cell>
          <cell r="F94">
            <v>0</v>
          </cell>
        </row>
        <row r="95">
          <cell r="A95" t="str">
            <v>021902</v>
          </cell>
          <cell r="B95" t="str">
            <v>BRYAN ISD</v>
          </cell>
          <cell r="C95">
            <v>8614761777</v>
          </cell>
          <cell r="D95">
            <v>8614761777</v>
          </cell>
          <cell r="E95">
            <v>0</v>
          </cell>
          <cell r="F95">
            <v>0</v>
          </cell>
        </row>
        <row r="96">
          <cell r="A96" t="str">
            <v>022004</v>
          </cell>
          <cell r="B96" t="str">
            <v>TERLINGUA CSD</v>
          </cell>
          <cell r="C96">
            <v>95980914</v>
          </cell>
          <cell r="D96">
            <v>95980914</v>
          </cell>
          <cell r="E96">
            <v>0</v>
          </cell>
          <cell r="F96">
            <v>0</v>
          </cell>
        </row>
        <row r="97">
          <cell r="A97" t="str">
            <v>022901</v>
          </cell>
          <cell r="B97" t="str">
            <v>ALPINE ISD</v>
          </cell>
          <cell r="C97">
            <v>691418092</v>
          </cell>
          <cell r="D97">
            <v>677147096</v>
          </cell>
          <cell r="E97">
            <v>28541992</v>
          </cell>
          <cell r="F97">
            <v>0</v>
          </cell>
        </row>
        <row r="98">
          <cell r="A98" t="str">
            <v>022902</v>
          </cell>
          <cell r="B98" t="str">
            <v>MARATHON ISD</v>
          </cell>
          <cell r="C98">
            <v>94868614</v>
          </cell>
          <cell r="D98">
            <v>94868614</v>
          </cell>
          <cell r="E98">
            <v>0</v>
          </cell>
          <cell r="F98">
            <v>0</v>
          </cell>
        </row>
        <row r="99">
          <cell r="A99" t="str">
            <v>022903</v>
          </cell>
          <cell r="B99" t="str">
            <v>SAN VICENTE ISD</v>
          </cell>
          <cell r="C99">
            <v>8978909</v>
          </cell>
          <cell r="D99">
            <v>8978909</v>
          </cell>
          <cell r="E99">
            <v>0</v>
          </cell>
          <cell r="F99">
            <v>0</v>
          </cell>
        </row>
        <row r="100">
          <cell r="A100" t="str">
            <v>023902</v>
          </cell>
          <cell r="B100" t="str">
            <v>SILVERTON ISD</v>
          </cell>
          <cell r="C100">
            <v>156338853</v>
          </cell>
          <cell r="D100">
            <v>156338853</v>
          </cell>
          <cell r="E100">
            <v>0</v>
          </cell>
          <cell r="F100">
            <v>0</v>
          </cell>
        </row>
        <row r="101">
          <cell r="A101" t="str">
            <v>024901</v>
          </cell>
          <cell r="B101" t="str">
            <v>BROOKS COUNTY ISD</v>
          </cell>
          <cell r="C101">
            <v>553057231</v>
          </cell>
          <cell r="D101">
            <v>553057231</v>
          </cell>
          <cell r="E101">
            <v>0</v>
          </cell>
          <cell r="F101">
            <v>0</v>
          </cell>
        </row>
        <row r="102">
          <cell r="A102" t="str">
            <v>025901</v>
          </cell>
          <cell r="B102" t="str">
            <v>BANGS ISD</v>
          </cell>
          <cell r="C102">
            <v>387090052</v>
          </cell>
          <cell r="D102">
            <v>387090052</v>
          </cell>
          <cell r="E102">
            <v>0</v>
          </cell>
          <cell r="F102">
            <v>0</v>
          </cell>
        </row>
        <row r="103">
          <cell r="A103" t="str">
            <v>025902</v>
          </cell>
          <cell r="B103" t="str">
            <v>BROWNWOOD ISD</v>
          </cell>
          <cell r="C103">
            <v>1541741975</v>
          </cell>
          <cell r="D103">
            <v>1541741975</v>
          </cell>
          <cell r="E103">
            <v>0</v>
          </cell>
          <cell r="F103">
            <v>0</v>
          </cell>
        </row>
        <row r="104">
          <cell r="A104" t="str">
            <v>025904</v>
          </cell>
          <cell r="B104" t="str">
            <v>BLANKET ISD</v>
          </cell>
          <cell r="C104">
            <v>74535298</v>
          </cell>
          <cell r="D104">
            <v>74535298</v>
          </cell>
          <cell r="E104">
            <v>0</v>
          </cell>
          <cell r="F104">
            <v>0</v>
          </cell>
        </row>
        <row r="105">
          <cell r="A105" t="str">
            <v>025905</v>
          </cell>
          <cell r="B105" t="str">
            <v>MAY ISD</v>
          </cell>
          <cell r="C105">
            <v>186314215</v>
          </cell>
          <cell r="D105">
            <v>186314215</v>
          </cell>
          <cell r="E105">
            <v>0</v>
          </cell>
          <cell r="F105">
            <v>0</v>
          </cell>
        </row>
        <row r="106">
          <cell r="A106" t="str">
            <v>025906</v>
          </cell>
          <cell r="B106" t="str">
            <v>ZEPHYR ISD</v>
          </cell>
          <cell r="C106">
            <v>58583701</v>
          </cell>
          <cell r="D106">
            <v>58583701</v>
          </cell>
          <cell r="E106">
            <v>0</v>
          </cell>
          <cell r="F106">
            <v>0</v>
          </cell>
        </row>
        <row r="107">
          <cell r="A107" t="str">
            <v>025908</v>
          </cell>
          <cell r="B107" t="str">
            <v>BROOKESMITH ISD</v>
          </cell>
          <cell r="C107">
            <v>127311654</v>
          </cell>
          <cell r="D107">
            <v>127311654</v>
          </cell>
          <cell r="E107">
            <v>0</v>
          </cell>
          <cell r="F107">
            <v>0</v>
          </cell>
        </row>
        <row r="108">
          <cell r="A108" t="str">
            <v>025909</v>
          </cell>
          <cell r="B108" t="str">
            <v>EARLY ISD</v>
          </cell>
          <cell r="C108">
            <v>339259857</v>
          </cell>
          <cell r="D108">
            <v>339259857</v>
          </cell>
          <cell r="E108">
            <v>0</v>
          </cell>
          <cell r="F108">
            <v>0</v>
          </cell>
        </row>
        <row r="109">
          <cell r="A109" t="str">
            <v>026901</v>
          </cell>
          <cell r="B109" t="str">
            <v>CALDWELL ISD</v>
          </cell>
          <cell r="C109">
            <v>1276576549</v>
          </cell>
          <cell r="D109">
            <v>1276576549</v>
          </cell>
          <cell r="E109">
            <v>0</v>
          </cell>
          <cell r="F109">
            <v>0</v>
          </cell>
        </row>
        <row r="110">
          <cell r="A110" t="str">
            <v>026902</v>
          </cell>
          <cell r="B110" t="str">
            <v>SOMERVILLE ISD</v>
          </cell>
          <cell r="C110">
            <v>363770637</v>
          </cell>
          <cell r="D110">
            <v>363770637</v>
          </cell>
          <cell r="E110">
            <v>0</v>
          </cell>
          <cell r="F110">
            <v>0</v>
          </cell>
        </row>
        <row r="111">
          <cell r="A111" t="str">
            <v>026903</v>
          </cell>
          <cell r="B111" t="str">
            <v>SNOOK ISD</v>
          </cell>
          <cell r="C111">
            <v>327176666</v>
          </cell>
          <cell r="D111">
            <v>327176666</v>
          </cell>
          <cell r="E111">
            <v>0</v>
          </cell>
          <cell r="F111">
            <v>0</v>
          </cell>
        </row>
        <row r="112">
          <cell r="A112" t="str">
            <v>027903</v>
          </cell>
          <cell r="B112" t="str">
            <v>BURNET CISD</v>
          </cell>
          <cell r="C112">
            <v>2850682037</v>
          </cell>
          <cell r="D112">
            <v>2850682037</v>
          </cell>
          <cell r="E112">
            <v>0</v>
          </cell>
          <cell r="F112">
            <v>0</v>
          </cell>
        </row>
        <row r="113">
          <cell r="A113" t="str">
            <v>027904</v>
          </cell>
          <cell r="B113" t="str">
            <v>MARBLE FALLS ISD</v>
          </cell>
          <cell r="C113">
            <v>4253794700</v>
          </cell>
          <cell r="D113">
            <v>4253794700</v>
          </cell>
          <cell r="E113">
            <v>0</v>
          </cell>
          <cell r="F113">
            <v>0</v>
          </cell>
        </row>
        <row r="114">
          <cell r="A114" t="str">
            <v>028902</v>
          </cell>
          <cell r="B114" t="str">
            <v>LOCKHART ISD</v>
          </cell>
          <cell r="C114">
            <v>1686782139</v>
          </cell>
          <cell r="D114">
            <v>1686782139</v>
          </cell>
          <cell r="E114">
            <v>0</v>
          </cell>
          <cell r="F114">
            <v>0</v>
          </cell>
        </row>
        <row r="115">
          <cell r="A115" t="str">
            <v>028903</v>
          </cell>
          <cell r="B115" t="str">
            <v>LULING ISD</v>
          </cell>
          <cell r="C115">
            <v>538752656</v>
          </cell>
          <cell r="D115">
            <v>538752656</v>
          </cell>
          <cell r="E115">
            <v>0</v>
          </cell>
          <cell r="F115">
            <v>0</v>
          </cell>
        </row>
        <row r="116">
          <cell r="A116" t="str">
            <v>028906</v>
          </cell>
          <cell r="B116" t="str">
            <v>PRAIRIE LEA ISD</v>
          </cell>
          <cell r="C116">
            <v>160128867</v>
          </cell>
          <cell r="D116">
            <v>160128867</v>
          </cell>
          <cell r="E116">
            <v>0</v>
          </cell>
          <cell r="F116">
            <v>0</v>
          </cell>
        </row>
        <row r="117">
          <cell r="A117" t="str">
            <v>029901</v>
          </cell>
          <cell r="B117" t="str">
            <v>CALHOUN COUNTY ISD</v>
          </cell>
          <cell r="C117">
            <v>3684421620</v>
          </cell>
          <cell r="D117">
            <v>3625418989</v>
          </cell>
          <cell r="E117">
            <v>118005262</v>
          </cell>
          <cell r="F117">
            <v>0</v>
          </cell>
        </row>
        <row r="118">
          <cell r="A118" t="str">
            <v>030901</v>
          </cell>
          <cell r="B118" t="str">
            <v>CROSS PLAINS ISD</v>
          </cell>
          <cell r="C118">
            <v>166308967</v>
          </cell>
          <cell r="D118">
            <v>166308967</v>
          </cell>
          <cell r="E118">
            <v>0</v>
          </cell>
          <cell r="F118">
            <v>0</v>
          </cell>
        </row>
        <row r="119">
          <cell r="A119" t="str">
            <v>030902</v>
          </cell>
          <cell r="B119" t="str">
            <v>CLYDE CISD</v>
          </cell>
          <cell r="C119">
            <v>519314644</v>
          </cell>
          <cell r="D119">
            <v>519314644</v>
          </cell>
          <cell r="E119">
            <v>0</v>
          </cell>
          <cell r="F119">
            <v>0</v>
          </cell>
        </row>
        <row r="120">
          <cell r="A120" t="str">
            <v>030903</v>
          </cell>
          <cell r="B120" t="str">
            <v>BAIRD ISD</v>
          </cell>
          <cell r="C120">
            <v>233187026</v>
          </cell>
          <cell r="D120">
            <v>233187026</v>
          </cell>
          <cell r="E120">
            <v>0</v>
          </cell>
          <cell r="F120">
            <v>0</v>
          </cell>
        </row>
        <row r="121">
          <cell r="A121" t="str">
            <v>030906</v>
          </cell>
          <cell r="B121" t="str">
            <v>EULA ISD</v>
          </cell>
          <cell r="C121">
            <v>271602364</v>
          </cell>
          <cell r="D121">
            <v>271602364</v>
          </cell>
          <cell r="E121">
            <v>0</v>
          </cell>
          <cell r="F121">
            <v>0</v>
          </cell>
        </row>
        <row r="122">
          <cell r="A122" t="str">
            <v>031901</v>
          </cell>
          <cell r="B122" t="str">
            <v>BROWNSVILLE ISD</v>
          </cell>
          <cell r="C122">
            <v>6198727767</v>
          </cell>
          <cell r="D122">
            <v>6198727767</v>
          </cell>
          <cell r="E122">
            <v>0</v>
          </cell>
          <cell r="F122">
            <v>0</v>
          </cell>
        </row>
        <row r="123">
          <cell r="A123" t="str">
            <v>031903</v>
          </cell>
          <cell r="B123" t="str">
            <v>HARLINGEN CISD</v>
          </cell>
          <cell r="C123">
            <v>3822710505</v>
          </cell>
          <cell r="D123">
            <v>3822710505</v>
          </cell>
          <cell r="E123">
            <v>0</v>
          </cell>
          <cell r="F123">
            <v>0</v>
          </cell>
        </row>
        <row r="124">
          <cell r="A124" t="str">
            <v>031905</v>
          </cell>
          <cell r="B124" t="str">
            <v>LA FERIA ISD</v>
          </cell>
          <cell r="C124">
            <v>435607128</v>
          </cell>
          <cell r="D124">
            <v>435607128</v>
          </cell>
          <cell r="E124">
            <v>0</v>
          </cell>
          <cell r="F124">
            <v>0</v>
          </cell>
        </row>
        <row r="125">
          <cell r="A125" t="str">
            <v>031906</v>
          </cell>
          <cell r="B125" t="str">
            <v>LOS FRESNOS CISD</v>
          </cell>
          <cell r="C125">
            <v>2089856835</v>
          </cell>
          <cell r="D125">
            <v>2089856835</v>
          </cell>
          <cell r="E125">
            <v>0</v>
          </cell>
          <cell r="F125">
            <v>0</v>
          </cell>
        </row>
        <row r="126">
          <cell r="A126" t="str">
            <v>031909</v>
          </cell>
          <cell r="B126" t="str">
            <v>POINT ISABEL ISD</v>
          </cell>
          <cell r="C126">
            <v>3900864893</v>
          </cell>
          <cell r="D126">
            <v>3900864893</v>
          </cell>
          <cell r="E126">
            <v>0</v>
          </cell>
          <cell r="F126">
            <v>0</v>
          </cell>
        </row>
        <row r="127">
          <cell r="A127" t="str">
            <v>031911</v>
          </cell>
          <cell r="B127" t="str">
            <v>RIO HONDO ISD</v>
          </cell>
          <cell r="C127">
            <v>324241382</v>
          </cell>
          <cell r="D127">
            <v>324241382</v>
          </cell>
          <cell r="E127">
            <v>0</v>
          </cell>
          <cell r="F127">
            <v>0</v>
          </cell>
        </row>
        <row r="128">
          <cell r="A128" t="str">
            <v>031912</v>
          </cell>
          <cell r="B128" t="str">
            <v>SAN BENITO CISD</v>
          </cell>
          <cell r="C128">
            <v>1163695681</v>
          </cell>
          <cell r="D128">
            <v>1163695681</v>
          </cell>
          <cell r="E128">
            <v>0</v>
          </cell>
          <cell r="F128">
            <v>0</v>
          </cell>
        </row>
        <row r="129">
          <cell r="A129" t="str">
            <v>031913</v>
          </cell>
          <cell r="B129" t="str">
            <v>SANTA MARIA ISD</v>
          </cell>
          <cell r="C129">
            <v>67591380</v>
          </cell>
          <cell r="D129">
            <v>67591380</v>
          </cell>
          <cell r="E129">
            <v>0</v>
          </cell>
          <cell r="F129">
            <v>0</v>
          </cell>
        </row>
        <row r="130">
          <cell r="A130" t="str">
            <v>031914</v>
          </cell>
          <cell r="B130" t="str">
            <v>SANTA ROSA ISD</v>
          </cell>
          <cell r="C130">
            <v>95345750</v>
          </cell>
          <cell r="D130">
            <v>95345750</v>
          </cell>
          <cell r="E130">
            <v>0</v>
          </cell>
          <cell r="F130">
            <v>0</v>
          </cell>
        </row>
        <row r="131">
          <cell r="A131" t="str">
            <v>031916</v>
          </cell>
          <cell r="B131" t="str">
            <v>SOUTH TEXAS ISD</v>
          </cell>
          <cell r="C131">
            <v>0</v>
          </cell>
          <cell r="D131">
            <v>0</v>
          </cell>
          <cell r="E131">
            <v>0</v>
          </cell>
          <cell r="F131">
            <v>0</v>
          </cell>
        </row>
        <row r="132">
          <cell r="A132" t="str">
            <v>032902</v>
          </cell>
          <cell r="B132" t="str">
            <v>PITTSBURG ISD</v>
          </cell>
          <cell r="C132">
            <v>836251959</v>
          </cell>
          <cell r="D132">
            <v>836251959</v>
          </cell>
          <cell r="E132">
            <v>0</v>
          </cell>
          <cell r="F132">
            <v>0</v>
          </cell>
        </row>
        <row r="133">
          <cell r="A133" t="str">
            <v>033901</v>
          </cell>
          <cell r="B133" t="str">
            <v>GROOM ISD</v>
          </cell>
          <cell r="C133">
            <v>117995294</v>
          </cell>
          <cell r="D133">
            <v>117995294</v>
          </cell>
          <cell r="E133">
            <v>0</v>
          </cell>
          <cell r="F133">
            <v>0</v>
          </cell>
        </row>
        <row r="134">
          <cell r="A134" t="str">
            <v>033902</v>
          </cell>
          <cell r="B134" t="str">
            <v>PANHANDLE ISD</v>
          </cell>
          <cell r="C134">
            <v>538845498</v>
          </cell>
          <cell r="D134">
            <v>528235193</v>
          </cell>
          <cell r="E134">
            <v>21220610</v>
          </cell>
          <cell r="F134">
            <v>0</v>
          </cell>
        </row>
        <row r="135">
          <cell r="A135" t="str">
            <v>033904</v>
          </cell>
          <cell r="B135" t="str">
            <v>WHITE DEER ISD</v>
          </cell>
          <cell r="C135">
            <v>241591541</v>
          </cell>
          <cell r="D135">
            <v>239845211</v>
          </cell>
          <cell r="E135">
            <v>3492660</v>
          </cell>
          <cell r="F135">
            <v>0</v>
          </cell>
        </row>
        <row r="136">
          <cell r="A136" t="str">
            <v>034901</v>
          </cell>
          <cell r="B136" t="str">
            <v>ATLANTA ISD</v>
          </cell>
          <cell r="C136">
            <v>549680883</v>
          </cell>
          <cell r="D136">
            <v>549680883</v>
          </cell>
          <cell r="E136">
            <v>0</v>
          </cell>
          <cell r="F136">
            <v>0</v>
          </cell>
        </row>
        <row r="137">
          <cell r="A137" t="str">
            <v>034902</v>
          </cell>
          <cell r="B137" t="str">
            <v>AVINGER ISD</v>
          </cell>
          <cell r="C137">
            <v>69857073</v>
          </cell>
          <cell r="D137">
            <v>69857073</v>
          </cell>
          <cell r="E137">
            <v>0</v>
          </cell>
          <cell r="F137">
            <v>0</v>
          </cell>
        </row>
        <row r="138">
          <cell r="A138" t="str">
            <v>034903</v>
          </cell>
          <cell r="B138" t="str">
            <v>HUGHES SPRINGS ISD</v>
          </cell>
          <cell r="C138">
            <v>279044035</v>
          </cell>
          <cell r="D138">
            <v>279044035</v>
          </cell>
          <cell r="E138">
            <v>0</v>
          </cell>
          <cell r="F138">
            <v>0</v>
          </cell>
        </row>
        <row r="139">
          <cell r="A139" t="str">
            <v>034905</v>
          </cell>
          <cell r="B139" t="str">
            <v>LINDEN-KILDARE CISD</v>
          </cell>
          <cell r="C139">
            <v>254817035</v>
          </cell>
          <cell r="D139">
            <v>254817035</v>
          </cell>
          <cell r="E139">
            <v>0</v>
          </cell>
          <cell r="F139">
            <v>0</v>
          </cell>
        </row>
        <row r="140">
          <cell r="A140" t="str">
            <v>034906</v>
          </cell>
          <cell r="B140" t="str">
            <v>MCLEOD ISD</v>
          </cell>
          <cell r="C140">
            <v>37919585</v>
          </cell>
          <cell r="D140">
            <v>37919585</v>
          </cell>
          <cell r="E140">
            <v>0</v>
          </cell>
          <cell r="F140">
            <v>0</v>
          </cell>
        </row>
        <row r="141">
          <cell r="A141" t="str">
            <v>034907</v>
          </cell>
          <cell r="B141" t="str">
            <v>QUEEN CITY ISD</v>
          </cell>
          <cell r="C141">
            <v>513053101</v>
          </cell>
          <cell r="D141">
            <v>501594021</v>
          </cell>
          <cell r="E141">
            <v>22918160</v>
          </cell>
          <cell r="F141">
            <v>0</v>
          </cell>
        </row>
        <row r="142">
          <cell r="A142" t="str">
            <v>034909</v>
          </cell>
          <cell r="B142" t="str">
            <v>BLOOMBURG ISD</v>
          </cell>
          <cell r="C142">
            <v>45950493</v>
          </cell>
          <cell r="D142">
            <v>45950493</v>
          </cell>
          <cell r="E142">
            <v>0</v>
          </cell>
          <cell r="F142">
            <v>0</v>
          </cell>
        </row>
        <row r="143">
          <cell r="A143" t="str">
            <v>035901</v>
          </cell>
          <cell r="B143" t="str">
            <v>DIMMITT ISD</v>
          </cell>
          <cell r="C143">
            <v>290000068</v>
          </cell>
          <cell r="D143">
            <v>290000068</v>
          </cell>
          <cell r="E143">
            <v>0</v>
          </cell>
          <cell r="F143">
            <v>0</v>
          </cell>
        </row>
        <row r="144">
          <cell r="A144" t="str">
            <v>035902</v>
          </cell>
          <cell r="B144" t="str">
            <v>HART ISD</v>
          </cell>
          <cell r="C144">
            <v>71563464</v>
          </cell>
          <cell r="D144">
            <v>71563464</v>
          </cell>
          <cell r="E144">
            <v>0</v>
          </cell>
          <cell r="F144">
            <v>0</v>
          </cell>
        </row>
        <row r="145">
          <cell r="A145" t="str">
            <v>035903</v>
          </cell>
          <cell r="B145" t="str">
            <v>NAZARETH ISD</v>
          </cell>
          <cell r="C145">
            <v>71265133</v>
          </cell>
          <cell r="D145">
            <v>71265133</v>
          </cell>
          <cell r="E145">
            <v>0</v>
          </cell>
          <cell r="F145">
            <v>0</v>
          </cell>
        </row>
        <row r="146">
          <cell r="A146" t="str">
            <v>036901</v>
          </cell>
          <cell r="B146" t="str">
            <v>ANAHUAC ISD</v>
          </cell>
          <cell r="C146">
            <v>599355994</v>
          </cell>
          <cell r="D146">
            <v>576338059</v>
          </cell>
          <cell r="E146">
            <v>46035870</v>
          </cell>
          <cell r="F146">
            <v>0</v>
          </cell>
        </row>
        <row r="147">
          <cell r="A147" t="str">
            <v>036902</v>
          </cell>
          <cell r="B147" t="str">
            <v>BARBERS HILL ISD</v>
          </cell>
          <cell r="C147">
            <v>5832907219</v>
          </cell>
          <cell r="D147">
            <v>5680981159</v>
          </cell>
          <cell r="E147">
            <v>303852120</v>
          </cell>
          <cell r="F147">
            <v>0</v>
          </cell>
        </row>
        <row r="148">
          <cell r="A148" t="str">
            <v>036903</v>
          </cell>
          <cell r="B148" t="str">
            <v>EAST CHAMBERS ISD</v>
          </cell>
          <cell r="C148">
            <v>316121670</v>
          </cell>
          <cell r="D148">
            <v>300651935</v>
          </cell>
          <cell r="E148">
            <v>30939470</v>
          </cell>
          <cell r="F148">
            <v>0</v>
          </cell>
        </row>
        <row r="149">
          <cell r="A149" t="str">
            <v>037901</v>
          </cell>
          <cell r="B149" t="str">
            <v>ALTO ISD</v>
          </cell>
          <cell r="C149">
            <v>150919219</v>
          </cell>
          <cell r="D149">
            <v>150919219</v>
          </cell>
          <cell r="E149">
            <v>0</v>
          </cell>
          <cell r="F149">
            <v>0</v>
          </cell>
        </row>
        <row r="150">
          <cell r="A150" t="str">
            <v>037904</v>
          </cell>
          <cell r="B150" t="str">
            <v>JACKSONVILLE ISD</v>
          </cell>
          <cell r="C150">
            <v>1313329698</v>
          </cell>
          <cell r="D150">
            <v>1313329698</v>
          </cell>
          <cell r="E150">
            <v>0</v>
          </cell>
          <cell r="F150">
            <v>0</v>
          </cell>
        </row>
        <row r="151">
          <cell r="A151" t="str">
            <v>037907</v>
          </cell>
          <cell r="B151" t="str">
            <v>RUSK ISD</v>
          </cell>
          <cell r="C151">
            <v>462279967</v>
          </cell>
          <cell r="D151">
            <v>462279967</v>
          </cell>
          <cell r="E151">
            <v>0</v>
          </cell>
          <cell r="F151">
            <v>0</v>
          </cell>
        </row>
        <row r="152">
          <cell r="A152" t="str">
            <v>037908</v>
          </cell>
          <cell r="B152" t="str">
            <v>NEW SUMMERFIELD ISD</v>
          </cell>
          <cell r="C152">
            <v>70276931</v>
          </cell>
          <cell r="D152">
            <v>70276931</v>
          </cell>
          <cell r="E152">
            <v>0</v>
          </cell>
          <cell r="F152">
            <v>0</v>
          </cell>
        </row>
        <row r="153">
          <cell r="A153" t="str">
            <v>037909</v>
          </cell>
          <cell r="B153" t="str">
            <v>WELLS ISD</v>
          </cell>
          <cell r="C153">
            <v>96326764</v>
          </cell>
          <cell r="D153">
            <v>96326764</v>
          </cell>
          <cell r="E153">
            <v>0</v>
          </cell>
          <cell r="F153">
            <v>0</v>
          </cell>
        </row>
        <row r="154">
          <cell r="A154" t="str">
            <v>038901</v>
          </cell>
          <cell r="B154" t="str">
            <v>CHILDRESS ISD</v>
          </cell>
          <cell r="C154">
            <v>422277417</v>
          </cell>
          <cell r="D154">
            <v>422277417</v>
          </cell>
          <cell r="E154">
            <v>0</v>
          </cell>
          <cell r="F154">
            <v>0</v>
          </cell>
        </row>
        <row r="155">
          <cell r="A155" t="str">
            <v>039902</v>
          </cell>
          <cell r="B155" t="str">
            <v>HENRIETTA ISD</v>
          </cell>
          <cell r="C155">
            <v>398815588</v>
          </cell>
          <cell r="D155">
            <v>398815588</v>
          </cell>
          <cell r="E155">
            <v>0</v>
          </cell>
          <cell r="F155">
            <v>0</v>
          </cell>
        </row>
        <row r="156">
          <cell r="A156" t="str">
            <v>039903</v>
          </cell>
          <cell r="B156" t="str">
            <v>PETROLIA CISD</v>
          </cell>
          <cell r="C156">
            <v>143436993</v>
          </cell>
          <cell r="D156">
            <v>143436993</v>
          </cell>
          <cell r="E156">
            <v>0</v>
          </cell>
          <cell r="F156">
            <v>0</v>
          </cell>
        </row>
        <row r="157">
          <cell r="A157" t="str">
            <v>039904</v>
          </cell>
          <cell r="B157" t="str">
            <v>BELLEVUE ISD</v>
          </cell>
          <cell r="C157">
            <v>135185184</v>
          </cell>
          <cell r="D157">
            <v>135185184</v>
          </cell>
          <cell r="E157">
            <v>0</v>
          </cell>
          <cell r="F157">
            <v>0</v>
          </cell>
        </row>
        <row r="158">
          <cell r="A158" t="str">
            <v>039905</v>
          </cell>
          <cell r="B158" t="str">
            <v>MIDWAY ISD</v>
          </cell>
          <cell r="C158">
            <v>86787823</v>
          </cell>
          <cell r="D158">
            <v>86787823</v>
          </cell>
          <cell r="E158">
            <v>0</v>
          </cell>
          <cell r="F158">
            <v>0</v>
          </cell>
        </row>
        <row r="159">
          <cell r="A159" t="str">
            <v>040901</v>
          </cell>
          <cell r="B159" t="str">
            <v>MORTON ISD</v>
          </cell>
          <cell r="C159">
            <v>56277375</v>
          </cell>
          <cell r="D159">
            <v>56277375</v>
          </cell>
          <cell r="E159">
            <v>0</v>
          </cell>
          <cell r="F159">
            <v>0</v>
          </cell>
        </row>
        <row r="160">
          <cell r="A160" t="str">
            <v>040902</v>
          </cell>
          <cell r="B160" t="str">
            <v>WHITEFACE CISD</v>
          </cell>
          <cell r="C160">
            <v>454937965</v>
          </cell>
          <cell r="D160">
            <v>454937965</v>
          </cell>
          <cell r="E160">
            <v>0</v>
          </cell>
          <cell r="F160">
            <v>0</v>
          </cell>
        </row>
        <row r="161">
          <cell r="A161" t="str">
            <v>041901</v>
          </cell>
          <cell r="B161" t="str">
            <v>BRONTE ISD</v>
          </cell>
          <cell r="C161">
            <v>137384260</v>
          </cell>
          <cell r="D161">
            <v>137384260</v>
          </cell>
          <cell r="E161">
            <v>0</v>
          </cell>
          <cell r="F161">
            <v>0</v>
          </cell>
        </row>
        <row r="162">
          <cell r="A162" t="str">
            <v>041902</v>
          </cell>
          <cell r="B162" t="str">
            <v>ROBERT LEE ISD</v>
          </cell>
          <cell r="C162">
            <v>255590617</v>
          </cell>
          <cell r="D162">
            <v>252409352</v>
          </cell>
          <cell r="E162">
            <v>6362530</v>
          </cell>
          <cell r="F162">
            <v>0</v>
          </cell>
        </row>
        <row r="163">
          <cell r="A163" t="str">
            <v>042901</v>
          </cell>
          <cell r="B163" t="str">
            <v>COLEMAN ISD</v>
          </cell>
          <cell r="C163">
            <v>208442827</v>
          </cell>
          <cell r="D163">
            <v>208442827</v>
          </cell>
          <cell r="E163">
            <v>0</v>
          </cell>
          <cell r="F163">
            <v>0</v>
          </cell>
        </row>
        <row r="164">
          <cell r="A164" t="str">
            <v>042903</v>
          </cell>
          <cell r="B164" t="str">
            <v>SANTA ANNA ISD</v>
          </cell>
          <cell r="C164">
            <v>113989370</v>
          </cell>
          <cell r="D164">
            <v>113989370</v>
          </cell>
          <cell r="E164">
            <v>0</v>
          </cell>
          <cell r="F164">
            <v>0</v>
          </cell>
        </row>
        <row r="165">
          <cell r="A165" t="str">
            <v>042905</v>
          </cell>
          <cell r="B165" t="str">
            <v>PANTHER CREEK CISD</v>
          </cell>
          <cell r="C165">
            <v>147674452</v>
          </cell>
          <cell r="D165">
            <v>147674452</v>
          </cell>
          <cell r="E165">
            <v>0</v>
          </cell>
          <cell r="F165">
            <v>0</v>
          </cell>
        </row>
        <row r="166">
          <cell r="A166" t="str">
            <v>043901</v>
          </cell>
          <cell r="B166" t="str">
            <v>ALLEN ISD</v>
          </cell>
          <cell r="C166">
            <v>14914531576</v>
          </cell>
          <cell r="D166">
            <v>14914531576</v>
          </cell>
          <cell r="E166">
            <v>0</v>
          </cell>
          <cell r="F166">
            <v>0</v>
          </cell>
        </row>
        <row r="167">
          <cell r="A167" t="str">
            <v>043902</v>
          </cell>
          <cell r="B167" t="str">
            <v>ANNA ISD</v>
          </cell>
          <cell r="C167">
            <v>1497033117</v>
          </cell>
          <cell r="D167">
            <v>1497033117</v>
          </cell>
          <cell r="E167">
            <v>0</v>
          </cell>
          <cell r="F167">
            <v>0</v>
          </cell>
        </row>
        <row r="168">
          <cell r="A168" t="str">
            <v>043903</v>
          </cell>
          <cell r="B168" t="str">
            <v>CELINA ISD</v>
          </cell>
          <cell r="C168">
            <v>1564841087</v>
          </cell>
          <cell r="D168">
            <v>1564841087</v>
          </cell>
          <cell r="E168">
            <v>0</v>
          </cell>
          <cell r="F168">
            <v>0</v>
          </cell>
        </row>
        <row r="169">
          <cell r="A169" t="str">
            <v>043904</v>
          </cell>
          <cell r="B169" t="str">
            <v>FARMERSVILLE ISD</v>
          </cell>
          <cell r="C169">
            <v>692018916</v>
          </cell>
          <cell r="D169">
            <v>692018916</v>
          </cell>
          <cell r="E169">
            <v>0</v>
          </cell>
          <cell r="F169">
            <v>0</v>
          </cell>
        </row>
        <row r="170">
          <cell r="A170" t="str">
            <v>043905</v>
          </cell>
          <cell r="B170" t="str">
            <v>FRISCO ISD</v>
          </cell>
          <cell r="C170">
            <v>41199505358</v>
          </cell>
          <cell r="D170">
            <v>41199505358</v>
          </cell>
          <cell r="E170">
            <v>0</v>
          </cell>
          <cell r="F170">
            <v>0</v>
          </cell>
        </row>
        <row r="171">
          <cell r="A171" t="str">
            <v>043907</v>
          </cell>
          <cell r="B171" t="str">
            <v>MCKINNEY ISD</v>
          </cell>
          <cell r="C171">
            <v>16457153448</v>
          </cell>
          <cell r="D171">
            <v>16457153448</v>
          </cell>
          <cell r="E171">
            <v>0</v>
          </cell>
          <cell r="F171">
            <v>0</v>
          </cell>
        </row>
        <row r="172">
          <cell r="A172" t="str">
            <v>043908</v>
          </cell>
          <cell r="B172" t="str">
            <v>MELISSA ISD</v>
          </cell>
          <cell r="C172">
            <v>1474699308</v>
          </cell>
          <cell r="D172">
            <v>1474699308</v>
          </cell>
          <cell r="E172">
            <v>0</v>
          </cell>
          <cell r="F172">
            <v>0</v>
          </cell>
        </row>
        <row r="173">
          <cell r="A173" t="str">
            <v>043910</v>
          </cell>
          <cell r="B173" t="str">
            <v>PLANO ISD</v>
          </cell>
          <cell r="C173">
            <v>56620232474</v>
          </cell>
          <cell r="D173">
            <v>56620232474</v>
          </cell>
          <cell r="E173">
            <v>0</v>
          </cell>
          <cell r="F173">
            <v>0</v>
          </cell>
        </row>
        <row r="174">
          <cell r="A174" t="str">
            <v>043911</v>
          </cell>
          <cell r="B174" t="str">
            <v>PRINCETON ISD</v>
          </cell>
          <cell r="C174">
            <v>1474817241</v>
          </cell>
          <cell r="D174">
            <v>1474817241</v>
          </cell>
          <cell r="E174">
            <v>0</v>
          </cell>
          <cell r="F174">
            <v>0</v>
          </cell>
        </row>
        <row r="175">
          <cell r="A175" t="str">
            <v>043912</v>
          </cell>
          <cell r="B175" t="str">
            <v>PROSPER ISD</v>
          </cell>
          <cell r="C175">
            <v>9731467136</v>
          </cell>
          <cell r="D175">
            <v>9731467136</v>
          </cell>
          <cell r="E175">
            <v>0</v>
          </cell>
          <cell r="F175">
            <v>0</v>
          </cell>
        </row>
        <row r="176">
          <cell r="A176" t="str">
            <v>043914</v>
          </cell>
          <cell r="B176" t="str">
            <v>WYLIE ISD</v>
          </cell>
          <cell r="C176">
            <v>6955351640</v>
          </cell>
          <cell r="D176">
            <v>6955351640</v>
          </cell>
          <cell r="E176">
            <v>0</v>
          </cell>
          <cell r="F176">
            <v>0</v>
          </cell>
        </row>
        <row r="177">
          <cell r="A177" t="str">
            <v>043917</v>
          </cell>
          <cell r="B177" t="str">
            <v>BLUE RIDGE ISD</v>
          </cell>
          <cell r="C177">
            <v>298273102</v>
          </cell>
          <cell r="D177">
            <v>298273102</v>
          </cell>
          <cell r="E177">
            <v>0</v>
          </cell>
          <cell r="F177">
            <v>0</v>
          </cell>
        </row>
        <row r="178">
          <cell r="A178" t="str">
            <v>043918</v>
          </cell>
          <cell r="B178" t="str">
            <v>COMMUNITY ISD</v>
          </cell>
          <cell r="C178">
            <v>1051680933</v>
          </cell>
          <cell r="D178">
            <v>1051680933</v>
          </cell>
          <cell r="E178">
            <v>0</v>
          </cell>
          <cell r="F178">
            <v>0</v>
          </cell>
        </row>
        <row r="179">
          <cell r="A179" t="str">
            <v>043919</v>
          </cell>
          <cell r="B179" t="str">
            <v>LOVEJOY ISD</v>
          </cell>
          <cell r="C179">
            <v>2793462549</v>
          </cell>
          <cell r="D179">
            <v>2793462549</v>
          </cell>
          <cell r="E179">
            <v>0</v>
          </cell>
          <cell r="F179">
            <v>0</v>
          </cell>
        </row>
        <row r="180">
          <cell r="A180" t="str">
            <v>044902</v>
          </cell>
          <cell r="B180" t="str">
            <v>WELLINGTON ISD</v>
          </cell>
          <cell r="C180">
            <v>202221356</v>
          </cell>
          <cell r="D180">
            <v>202221356</v>
          </cell>
          <cell r="E180">
            <v>0</v>
          </cell>
          <cell r="F180">
            <v>0</v>
          </cell>
        </row>
        <row r="181">
          <cell r="A181" t="str">
            <v>045902</v>
          </cell>
          <cell r="B181" t="str">
            <v>COLUMBUS ISD</v>
          </cell>
          <cell r="C181">
            <v>1205545922</v>
          </cell>
          <cell r="D181">
            <v>1205545922</v>
          </cell>
          <cell r="E181">
            <v>0</v>
          </cell>
          <cell r="F181">
            <v>0</v>
          </cell>
        </row>
        <row r="182">
          <cell r="A182" t="str">
            <v>045903</v>
          </cell>
          <cell r="B182" t="str">
            <v>RICE CISD</v>
          </cell>
          <cell r="C182">
            <v>908535889</v>
          </cell>
          <cell r="D182">
            <v>908535889</v>
          </cell>
          <cell r="E182">
            <v>0</v>
          </cell>
          <cell r="F182">
            <v>0</v>
          </cell>
        </row>
        <row r="183">
          <cell r="A183" t="str">
            <v>045905</v>
          </cell>
          <cell r="B183" t="str">
            <v>WEIMAR ISD</v>
          </cell>
          <cell r="C183">
            <v>412154908</v>
          </cell>
          <cell r="D183">
            <v>412154908</v>
          </cell>
          <cell r="E183">
            <v>0</v>
          </cell>
          <cell r="F183">
            <v>0</v>
          </cell>
        </row>
        <row r="184">
          <cell r="A184" t="str">
            <v>046901</v>
          </cell>
          <cell r="B184" t="str">
            <v>NEW BRAUNFELS ISD</v>
          </cell>
          <cell r="C184">
            <v>5758410244</v>
          </cell>
          <cell r="D184">
            <v>5758410244</v>
          </cell>
          <cell r="E184">
            <v>0</v>
          </cell>
          <cell r="F184">
            <v>0</v>
          </cell>
        </row>
        <row r="185">
          <cell r="A185" t="str">
            <v>046902</v>
          </cell>
          <cell r="B185" t="str">
            <v>COMAL ISD</v>
          </cell>
          <cell r="C185">
            <v>19319000150</v>
          </cell>
          <cell r="D185">
            <v>18141661413</v>
          </cell>
          <cell r="E185">
            <v>2354677474</v>
          </cell>
          <cell r="F185">
            <v>0</v>
          </cell>
        </row>
        <row r="186">
          <cell r="A186" t="str">
            <v>047901</v>
          </cell>
          <cell r="B186" t="str">
            <v>COMANCHE ISD</v>
          </cell>
          <cell r="C186">
            <v>455452595</v>
          </cell>
          <cell r="D186">
            <v>455452595</v>
          </cell>
          <cell r="E186">
            <v>0</v>
          </cell>
          <cell r="F186">
            <v>0</v>
          </cell>
        </row>
        <row r="187">
          <cell r="A187" t="str">
            <v>047902</v>
          </cell>
          <cell r="B187" t="str">
            <v>DE LEON ISD</v>
          </cell>
          <cell r="C187">
            <v>218874176</v>
          </cell>
          <cell r="D187">
            <v>218874176</v>
          </cell>
          <cell r="E187">
            <v>0</v>
          </cell>
          <cell r="F187">
            <v>0</v>
          </cell>
        </row>
        <row r="188">
          <cell r="A188" t="str">
            <v>047903</v>
          </cell>
          <cell r="B188" t="str">
            <v>GUSTINE ISD</v>
          </cell>
          <cell r="C188">
            <v>72547571</v>
          </cell>
          <cell r="D188">
            <v>72547571</v>
          </cell>
          <cell r="E188">
            <v>0</v>
          </cell>
          <cell r="F188">
            <v>0</v>
          </cell>
        </row>
        <row r="189">
          <cell r="A189" t="str">
            <v>047905</v>
          </cell>
          <cell r="B189" t="str">
            <v>SIDNEY ISD</v>
          </cell>
          <cell r="C189">
            <v>37105709</v>
          </cell>
          <cell r="D189">
            <v>37105709</v>
          </cell>
          <cell r="E189">
            <v>0</v>
          </cell>
          <cell r="F189">
            <v>0</v>
          </cell>
        </row>
        <row r="190">
          <cell r="A190" t="str">
            <v>048901</v>
          </cell>
          <cell r="B190" t="str">
            <v>EDEN CISD</v>
          </cell>
          <cell r="C190">
            <v>150523438</v>
          </cell>
          <cell r="D190">
            <v>150523438</v>
          </cell>
          <cell r="E190">
            <v>0</v>
          </cell>
          <cell r="F190">
            <v>0</v>
          </cell>
        </row>
        <row r="191">
          <cell r="A191" t="str">
            <v>048903</v>
          </cell>
          <cell r="B191" t="str">
            <v>PAINT ROCK ISD</v>
          </cell>
          <cell r="C191">
            <v>75268434</v>
          </cell>
          <cell r="D191">
            <v>75268434</v>
          </cell>
          <cell r="E191">
            <v>0</v>
          </cell>
          <cell r="F191">
            <v>0</v>
          </cell>
        </row>
        <row r="192">
          <cell r="A192" t="str">
            <v>049901</v>
          </cell>
          <cell r="B192" t="str">
            <v>GAINESVILLE ISD</v>
          </cell>
          <cell r="C192">
            <v>1261730954</v>
          </cell>
          <cell r="D192">
            <v>1261730954</v>
          </cell>
          <cell r="E192">
            <v>0</v>
          </cell>
          <cell r="F192">
            <v>0</v>
          </cell>
        </row>
        <row r="193">
          <cell r="A193" t="str">
            <v>049902</v>
          </cell>
          <cell r="B193" t="str">
            <v>MUENSTER ISD</v>
          </cell>
          <cell r="C193">
            <v>390123609</v>
          </cell>
          <cell r="D193">
            <v>390123609</v>
          </cell>
          <cell r="E193">
            <v>0</v>
          </cell>
          <cell r="F193">
            <v>0</v>
          </cell>
        </row>
        <row r="194">
          <cell r="A194" t="str">
            <v>049903</v>
          </cell>
          <cell r="B194" t="str">
            <v>VALLEY VIEW ISD</v>
          </cell>
          <cell r="C194">
            <v>332737849</v>
          </cell>
          <cell r="D194">
            <v>332737849</v>
          </cell>
          <cell r="E194">
            <v>0</v>
          </cell>
          <cell r="F194">
            <v>0</v>
          </cell>
        </row>
        <row r="195">
          <cell r="A195" t="str">
            <v>049905</v>
          </cell>
          <cell r="B195" t="str">
            <v>CALLISBURG ISD</v>
          </cell>
          <cell r="C195">
            <v>786655698</v>
          </cell>
          <cell r="D195">
            <v>786655698</v>
          </cell>
          <cell r="E195">
            <v>0</v>
          </cell>
          <cell r="F195">
            <v>0</v>
          </cell>
        </row>
        <row r="196">
          <cell r="A196" t="str">
            <v>049906</v>
          </cell>
          <cell r="B196" t="str">
            <v>ERA ISD</v>
          </cell>
          <cell r="C196">
            <v>186233370</v>
          </cell>
          <cell r="D196">
            <v>186233370</v>
          </cell>
          <cell r="E196">
            <v>0</v>
          </cell>
          <cell r="F196">
            <v>0</v>
          </cell>
        </row>
        <row r="197">
          <cell r="A197" t="str">
            <v>049907</v>
          </cell>
          <cell r="B197" t="str">
            <v>LINDSAY ISD</v>
          </cell>
          <cell r="C197">
            <v>362602303</v>
          </cell>
          <cell r="D197">
            <v>362602303</v>
          </cell>
          <cell r="E197">
            <v>0</v>
          </cell>
          <cell r="F197">
            <v>0</v>
          </cell>
        </row>
        <row r="198">
          <cell r="A198" t="str">
            <v>049908</v>
          </cell>
          <cell r="B198" t="str">
            <v>WALNUT BEND ISD</v>
          </cell>
          <cell r="C198">
            <v>14360254</v>
          </cell>
          <cell r="D198">
            <v>14360254</v>
          </cell>
          <cell r="E198">
            <v>0</v>
          </cell>
          <cell r="F198">
            <v>0</v>
          </cell>
        </row>
        <row r="199">
          <cell r="A199" t="str">
            <v>049909</v>
          </cell>
          <cell r="B199" t="str">
            <v>SIVELLS BEND ISD</v>
          </cell>
          <cell r="C199">
            <v>153601403</v>
          </cell>
          <cell r="D199">
            <v>153601403</v>
          </cell>
          <cell r="E199">
            <v>0</v>
          </cell>
          <cell r="F199">
            <v>0</v>
          </cell>
        </row>
        <row r="200">
          <cell r="A200" t="str">
            <v>050901</v>
          </cell>
          <cell r="B200" t="str">
            <v>EVANT ISD</v>
          </cell>
          <cell r="C200">
            <v>109643061</v>
          </cell>
          <cell r="D200">
            <v>109643061</v>
          </cell>
          <cell r="E200">
            <v>0</v>
          </cell>
          <cell r="F200">
            <v>0</v>
          </cell>
        </row>
        <row r="201">
          <cell r="A201" t="str">
            <v>050902</v>
          </cell>
          <cell r="B201" t="str">
            <v>GATESVILLE ISD</v>
          </cell>
          <cell r="C201">
            <v>839121561</v>
          </cell>
          <cell r="D201">
            <v>839121561</v>
          </cell>
          <cell r="E201">
            <v>0</v>
          </cell>
          <cell r="F201">
            <v>0</v>
          </cell>
        </row>
        <row r="202">
          <cell r="A202" t="str">
            <v>050904</v>
          </cell>
          <cell r="B202" t="str">
            <v>OGLESBY ISD</v>
          </cell>
          <cell r="C202">
            <v>77137837</v>
          </cell>
          <cell r="D202">
            <v>77137837</v>
          </cell>
          <cell r="E202">
            <v>0</v>
          </cell>
          <cell r="F202">
            <v>0</v>
          </cell>
        </row>
        <row r="203">
          <cell r="A203" t="str">
            <v>050909</v>
          </cell>
          <cell r="B203" t="str">
            <v>JONESBORO ISD</v>
          </cell>
          <cell r="C203">
            <v>96050404</v>
          </cell>
          <cell r="D203">
            <v>96050404</v>
          </cell>
          <cell r="E203">
            <v>0</v>
          </cell>
          <cell r="F203">
            <v>0</v>
          </cell>
        </row>
        <row r="204">
          <cell r="A204" t="str">
            <v>050910</v>
          </cell>
          <cell r="B204" t="str">
            <v>COPPERAS COVE ISD</v>
          </cell>
          <cell r="C204">
            <v>1449957167</v>
          </cell>
          <cell r="D204">
            <v>1449957167</v>
          </cell>
          <cell r="E204">
            <v>0</v>
          </cell>
          <cell r="F204">
            <v>0</v>
          </cell>
        </row>
        <row r="205">
          <cell r="A205" t="str">
            <v>051901</v>
          </cell>
          <cell r="B205" t="str">
            <v>PADUCAH ISD</v>
          </cell>
          <cell r="C205">
            <v>163241115</v>
          </cell>
          <cell r="D205">
            <v>162100555</v>
          </cell>
          <cell r="E205">
            <v>2281120</v>
          </cell>
          <cell r="F205">
            <v>0</v>
          </cell>
        </row>
        <row r="206">
          <cell r="A206" t="str">
            <v>052901</v>
          </cell>
          <cell r="B206" t="str">
            <v>CRANE ISD</v>
          </cell>
          <cell r="C206">
            <v>1250318847</v>
          </cell>
          <cell r="D206">
            <v>1250318847</v>
          </cell>
          <cell r="E206">
            <v>0</v>
          </cell>
          <cell r="F206">
            <v>0</v>
          </cell>
        </row>
        <row r="207">
          <cell r="A207" t="str">
            <v>053001</v>
          </cell>
          <cell r="B207" t="str">
            <v>CROCKETT COUNTY CONSOLIDATED CSD</v>
          </cell>
          <cell r="C207">
            <v>1514130750</v>
          </cell>
          <cell r="D207">
            <v>1510883590</v>
          </cell>
          <cell r="E207">
            <v>6494320</v>
          </cell>
          <cell r="F207">
            <v>0</v>
          </cell>
        </row>
        <row r="208">
          <cell r="A208" t="str">
            <v>054901</v>
          </cell>
          <cell r="B208" t="str">
            <v>CROSBYTON CISD</v>
          </cell>
          <cell r="C208">
            <v>118685977</v>
          </cell>
          <cell r="D208">
            <v>118685977</v>
          </cell>
          <cell r="E208">
            <v>0</v>
          </cell>
          <cell r="F208">
            <v>0</v>
          </cell>
        </row>
        <row r="209">
          <cell r="A209" t="str">
            <v>054902</v>
          </cell>
          <cell r="B209" t="str">
            <v>LORENZO ISD</v>
          </cell>
          <cell r="C209">
            <v>206234742</v>
          </cell>
          <cell r="D209">
            <v>206234742</v>
          </cell>
          <cell r="E209">
            <v>0</v>
          </cell>
          <cell r="F209">
            <v>0</v>
          </cell>
        </row>
        <row r="210">
          <cell r="A210" t="str">
            <v>054903</v>
          </cell>
          <cell r="B210" t="str">
            <v>RALLS ISD</v>
          </cell>
          <cell r="C210">
            <v>154234743</v>
          </cell>
          <cell r="D210">
            <v>154234743</v>
          </cell>
          <cell r="E210">
            <v>0</v>
          </cell>
          <cell r="F210">
            <v>0</v>
          </cell>
        </row>
        <row r="211">
          <cell r="A211" t="str">
            <v>055901</v>
          </cell>
          <cell r="B211" t="str">
            <v>CULBERSON COUNTY-ALLAMOORE ISD</v>
          </cell>
          <cell r="C211">
            <v>2508582920</v>
          </cell>
          <cell r="D211">
            <v>2508582920</v>
          </cell>
          <cell r="E211">
            <v>0</v>
          </cell>
          <cell r="F211">
            <v>0</v>
          </cell>
        </row>
        <row r="212">
          <cell r="A212" t="str">
            <v>056901</v>
          </cell>
          <cell r="B212" t="str">
            <v>DALHART ISD</v>
          </cell>
          <cell r="C212">
            <v>1214081474</v>
          </cell>
          <cell r="D212">
            <v>1214081474</v>
          </cell>
          <cell r="E212">
            <v>0</v>
          </cell>
          <cell r="F212">
            <v>0</v>
          </cell>
        </row>
        <row r="213">
          <cell r="A213" t="str">
            <v>056902</v>
          </cell>
          <cell r="B213" t="str">
            <v>TEXLINE ISD</v>
          </cell>
          <cell r="C213">
            <v>195048931</v>
          </cell>
          <cell r="D213">
            <v>195048931</v>
          </cell>
          <cell r="E213">
            <v>0</v>
          </cell>
          <cell r="F213">
            <v>0</v>
          </cell>
        </row>
        <row r="214">
          <cell r="A214" t="str">
            <v>057903</v>
          </cell>
          <cell r="B214" t="str">
            <v>CARROLLTON-FARMERS BRANCH ISD</v>
          </cell>
          <cell r="C214">
            <v>23095609030</v>
          </cell>
          <cell r="D214">
            <v>23095609030</v>
          </cell>
          <cell r="E214">
            <v>0</v>
          </cell>
          <cell r="F214">
            <v>0</v>
          </cell>
        </row>
        <row r="215">
          <cell r="A215" t="str">
            <v>057904</v>
          </cell>
          <cell r="B215" t="str">
            <v>CEDAR HILL ISD</v>
          </cell>
          <cell r="C215">
            <v>3774655978</v>
          </cell>
          <cell r="D215">
            <v>3774655978</v>
          </cell>
          <cell r="E215">
            <v>0</v>
          </cell>
          <cell r="F215">
            <v>0</v>
          </cell>
        </row>
        <row r="216">
          <cell r="A216" t="str">
            <v>057905</v>
          </cell>
          <cell r="B216" t="str">
            <v>DALLAS ISD</v>
          </cell>
          <cell r="C216">
            <v>129395816096</v>
          </cell>
          <cell r="D216">
            <v>126999051971</v>
          </cell>
          <cell r="E216">
            <v>4793528250</v>
          </cell>
          <cell r="F216">
            <v>0</v>
          </cell>
        </row>
        <row r="217">
          <cell r="A217" t="str">
            <v>057906</v>
          </cell>
          <cell r="B217" t="str">
            <v>DESOTO ISD</v>
          </cell>
          <cell r="C217">
            <v>3348587189</v>
          </cell>
          <cell r="D217">
            <v>3348587189</v>
          </cell>
          <cell r="E217">
            <v>0</v>
          </cell>
          <cell r="F217">
            <v>0</v>
          </cell>
        </row>
        <row r="218">
          <cell r="A218" t="str">
            <v>057907</v>
          </cell>
          <cell r="B218" t="str">
            <v>DUNCANVILLE ISD</v>
          </cell>
          <cell r="C218">
            <v>4914008075</v>
          </cell>
          <cell r="D218">
            <v>4914008075</v>
          </cell>
          <cell r="E218">
            <v>0</v>
          </cell>
          <cell r="F218">
            <v>0</v>
          </cell>
        </row>
        <row r="219">
          <cell r="A219" t="str">
            <v>057909</v>
          </cell>
          <cell r="B219" t="str">
            <v>GARLAND ISD</v>
          </cell>
          <cell r="C219">
            <v>20515640268</v>
          </cell>
          <cell r="D219">
            <v>20515640268</v>
          </cell>
          <cell r="E219">
            <v>0</v>
          </cell>
          <cell r="F219">
            <v>0</v>
          </cell>
        </row>
        <row r="220">
          <cell r="A220" t="str">
            <v>057910</v>
          </cell>
          <cell r="B220" t="str">
            <v>GRAND PRAIRIE ISD</v>
          </cell>
          <cell r="C220">
            <v>7548812166</v>
          </cell>
          <cell r="D220">
            <v>7548812166</v>
          </cell>
          <cell r="E220">
            <v>0</v>
          </cell>
          <cell r="F220">
            <v>0</v>
          </cell>
        </row>
        <row r="221">
          <cell r="A221" t="str">
            <v>057911</v>
          </cell>
          <cell r="B221" t="str">
            <v>HIGHLAND PARK ISD</v>
          </cell>
          <cell r="C221">
            <v>17587096858</v>
          </cell>
          <cell r="D221">
            <v>16131511173</v>
          </cell>
          <cell r="E221">
            <v>2911171370</v>
          </cell>
          <cell r="F221">
            <v>0</v>
          </cell>
        </row>
        <row r="222">
          <cell r="A222" t="str">
            <v>057912</v>
          </cell>
          <cell r="B222" t="str">
            <v>IRVING ISD</v>
          </cell>
          <cell r="C222">
            <v>14289455871</v>
          </cell>
          <cell r="D222">
            <v>14289455871</v>
          </cell>
          <cell r="E222">
            <v>0</v>
          </cell>
          <cell r="F222">
            <v>0</v>
          </cell>
        </row>
        <row r="223">
          <cell r="A223" t="str">
            <v>057913</v>
          </cell>
          <cell r="B223" t="str">
            <v>LANCASTER ISD</v>
          </cell>
          <cell r="C223">
            <v>3061718529</v>
          </cell>
          <cell r="D223">
            <v>3061718529</v>
          </cell>
          <cell r="E223">
            <v>0</v>
          </cell>
          <cell r="F223">
            <v>0</v>
          </cell>
        </row>
        <row r="224">
          <cell r="A224" t="str">
            <v>057914</v>
          </cell>
          <cell r="B224" t="str">
            <v>MESQUITE ISD</v>
          </cell>
          <cell r="C224">
            <v>8874463631</v>
          </cell>
          <cell r="D224">
            <v>8874463631</v>
          </cell>
          <cell r="E224">
            <v>0</v>
          </cell>
          <cell r="F224">
            <v>0</v>
          </cell>
        </row>
        <row r="225">
          <cell r="A225" t="str">
            <v>057916</v>
          </cell>
          <cell r="B225" t="str">
            <v>RICHARDSON ISD</v>
          </cell>
          <cell r="C225">
            <v>25181482287</v>
          </cell>
          <cell r="D225">
            <v>24521913884</v>
          </cell>
          <cell r="E225">
            <v>1319136806</v>
          </cell>
          <cell r="F225">
            <v>0</v>
          </cell>
        </row>
        <row r="226">
          <cell r="A226" t="str">
            <v>057919</v>
          </cell>
          <cell r="B226" t="str">
            <v>SUNNYVALE ISD</v>
          </cell>
          <cell r="C226">
            <v>1208046671</v>
          </cell>
          <cell r="D226">
            <v>1208046671</v>
          </cell>
          <cell r="E226">
            <v>0</v>
          </cell>
          <cell r="F226">
            <v>0</v>
          </cell>
        </row>
        <row r="227">
          <cell r="A227" t="str">
            <v>057922</v>
          </cell>
          <cell r="B227" t="str">
            <v>COPPELL ISD</v>
          </cell>
          <cell r="C227">
            <v>13095593038</v>
          </cell>
          <cell r="D227">
            <v>13095593038</v>
          </cell>
          <cell r="E227">
            <v>0</v>
          </cell>
          <cell r="F227">
            <v>0</v>
          </cell>
        </row>
        <row r="228">
          <cell r="A228" t="str">
            <v>058902</v>
          </cell>
          <cell r="B228" t="str">
            <v>DAWSON ISD</v>
          </cell>
          <cell r="C228">
            <v>99889651</v>
          </cell>
          <cell r="D228">
            <v>99889651</v>
          </cell>
          <cell r="E228">
            <v>0</v>
          </cell>
          <cell r="F228">
            <v>0</v>
          </cell>
        </row>
        <row r="229">
          <cell r="A229" t="str">
            <v>058905</v>
          </cell>
          <cell r="B229" t="str">
            <v>KLONDIKE ISD</v>
          </cell>
          <cell r="C229">
            <v>1481708392</v>
          </cell>
          <cell r="D229">
            <v>1480084012</v>
          </cell>
          <cell r="E229">
            <v>3248760</v>
          </cell>
          <cell r="F229">
            <v>0</v>
          </cell>
        </row>
        <row r="230">
          <cell r="A230" t="str">
            <v>058906</v>
          </cell>
          <cell r="B230" t="str">
            <v>LAMESA ISD</v>
          </cell>
          <cell r="C230">
            <v>563963635</v>
          </cell>
          <cell r="D230">
            <v>563963635</v>
          </cell>
          <cell r="E230">
            <v>0</v>
          </cell>
          <cell r="F230">
            <v>0</v>
          </cell>
        </row>
        <row r="231">
          <cell r="A231" t="str">
            <v>058909</v>
          </cell>
          <cell r="B231" t="str">
            <v>SANDS CISD</v>
          </cell>
          <cell r="C231">
            <v>1282244023</v>
          </cell>
          <cell r="D231">
            <v>1280923514</v>
          </cell>
          <cell r="E231">
            <v>2641018</v>
          </cell>
          <cell r="F231">
            <v>0</v>
          </cell>
        </row>
        <row r="232">
          <cell r="A232" t="str">
            <v>059901</v>
          </cell>
          <cell r="B232" t="str">
            <v>HEREFORD ISD</v>
          </cell>
          <cell r="C232">
            <v>1518136663</v>
          </cell>
          <cell r="D232">
            <v>1518136663</v>
          </cell>
          <cell r="E232">
            <v>0</v>
          </cell>
          <cell r="F232">
            <v>0</v>
          </cell>
        </row>
        <row r="233">
          <cell r="A233" t="str">
            <v>059902</v>
          </cell>
          <cell r="B233" t="str">
            <v>WALCOTT ISD</v>
          </cell>
          <cell r="C233">
            <v>67725751</v>
          </cell>
          <cell r="D233">
            <v>67725751</v>
          </cell>
          <cell r="E233">
            <v>0</v>
          </cell>
          <cell r="F233">
            <v>0</v>
          </cell>
        </row>
        <row r="234">
          <cell r="A234" t="str">
            <v>060902</v>
          </cell>
          <cell r="B234" t="str">
            <v>COOPER ISD</v>
          </cell>
          <cell r="C234">
            <v>231245050</v>
          </cell>
          <cell r="D234">
            <v>231245050</v>
          </cell>
          <cell r="E234">
            <v>0</v>
          </cell>
          <cell r="F234">
            <v>0</v>
          </cell>
        </row>
        <row r="235">
          <cell r="A235" t="str">
            <v>060914</v>
          </cell>
          <cell r="B235" t="str">
            <v>FANNINDEL ISD</v>
          </cell>
          <cell r="C235">
            <v>69696806</v>
          </cell>
          <cell r="D235">
            <v>69696806</v>
          </cell>
          <cell r="E235">
            <v>0</v>
          </cell>
          <cell r="F235">
            <v>0</v>
          </cell>
        </row>
        <row r="236">
          <cell r="A236" t="str">
            <v>061901</v>
          </cell>
          <cell r="B236" t="str">
            <v>DENTON ISD</v>
          </cell>
          <cell r="C236">
            <v>19818562179</v>
          </cell>
          <cell r="D236">
            <v>19818562179</v>
          </cell>
          <cell r="E236">
            <v>0</v>
          </cell>
          <cell r="F236">
            <v>0</v>
          </cell>
        </row>
        <row r="237">
          <cell r="A237" t="str">
            <v>061902</v>
          </cell>
          <cell r="B237" t="str">
            <v>LEWISVILLE ISD</v>
          </cell>
          <cell r="C237">
            <v>42071478491</v>
          </cell>
          <cell r="D237">
            <v>42071478491</v>
          </cell>
          <cell r="E237">
            <v>0</v>
          </cell>
          <cell r="F237">
            <v>0</v>
          </cell>
        </row>
        <row r="238">
          <cell r="A238" t="str">
            <v>061903</v>
          </cell>
          <cell r="B238" t="str">
            <v>PILOT POINT ISD</v>
          </cell>
          <cell r="C238">
            <v>858233136</v>
          </cell>
          <cell r="D238">
            <v>858233136</v>
          </cell>
          <cell r="E238">
            <v>0</v>
          </cell>
          <cell r="F238">
            <v>0</v>
          </cell>
        </row>
        <row r="239">
          <cell r="A239" t="str">
            <v>061905</v>
          </cell>
          <cell r="B239" t="str">
            <v>KRUM ISD</v>
          </cell>
          <cell r="C239">
            <v>937978072</v>
          </cell>
          <cell r="D239">
            <v>937978072</v>
          </cell>
          <cell r="E239">
            <v>0</v>
          </cell>
          <cell r="F239">
            <v>0</v>
          </cell>
        </row>
        <row r="240">
          <cell r="A240" t="str">
            <v>061906</v>
          </cell>
          <cell r="B240" t="str">
            <v>PONDER ISD</v>
          </cell>
          <cell r="C240">
            <v>769989586</v>
          </cell>
          <cell r="D240">
            <v>769989586</v>
          </cell>
          <cell r="E240">
            <v>0</v>
          </cell>
          <cell r="F240">
            <v>0</v>
          </cell>
        </row>
        <row r="241">
          <cell r="A241" t="str">
            <v>061907</v>
          </cell>
          <cell r="B241" t="str">
            <v>AUBREY ISD</v>
          </cell>
          <cell r="C241">
            <v>1158247576</v>
          </cell>
          <cell r="D241">
            <v>1158247576</v>
          </cell>
          <cell r="E241">
            <v>0</v>
          </cell>
          <cell r="F241">
            <v>0</v>
          </cell>
        </row>
        <row r="242">
          <cell r="A242" t="str">
            <v>061908</v>
          </cell>
          <cell r="B242" t="str">
            <v>SANGER ISD</v>
          </cell>
          <cell r="C242">
            <v>1200355128</v>
          </cell>
          <cell r="D242">
            <v>1200355128</v>
          </cell>
          <cell r="E242">
            <v>0</v>
          </cell>
          <cell r="F242">
            <v>0</v>
          </cell>
        </row>
        <row r="243">
          <cell r="A243" t="str">
            <v>061910</v>
          </cell>
          <cell r="B243" t="str">
            <v>ARGYLE ISD</v>
          </cell>
          <cell r="C243">
            <v>2409723208</v>
          </cell>
          <cell r="D243">
            <v>2409723208</v>
          </cell>
          <cell r="E243">
            <v>0</v>
          </cell>
          <cell r="F243">
            <v>0</v>
          </cell>
        </row>
        <row r="244">
          <cell r="A244" t="str">
            <v>061911</v>
          </cell>
          <cell r="B244" t="str">
            <v>NORTHWEST ISD</v>
          </cell>
          <cell r="C244">
            <v>19956185760</v>
          </cell>
          <cell r="D244">
            <v>19956185760</v>
          </cell>
          <cell r="E244">
            <v>0</v>
          </cell>
          <cell r="F244">
            <v>0</v>
          </cell>
        </row>
        <row r="245">
          <cell r="A245" t="str">
            <v>061912</v>
          </cell>
          <cell r="B245" t="str">
            <v>LAKE DALLAS ISD</v>
          </cell>
          <cell r="C245">
            <v>2130539027</v>
          </cell>
          <cell r="D245">
            <v>2130539027</v>
          </cell>
          <cell r="E245">
            <v>0</v>
          </cell>
          <cell r="F245">
            <v>0</v>
          </cell>
        </row>
        <row r="246">
          <cell r="A246" t="str">
            <v>061914</v>
          </cell>
          <cell r="B246" t="str">
            <v>LITTLE ELM ISD</v>
          </cell>
          <cell r="C246">
            <v>5064669143</v>
          </cell>
          <cell r="D246">
            <v>5064669143</v>
          </cell>
          <cell r="E246">
            <v>0</v>
          </cell>
          <cell r="F246">
            <v>0</v>
          </cell>
        </row>
        <row r="247">
          <cell r="A247" t="str">
            <v>062901</v>
          </cell>
          <cell r="B247" t="str">
            <v>CUERO ISD</v>
          </cell>
          <cell r="C247">
            <v>1344283381</v>
          </cell>
          <cell r="D247">
            <v>1344283381</v>
          </cell>
          <cell r="E247">
            <v>0</v>
          </cell>
          <cell r="F247">
            <v>0</v>
          </cell>
        </row>
        <row r="248">
          <cell r="A248" t="str">
            <v>062902</v>
          </cell>
          <cell r="B248" t="str">
            <v>NORDHEIM ISD</v>
          </cell>
          <cell r="C248">
            <v>883296517</v>
          </cell>
          <cell r="D248">
            <v>883296517</v>
          </cell>
          <cell r="E248">
            <v>0</v>
          </cell>
          <cell r="F248">
            <v>0</v>
          </cell>
        </row>
        <row r="249">
          <cell r="A249" t="str">
            <v>062903</v>
          </cell>
          <cell r="B249" t="str">
            <v>YOAKUM ISD</v>
          </cell>
          <cell r="C249">
            <v>768656674</v>
          </cell>
          <cell r="D249">
            <v>768656674</v>
          </cell>
          <cell r="E249">
            <v>0</v>
          </cell>
          <cell r="F249">
            <v>0</v>
          </cell>
        </row>
        <row r="250">
          <cell r="A250" t="str">
            <v>062904</v>
          </cell>
          <cell r="B250" t="str">
            <v>YORKTOWN ISD</v>
          </cell>
          <cell r="C250">
            <v>2529735501</v>
          </cell>
          <cell r="D250">
            <v>2529735501</v>
          </cell>
          <cell r="E250">
            <v>0</v>
          </cell>
          <cell r="F250">
            <v>0</v>
          </cell>
        </row>
        <row r="251">
          <cell r="A251" t="str">
            <v>062905</v>
          </cell>
          <cell r="B251" t="str">
            <v>WESTHOFF ISD</v>
          </cell>
          <cell r="C251">
            <v>1107905828</v>
          </cell>
          <cell r="D251">
            <v>1107905828</v>
          </cell>
          <cell r="E251">
            <v>0</v>
          </cell>
          <cell r="F251">
            <v>0</v>
          </cell>
        </row>
        <row r="252">
          <cell r="A252" t="str">
            <v>062906</v>
          </cell>
          <cell r="B252" t="str">
            <v>MEYERSVILLE ISD</v>
          </cell>
          <cell r="C252">
            <v>77251987</v>
          </cell>
          <cell r="D252">
            <v>77251987</v>
          </cell>
          <cell r="E252">
            <v>0</v>
          </cell>
          <cell r="F252">
            <v>0</v>
          </cell>
        </row>
        <row r="253">
          <cell r="A253" t="str">
            <v>063903</v>
          </cell>
          <cell r="B253" t="str">
            <v>SPUR ISD</v>
          </cell>
          <cell r="C253">
            <v>181920738</v>
          </cell>
          <cell r="D253">
            <v>181920738</v>
          </cell>
          <cell r="E253">
            <v>0</v>
          </cell>
          <cell r="F253">
            <v>0</v>
          </cell>
        </row>
        <row r="254">
          <cell r="A254" t="str">
            <v>063906</v>
          </cell>
          <cell r="B254" t="str">
            <v>PATTON SPRINGS ISD</v>
          </cell>
          <cell r="C254">
            <v>93645093</v>
          </cell>
          <cell r="D254">
            <v>93645093</v>
          </cell>
          <cell r="E254">
            <v>0</v>
          </cell>
          <cell r="F254">
            <v>0</v>
          </cell>
        </row>
        <row r="255">
          <cell r="A255" t="str">
            <v>064903</v>
          </cell>
          <cell r="B255" t="str">
            <v>CARRIZO SPRINGS CISD</v>
          </cell>
          <cell r="C255">
            <v>7188998067</v>
          </cell>
          <cell r="D255">
            <v>7175173437</v>
          </cell>
          <cell r="E255">
            <v>27649260</v>
          </cell>
          <cell r="F255">
            <v>0</v>
          </cell>
        </row>
        <row r="256">
          <cell r="A256" t="str">
            <v>065901</v>
          </cell>
          <cell r="B256" t="str">
            <v>CLARENDON ISD</v>
          </cell>
          <cell r="C256">
            <v>303943427</v>
          </cell>
          <cell r="D256">
            <v>303943427</v>
          </cell>
          <cell r="E256">
            <v>0</v>
          </cell>
          <cell r="F256">
            <v>0</v>
          </cell>
        </row>
        <row r="257">
          <cell r="A257" t="str">
            <v>065902</v>
          </cell>
          <cell r="B257" t="str">
            <v>HEDLEY ISD</v>
          </cell>
          <cell r="C257">
            <v>69110314</v>
          </cell>
          <cell r="D257">
            <v>69110314</v>
          </cell>
          <cell r="E257">
            <v>0</v>
          </cell>
          <cell r="F257">
            <v>0</v>
          </cell>
        </row>
        <row r="258">
          <cell r="A258" t="str">
            <v>066005</v>
          </cell>
          <cell r="B258" t="str">
            <v>RAMIREZ CSD</v>
          </cell>
          <cell r="C258">
            <v>27361091</v>
          </cell>
          <cell r="D258">
            <v>27072434</v>
          </cell>
          <cell r="E258">
            <v>577314</v>
          </cell>
          <cell r="F258">
            <v>0</v>
          </cell>
        </row>
        <row r="259">
          <cell r="A259" t="str">
            <v>066901</v>
          </cell>
          <cell r="B259" t="str">
            <v>BENAVIDES ISD</v>
          </cell>
          <cell r="C259">
            <v>405911791</v>
          </cell>
          <cell r="D259">
            <v>405911791</v>
          </cell>
          <cell r="E259">
            <v>0</v>
          </cell>
          <cell r="F259">
            <v>0</v>
          </cell>
        </row>
        <row r="260">
          <cell r="A260" t="str">
            <v>066902</v>
          </cell>
          <cell r="B260" t="str">
            <v>SAN DIEGO ISD</v>
          </cell>
          <cell r="C260">
            <v>269329992</v>
          </cell>
          <cell r="D260">
            <v>269329992</v>
          </cell>
          <cell r="E260">
            <v>0</v>
          </cell>
          <cell r="F260">
            <v>0</v>
          </cell>
        </row>
        <row r="261">
          <cell r="A261" t="str">
            <v>066903</v>
          </cell>
          <cell r="B261" t="str">
            <v>FREER ISD</v>
          </cell>
          <cell r="C261">
            <v>321997028</v>
          </cell>
          <cell r="D261">
            <v>317680066</v>
          </cell>
          <cell r="E261">
            <v>8633924</v>
          </cell>
          <cell r="F261">
            <v>0</v>
          </cell>
        </row>
        <row r="262">
          <cell r="A262" t="str">
            <v>067902</v>
          </cell>
          <cell r="B262" t="str">
            <v>CISCO ISD</v>
          </cell>
          <cell r="C262">
            <v>576398062</v>
          </cell>
          <cell r="D262">
            <v>576398062</v>
          </cell>
          <cell r="E262">
            <v>0</v>
          </cell>
          <cell r="F262">
            <v>0</v>
          </cell>
        </row>
        <row r="263">
          <cell r="A263" t="str">
            <v>067903</v>
          </cell>
          <cell r="B263" t="str">
            <v>EASTLAND ISD</v>
          </cell>
          <cell r="C263">
            <v>539955242</v>
          </cell>
          <cell r="D263">
            <v>539955242</v>
          </cell>
          <cell r="E263">
            <v>0</v>
          </cell>
          <cell r="F263">
            <v>0</v>
          </cell>
        </row>
        <row r="264">
          <cell r="A264" t="str">
            <v>067904</v>
          </cell>
          <cell r="B264" t="str">
            <v>GORMAN ISD</v>
          </cell>
          <cell r="C264">
            <v>124716103</v>
          </cell>
          <cell r="D264">
            <v>124716103</v>
          </cell>
          <cell r="E264">
            <v>0</v>
          </cell>
          <cell r="F264">
            <v>0</v>
          </cell>
        </row>
        <row r="265">
          <cell r="A265" t="str">
            <v>067907</v>
          </cell>
          <cell r="B265" t="str">
            <v>RANGER ISD</v>
          </cell>
          <cell r="C265">
            <v>154081413</v>
          </cell>
          <cell r="D265">
            <v>154081413</v>
          </cell>
          <cell r="E265">
            <v>0</v>
          </cell>
          <cell r="F265">
            <v>0</v>
          </cell>
        </row>
        <row r="266">
          <cell r="A266" t="str">
            <v>067908</v>
          </cell>
          <cell r="B266" t="str">
            <v>RISING STAR ISD</v>
          </cell>
          <cell r="C266">
            <v>54313062</v>
          </cell>
          <cell r="D266">
            <v>54313062</v>
          </cell>
          <cell r="E266">
            <v>0</v>
          </cell>
          <cell r="F266">
            <v>0</v>
          </cell>
        </row>
        <row r="267">
          <cell r="A267" t="str">
            <v>068901</v>
          </cell>
          <cell r="B267" t="str">
            <v>ECTOR COUNTY ISD</v>
          </cell>
          <cell r="C267">
            <v>15771631371</v>
          </cell>
          <cell r="D267">
            <v>15301000404</v>
          </cell>
          <cell r="E267">
            <v>941261934</v>
          </cell>
          <cell r="F267">
            <v>0</v>
          </cell>
        </row>
        <row r="268">
          <cell r="A268" t="str">
            <v>069901</v>
          </cell>
          <cell r="B268" t="str">
            <v>ROCKSPRINGS ISD</v>
          </cell>
          <cell r="C268">
            <v>420838397</v>
          </cell>
          <cell r="D268">
            <v>420838397</v>
          </cell>
          <cell r="E268">
            <v>0</v>
          </cell>
          <cell r="F268">
            <v>0</v>
          </cell>
        </row>
        <row r="269">
          <cell r="A269" t="str">
            <v>069902</v>
          </cell>
          <cell r="B269" t="str">
            <v>NUECES CANYON CISD</v>
          </cell>
          <cell r="C269">
            <v>249943314</v>
          </cell>
          <cell r="D269">
            <v>249943314</v>
          </cell>
          <cell r="E269">
            <v>0</v>
          </cell>
          <cell r="F269">
            <v>0</v>
          </cell>
        </row>
        <row r="270">
          <cell r="A270" t="str">
            <v>070901</v>
          </cell>
          <cell r="B270" t="str">
            <v>AVALON ISD</v>
          </cell>
          <cell r="C270">
            <v>45468450</v>
          </cell>
          <cell r="D270">
            <v>45468450</v>
          </cell>
          <cell r="E270">
            <v>0</v>
          </cell>
          <cell r="F270">
            <v>0</v>
          </cell>
        </row>
        <row r="271">
          <cell r="A271" t="str">
            <v>070903</v>
          </cell>
          <cell r="B271" t="str">
            <v>ENNIS ISD</v>
          </cell>
          <cell r="C271">
            <v>2394213561</v>
          </cell>
          <cell r="D271">
            <v>2394213561</v>
          </cell>
          <cell r="E271">
            <v>0</v>
          </cell>
          <cell r="F271">
            <v>0</v>
          </cell>
        </row>
        <row r="272">
          <cell r="A272" t="str">
            <v>070905</v>
          </cell>
          <cell r="B272" t="str">
            <v>FERRIS ISD</v>
          </cell>
          <cell r="C272">
            <v>505087141</v>
          </cell>
          <cell r="D272">
            <v>505087141</v>
          </cell>
          <cell r="E272">
            <v>0</v>
          </cell>
          <cell r="F272">
            <v>0</v>
          </cell>
        </row>
        <row r="273">
          <cell r="A273" t="str">
            <v>070907</v>
          </cell>
          <cell r="B273" t="str">
            <v>ITALY ISD</v>
          </cell>
          <cell r="C273">
            <v>149021965</v>
          </cell>
          <cell r="D273">
            <v>149021965</v>
          </cell>
          <cell r="E273">
            <v>0</v>
          </cell>
          <cell r="F273">
            <v>0</v>
          </cell>
        </row>
        <row r="274">
          <cell r="A274" t="str">
            <v>070908</v>
          </cell>
          <cell r="B274" t="str">
            <v>MIDLOTHIAN ISD</v>
          </cell>
          <cell r="C274">
            <v>4761801306</v>
          </cell>
          <cell r="D274">
            <v>4605677124</v>
          </cell>
          <cell r="E274">
            <v>312248364</v>
          </cell>
          <cell r="F274">
            <v>0</v>
          </cell>
        </row>
        <row r="275">
          <cell r="A275" t="str">
            <v>070909</v>
          </cell>
          <cell r="B275" t="str">
            <v>MILFORD ISD</v>
          </cell>
          <cell r="C275">
            <v>100279442</v>
          </cell>
          <cell r="D275">
            <v>100279442</v>
          </cell>
          <cell r="E275">
            <v>0</v>
          </cell>
          <cell r="F275">
            <v>0</v>
          </cell>
        </row>
        <row r="276">
          <cell r="A276" t="str">
            <v>070910</v>
          </cell>
          <cell r="B276" t="str">
            <v>PALMER ISD</v>
          </cell>
          <cell r="C276">
            <v>349292050</v>
          </cell>
          <cell r="D276">
            <v>349292050</v>
          </cell>
          <cell r="E276">
            <v>0</v>
          </cell>
          <cell r="F276">
            <v>0</v>
          </cell>
        </row>
        <row r="277">
          <cell r="A277" t="str">
            <v>070911</v>
          </cell>
          <cell r="B277" t="str">
            <v>RED OAK ISD</v>
          </cell>
          <cell r="C277">
            <v>2058691843</v>
          </cell>
          <cell r="D277">
            <v>2058691843</v>
          </cell>
          <cell r="E277">
            <v>0</v>
          </cell>
          <cell r="F277">
            <v>0</v>
          </cell>
        </row>
        <row r="278">
          <cell r="A278" t="str">
            <v>070912</v>
          </cell>
          <cell r="B278" t="str">
            <v>WAXAHACHIE ISD</v>
          </cell>
          <cell r="C278">
            <v>4533748282</v>
          </cell>
          <cell r="D278">
            <v>4533748282</v>
          </cell>
          <cell r="E278">
            <v>0</v>
          </cell>
          <cell r="F278">
            <v>0</v>
          </cell>
        </row>
        <row r="279">
          <cell r="A279" t="str">
            <v>070915</v>
          </cell>
          <cell r="B279" t="str">
            <v>MAYPEARL ISD</v>
          </cell>
          <cell r="C279">
            <v>395778273</v>
          </cell>
          <cell r="D279">
            <v>395778273</v>
          </cell>
          <cell r="E279">
            <v>0</v>
          </cell>
          <cell r="F279">
            <v>0</v>
          </cell>
        </row>
        <row r="280">
          <cell r="A280" t="str">
            <v>071901</v>
          </cell>
          <cell r="B280" t="str">
            <v>CLINT ISD</v>
          </cell>
          <cell r="C280">
            <v>1469984114</v>
          </cell>
          <cell r="D280">
            <v>1469984114</v>
          </cell>
          <cell r="E280">
            <v>0</v>
          </cell>
          <cell r="F280">
            <v>0</v>
          </cell>
        </row>
        <row r="281">
          <cell r="A281" t="str">
            <v>071902</v>
          </cell>
          <cell r="B281" t="str">
            <v>EL PASO ISD</v>
          </cell>
          <cell r="C281">
            <v>16705766185</v>
          </cell>
          <cell r="D281">
            <v>16705766185</v>
          </cell>
          <cell r="E281">
            <v>0</v>
          </cell>
          <cell r="F281">
            <v>0</v>
          </cell>
        </row>
        <row r="282">
          <cell r="A282" t="str">
            <v>071903</v>
          </cell>
          <cell r="B282" t="str">
            <v>FABENS ISD</v>
          </cell>
          <cell r="C282">
            <v>207779404</v>
          </cell>
          <cell r="D282">
            <v>207779404</v>
          </cell>
          <cell r="E282">
            <v>0</v>
          </cell>
          <cell r="F282">
            <v>0</v>
          </cell>
        </row>
        <row r="283">
          <cell r="A283" t="str">
            <v>071904</v>
          </cell>
          <cell r="B283" t="str">
            <v>SAN ELIZARIO ISD</v>
          </cell>
          <cell r="C283">
            <v>241024086</v>
          </cell>
          <cell r="D283">
            <v>241024086</v>
          </cell>
          <cell r="E283">
            <v>0</v>
          </cell>
          <cell r="F283">
            <v>0</v>
          </cell>
        </row>
        <row r="284">
          <cell r="A284" t="str">
            <v>071905</v>
          </cell>
          <cell r="B284" t="str">
            <v>YSLETA ISD</v>
          </cell>
          <cell r="C284">
            <v>7488305301</v>
          </cell>
          <cell r="D284">
            <v>7091959548</v>
          </cell>
          <cell r="E284">
            <v>792691506</v>
          </cell>
          <cell r="F284">
            <v>0</v>
          </cell>
        </row>
        <row r="285">
          <cell r="A285" t="str">
            <v>071906</v>
          </cell>
          <cell r="B285" t="str">
            <v>ANTHONY ISD</v>
          </cell>
          <cell r="C285">
            <v>199041504</v>
          </cell>
          <cell r="D285">
            <v>199041504</v>
          </cell>
          <cell r="E285">
            <v>0</v>
          </cell>
          <cell r="F285">
            <v>0</v>
          </cell>
        </row>
        <row r="286">
          <cell r="A286" t="str">
            <v>071907</v>
          </cell>
          <cell r="B286" t="str">
            <v>CANUTILLO ISD</v>
          </cell>
          <cell r="C286">
            <v>2473816775</v>
          </cell>
          <cell r="D286">
            <v>2473816775</v>
          </cell>
          <cell r="E286">
            <v>0</v>
          </cell>
          <cell r="F286">
            <v>0</v>
          </cell>
        </row>
        <row r="287">
          <cell r="A287" t="str">
            <v>071908</v>
          </cell>
          <cell r="B287" t="str">
            <v>TORNILLO ISD</v>
          </cell>
          <cell r="C287">
            <v>82101713</v>
          </cell>
          <cell r="D287">
            <v>82101713</v>
          </cell>
          <cell r="E287">
            <v>0</v>
          </cell>
          <cell r="F287">
            <v>0</v>
          </cell>
        </row>
        <row r="288">
          <cell r="A288" t="str">
            <v>071909</v>
          </cell>
          <cell r="B288" t="str">
            <v>SOCORRO ISD</v>
          </cell>
          <cell r="C288">
            <v>10926607449</v>
          </cell>
          <cell r="D288">
            <v>10926607449</v>
          </cell>
          <cell r="E288">
            <v>0</v>
          </cell>
          <cell r="F288">
            <v>0</v>
          </cell>
        </row>
        <row r="289">
          <cell r="A289" t="str">
            <v>072901</v>
          </cell>
          <cell r="B289" t="str">
            <v>THREE WAY ISD</v>
          </cell>
          <cell r="C289">
            <v>56383893</v>
          </cell>
          <cell r="D289">
            <v>56383893</v>
          </cell>
          <cell r="E289">
            <v>0</v>
          </cell>
          <cell r="F289">
            <v>0</v>
          </cell>
        </row>
        <row r="290">
          <cell r="A290" t="str">
            <v>072902</v>
          </cell>
          <cell r="B290" t="str">
            <v>DUBLIN ISD</v>
          </cell>
          <cell r="C290">
            <v>361252037</v>
          </cell>
          <cell r="D290">
            <v>361252037</v>
          </cell>
          <cell r="E290">
            <v>0</v>
          </cell>
          <cell r="F290">
            <v>0</v>
          </cell>
        </row>
        <row r="291">
          <cell r="A291" t="str">
            <v>072903</v>
          </cell>
          <cell r="B291" t="str">
            <v>STEPHENVILLE ISD</v>
          </cell>
          <cell r="C291">
            <v>1947167550</v>
          </cell>
          <cell r="D291">
            <v>1947167550</v>
          </cell>
          <cell r="E291">
            <v>0</v>
          </cell>
          <cell r="F291">
            <v>0</v>
          </cell>
        </row>
        <row r="292">
          <cell r="A292" t="str">
            <v>072904</v>
          </cell>
          <cell r="B292" t="str">
            <v>BLUFF DALE ISD</v>
          </cell>
          <cell r="C292">
            <v>174281169</v>
          </cell>
          <cell r="D292">
            <v>174281169</v>
          </cell>
          <cell r="E292">
            <v>0</v>
          </cell>
          <cell r="F292">
            <v>0</v>
          </cell>
        </row>
        <row r="293">
          <cell r="A293" t="str">
            <v>072908</v>
          </cell>
          <cell r="B293" t="str">
            <v>HUCKABAY ISD</v>
          </cell>
          <cell r="C293">
            <v>179391386</v>
          </cell>
          <cell r="D293">
            <v>179391386</v>
          </cell>
          <cell r="E293">
            <v>0</v>
          </cell>
          <cell r="F293">
            <v>0</v>
          </cell>
        </row>
        <row r="294">
          <cell r="A294" t="str">
            <v>072909</v>
          </cell>
          <cell r="B294" t="str">
            <v>LINGLEVILLE ISD</v>
          </cell>
          <cell r="C294">
            <v>111937654</v>
          </cell>
          <cell r="D294">
            <v>111937654</v>
          </cell>
          <cell r="E294">
            <v>0</v>
          </cell>
          <cell r="F294">
            <v>0</v>
          </cell>
        </row>
        <row r="295">
          <cell r="A295" t="str">
            <v>072910</v>
          </cell>
          <cell r="B295" t="str">
            <v>MORGAN MILL ISD</v>
          </cell>
          <cell r="C295">
            <v>103439566</v>
          </cell>
          <cell r="D295">
            <v>103439566</v>
          </cell>
          <cell r="E295">
            <v>0</v>
          </cell>
          <cell r="F295">
            <v>0</v>
          </cell>
        </row>
        <row r="296">
          <cell r="A296" t="str">
            <v>073901</v>
          </cell>
          <cell r="B296" t="str">
            <v>CHILTON ISD</v>
          </cell>
          <cell r="C296">
            <v>79778528</v>
          </cell>
          <cell r="D296">
            <v>79778528</v>
          </cell>
          <cell r="E296">
            <v>0</v>
          </cell>
          <cell r="F296">
            <v>0</v>
          </cell>
        </row>
        <row r="297">
          <cell r="A297" t="str">
            <v>073903</v>
          </cell>
          <cell r="B297" t="str">
            <v>MARLIN ISD</v>
          </cell>
          <cell r="C297">
            <v>279731203</v>
          </cell>
          <cell r="D297">
            <v>279731203</v>
          </cell>
          <cell r="E297">
            <v>0</v>
          </cell>
          <cell r="F297">
            <v>0</v>
          </cell>
        </row>
        <row r="298">
          <cell r="A298" t="str">
            <v>073904</v>
          </cell>
          <cell r="B298" t="str">
            <v>WESTPHALIA ISD</v>
          </cell>
          <cell r="C298">
            <v>19140533</v>
          </cell>
          <cell r="D298">
            <v>19140533</v>
          </cell>
          <cell r="E298">
            <v>0</v>
          </cell>
          <cell r="F298">
            <v>0</v>
          </cell>
        </row>
        <row r="299">
          <cell r="A299" t="str">
            <v>073905</v>
          </cell>
          <cell r="B299" t="str">
            <v>ROSEBUD-LOTT ISD</v>
          </cell>
          <cell r="C299">
            <v>228025551</v>
          </cell>
          <cell r="D299">
            <v>228025551</v>
          </cell>
          <cell r="E299">
            <v>0</v>
          </cell>
          <cell r="F299">
            <v>0</v>
          </cell>
        </row>
        <row r="300">
          <cell r="A300" t="str">
            <v>074903</v>
          </cell>
          <cell r="B300" t="str">
            <v>BONHAM ISD</v>
          </cell>
          <cell r="C300">
            <v>796216105</v>
          </cell>
          <cell r="D300">
            <v>796216105</v>
          </cell>
          <cell r="E300">
            <v>0</v>
          </cell>
          <cell r="F300">
            <v>0</v>
          </cell>
        </row>
        <row r="301">
          <cell r="A301" t="str">
            <v>074904</v>
          </cell>
          <cell r="B301" t="str">
            <v>DODD CITY ISD</v>
          </cell>
          <cell r="C301">
            <v>70319221</v>
          </cell>
          <cell r="D301">
            <v>70319221</v>
          </cell>
          <cell r="E301">
            <v>0</v>
          </cell>
          <cell r="F301">
            <v>0</v>
          </cell>
        </row>
        <row r="302">
          <cell r="A302" t="str">
            <v>074905</v>
          </cell>
          <cell r="B302" t="str">
            <v>ECTOR ISD</v>
          </cell>
          <cell r="C302">
            <v>57212639</v>
          </cell>
          <cell r="D302">
            <v>57212639</v>
          </cell>
          <cell r="E302">
            <v>0</v>
          </cell>
          <cell r="F302">
            <v>0</v>
          </cell>
        </row>
        <row r="303">
          <cell r="A303" t="str">
            <v>074907</v>
          </cell>
          <cell r="B303" t="str">
            <v>HONEY GROVE ISD</v>
          </cell>
          <cell r="C303">
            <v>217159074</v>
          </cell>
          <cell r="D303">
            <v>217159074</v>
          </cell>
          <cell r="E303">
            <v>0</v>
          </cell>
          <cell r="F303">
            <v>0</v>
          </cell>
        </row>
        <row r="304">
          <cell r="A304" t="str">
            <v>074909</v>
          </cell>
          <cell r="B304" t="str">
            <v>LEONARD ISD</v>
          </cell>
          <cell r="C304">
            <v>237164939</v>
          </cell>
          <cell r="D304">
            <v>237164939</v>
          </cell>
          <cell r="E304">
            <v>0</v>
          </cell>
          <cell r="F304">
            <v>0</v>
          </cell>
        </row>
        <row r="305">
          <cell r="A305" t="str">
            <v>074911</v>
          </cell>
          <cell r="B305" t="str">
            <v>SAVOY ISD</v>
          </cell>
          <cell r="C305">
            <v>121208598</v>
          </cell>
          <cell r="D305">
            <v>121208598</v>
          </cell>
          <cell r="E305">
            <v>0</v>
          </cell>
          <cell r="F305">
            <v>0</v>
          </cell>
        </row>
        <row r="306">
          <cell r="A306" t="str">
            <v>074912</v>
          </cell>
          <cell r="B306" t="str">
            <v>TRENTON ISD</v>
          </cell>
          <cell r="C306">
            <v>256472583</v>
          </cell>
          <cell r="D306">
            <v>256472583</v>
          </cell>
          <cell r="E306">
            <v>0</v>
          </cell>
          <cell r="F306">
            <v>0</v>
          </cell>
        </row>
        <row r="307">
          <cell r="A307" t="str">
            <v>074917</v>
          </cell>
          <cell r="B307" t="str">
            <v>SAM RAYBURN ISD</v>
          </cell>
          <cell r="C307">
            <v>127984171</v>
          </cell>
          <cell r="D307">
            <v>127984171</v>
          </cell>
          <cell r="E307">
            <v>0</v>
          </cell>
          <cell r="F307">
            <v>0</v>
          </cell>
        </row>
        <row r="308">
          <cell r="A308" t="str">
            <v>075901</v>
          </cell>
          <cell r="B308" t="str">
            <v>FLATONIA ISD</v>
          </cell>
          <cell r="C308">
            <v>472248251</v>
          </cell>
          <cell r="D308">
            <v>472248251</v>
          </cell>
          <cell r="E308">
            <v>0</v>
          </cell>
          <cell r="F308">
            <v>0</v>
          </cell>
        </row>
        <row r="309">
          <cell r="A309" t="str">
            <v>075902</v>
          </cell>
          <cell r="B309" t="str">
            <v>LA GRANGE ISD</v>
          </cell>
          <cell r="C309">
            <v>1260325953</v>
          </cell>
          <cell r="D309">
            <v>1260325953</v>
          </cell>
          <cell r="E309">
            <v>0</v>
          </cell>
          <cell r="F309">
            <v>0</v>
          </cell>
        </row>
        <row r="310">
          <cell r="A310" t="str">
            <v>075903</v>
          </cell>
          <cell r="B310" t="str">
            <v>SCHULENBURG ISD</v>
          </cell>
          <cell r="C310">
            <v>502638110</v>
          </cell>
          <cell r="D310">
            <v>502638110</v>
          </cell>
          <cell r="E310">
            <v>0</v>
          </cell>
          <cell r="F310">
            <v>0</v>
          </cell>
        </row>
        <row r="311">
          <cell r="A311" t="str">
            <v>075906</v>
          </cell>
          <cell r="B311" t="str">
            <v>FAYETTEVILLE ISD</v>
          </cell>
          <cell r="C311">
            <v>245751785</v>
          </cell>
          <cell r="D311">
            <v>245751785</v>
          </cell>
          <cell r="E311">
            <v>0</v>
          </cell>
          <cell r="F311">
            <v>0</v>
          </cell>
        </row>
        <row r="312">
          <cell r="A312" t="str">
            <v>075908</v>
          </cell>
          <cell r="B312" t="str">
            <v>ROUND TOP-CARMINE ISD</v>
          </cell>
          <cell r="C312">
            <v>408968247</v>
          </cell>
          <cell r="D312">
            <v>394910191</v>
          </cell>
          <cell r="E312">
            <v>28116112</v>
          </cell>
          <cell r="F312">
            <v>0</v>
          </cell>
        </row>
        <row r="313">
          <cell r="A313" t="str">
            <v>076903</v>
          </cell>
          <cell r="B313" t="str">
            <v>ROBY CISD</v>
          </cell>
          <cell r="C313">
            <v>128289985</v>
          </cell>
          <cell r="D313">
            <v>128289985</v>
          </cell>
          <cell r="E313">
            <v>0</v>
          </cell>
          <cell r="F313">
            <v>0</v>
          </cell>
        </row>
        <row r="314">
          <cell r="A314" t="str">
            <v>076904</v>
          </cell>
          <cell r="B314" t="str">
            <v>ROTAN ISD</v>
          </cell>
          <cell r="C314">
            <v>173965786</v>
          </cell>
          <cell r="D314">
            <v>173965786</v>
          </cell>
          <cell r="E314">
            <v>0</v>
          </cell>
          <cell r="F314">
            <v>0</v>
          </cell>
        </row>
        <row r="315">
          <cell r="A315" t="str">
            <v>077901</v>
          </cell>
          <cell r="B315" t="str">
            <v>FLOYDADA ISD</v>
          </cell>
          <cell r="C315">
            <v>323631170</v>
          </cell>
          <cell r="D315">
            <v>323631170</v>
          </cell>
          <cell r="E315">
            <v>0</v>
          </cell>
          <cell r="F315">
            <v>0</v>
          </cell>
        </row>
        <row r="316">
          <cell r="A316" t="str">
            <v>077902</v>
          </cell>
          <cell r="B316" t="str">
            <v>LOCKNEY ISD</v>
          </cell>
          <cell r="C316">
            <v>284616209</v>
          </cell>
          <cell r="D316">
            <v>284616209</v>
          </cell>
          <cell r="E316">
            <v>0</v>
          </cell>
          <cell r="F316">
            <v>0</v>
          </cell>
        </row>
        <row r="317">
          <cell r="A317" t="str">
            <v>078901</v>
          </cell>
          <cell r="B317" t="str">
            <v>CROWELL ISD</v>
          </cell>
          <cell r="C317">
            <v>245337286</v>
          </cell>
          <cell r="D317">
            <v>245337286</v>
          </cell>
          <cell r="E317">
            <v>0</v>
          </cell>
          <cell r="F317">
            <v>0</v>
          </cell>
        </row>
        <row r="318">
          <cell r="A318" t="str">
            <v>079901</v>
          </cell>
          <cell r="B318" t="str">
            <v>LAMAR CISD</v>
          </cell>
          <cell r="C318">
            <v>17044072472</v>
          </cell>
          <cell r="D318">
            <v>17044072472</v>
          </cell>
          <cell r="E318">
            <v>0</v>
          </cell>
          <cell r="F318">
            <v>0</v>
          </cell>
        </row>
        <row r="319">
          <cell r="A319" t="str">
            <v>079906</v>
          </cell>
          <cell r="B319" t="str">
            <v>NEEDVILLE ISD</v>
          </cell>
          <cell r="C319">
            <v>1070495018</v>
          </cell>
          <cell r="D319">
            <v>1070495018</v>
          </cell>
          <cell r="E319">
            <v>0</v>
          </cell>
          <cell r="F319">
            <v>0</v>
          </cell>
        </row>
        <row r="320">
          <cell r="A320" t="str">
            <v>079907</v>
          </cell>
          <cell r="B320" t="str">
            <v>FORT BEND ISD</v>
          </cell>
          <cell r="C320">
            <v>41254783659</v>
          </cell>
          <cell r="D320">
            <v>41254783659</v>
          </cell>
          <cell r="E320">
            <v>0</v>
          </cell>
          <cell r="F320">
            <v>0</v>
          </cell>
        </row>
        <row r="321">
          <cell r="A321" t="str">
            <v>079910</v>
          </cell>
          <cell r="B321" t="str">
            <v>STAFFORD MSD</v>
          </cell>
          <cell r="C321">
            <v>2682290986</v>
          </cell>
          <cell r="D321">
            <v>2631442366</v>
          </cell>
          <cell r="E321">
            <v>101697240</v>
          </cell>
          <cell r="F321">
            <v>0</v>
          </cell>
        </row>
        <row r="322">
          <cell r="A322" t="str">
            <v>080901</v>
          </cell>
          <cell r="B322" t="str">
            <v>MOUNT VERNON ISD</v>
          </cell>
          <cell r="C322">
            <v>1079749240</v>
          </cell>
          <cell r="D322">
            <v>1079749240</v>
          </cell>
          <cell r="E322">
            <v>0</v>
          </cell>
          <cell r="F322">
            <v>0</v>
          </cell>
        </row>
        <row r="323">
          <cell r="A323" t="str">
            <v>081902</v>
          </cell>
          <cell r="B323" t="str">
            <v>FAIRFIELD ISD</v>
          </cell>
          <cell r="C323">
            <v>1204012391</v>
          </cell>
          <cell r="D323">
            <v>1204012391</v>
          </cell>
          <cell r="E323">
            <v>0</v>
          </cell>
          <cell r="F323">
            <v>0</v>
          </cell>
        </row>
        <row r="324">
          <cell r="A324" t="str">
            <v>081904</v>
          </cell>
          <cell r="B324" t="str">
            <v>TEAGUE ISD</v>
          </cell>
          <cell r="C324">
            <v>730979791</v>
          </cell>
          <cell r="D324">
            <v>730979791</v>
          </cell>
          <cell r="E324">
            <v>0</v>
          </cell>
          <cell r="F324">
            <v>0</v>
          </cell>
        </row>
        <row r="325">
          <cell r="A325" t="str">
            <v>081905</v>
          </cell>
          <cell r="B325" t="str">
            <v>WORTHAM ISD</v>
          </cell>
          <cell r="C325">
            <v>163796053</v>
          </cell>
          <cell r="D325">
            <v>163796053</v>
          </cell>
          <cell r="E325">
            <v>0</v>
          </cell>
          <cell r="F325">
            <v>0</v>
          </cell>
        </row>
        <row r="326">
          <cell r="A326" t="str">
            <v>081906</v>
          </cell>
          <cell r="B326" t="str">
            <v>DEW ISD</v>
          </cell>
          <cell r="C326">
            <v>170332218</v>
          </cell>
          <cell r="D326">
            <v>170332218</v>
          </cell>
          <cell r="E326">
            <v>0</v>
          </cell>
          <cell r="F326">
            <v>0</v>
          </cell>
        </row>
        <row r="327">
          <cell r="A327" t="str">
            <v>082902</v>
          </cell>
          <cell r="B327" t="str">
            <v>DILLEY ISD</v>
          </cell>
          <cell r="C327">
            <v>1268081388</v>
          </cell>
          <cell r="D327">
            <v>1268081388</v>
          </cell>
          <cell r="E327">
            <v>0</v>
          </cell>
          <cell r="F327">
            <v>0</v>
          </cell>
        </row>
        <row r="328">
          <cell r="A328" t="str">
            <v>082903</v>
          </cell>
          <cell r="B328" t="str">
            <v>PEARSALL ISD</v>
          </cell>
          <cell r="C328">
            <v>1229828979</v>
          </cell>
          <cell r="D328">
            <v>1229828979</v>
          </cell>
          <cell r="E328">
            <v>0</v>
          </cell>
          <cell r="F328">
            <v>0</v>
          </cell>
        </row>
        <row r="329">
          <cell r="A329" t="str">
            <v>083901</v>
          </cell>
          <cell r="B329" t="str">
            <v>SEAGRAVES ISD</v>
          </cell>
          <cell r="C329">
            <v>221223749</v>
          </cell>
          <cell r="D329">
            <v>221223749</v>
          </cell>
          <cell r="E329">
            <v>0</v>
          </cell>
          <cell r="F329">
            <v>0</v>
          </cell>
        </row>
        <row r="330">
          <cell r="A330" t="str">
            <v>083902</v>
          </cell>
          <cell r="B330" t="str">
            <v>LOOP ISD</v>
          </cell>
          <cell r="C330">
            <v>222915479</v>
          </cell>
          <cell r="D330">
            <v>221991953</v>
          </cell>
          <cell r="E330">
            <v>1847052</v>
          </cell>
          <cell r="F330">
            <v>0</v>
          </cell>
        </row>
        <row r="331">
          <cell r="A331" t="str">
            <v>083903</v>
          </cell>
          <cell r="B331" t="str">
            <v>SEMINOLE ISD</v>
          </cell>
          <cell r="C331">
            <v>3584435847</v>
          </cell>
          <cell r="D331">
            <v>3584435847</v>
          </cell>
          <cell r="E331">
            <v>0</v>
          </cell>
          <cell r="F331">
            <v>0</v>
          </cell>
        </row>
        <row r="332">
          <cell r="A332" t="str">
            <v>084901</v>
          </cell>
          <cell r="B332" t="str">
            <v>DICKINSON ISD</v>
          </cell>
          <cell r="C332">
            <v>4836847869</v>
          </cell>
          <cell r="D332">
            <v>4836847869</v>
          </cell>
          <cell r="E332">
            <v>0</v>
          </cell>
          <cell r="F332">
            <v>0</v>
          </cell>
        </row>
        <row r="333">
          <cell r="A333" t="str">
            <v>084902</v>
          </cell>
          <cell r="B333" t="str">
            <v>GALVESTON ISD</v>
          </cell>
          <cell r="C333">
            <v>9337573528</v>
          </cell>
          <cell r="D333">
            <v>9101643111</v>
          </cell>
          <cell r="E333">
            <v>471860834</v>
          </cell>
          <cell r="F333">
            <v>0</v>
          </cell>
        </row>
        <row r="334">
          <cell r="A334" t="str">
            <v>084903</v>
          </cell>
          <cell r="B334" t="str">
            <v>HIGH ISLAND ISD</v>
          </cell>
          <cell r="C334">
            <v>136588460</v>
          </cell>
          <cell r="D334">
            <v>136086447</v>
          </cell>
          <cell r="E334">
            <v>1004026</v>
          </cell>
          <cell r="F334">
            <v>0</v>
          </cell>
        </row>
        <row r="335">
          <cell r="A335" t="str">
            <v>084906</v>
          </cell>
          <cell r="B335" t="str">
            <v>TEXAS CITY ISD</v>
          </cell>
          <cell r="C335">
            <v>6027251275</v>
          </cell>
          <cell r="D335">
            <v>5879212987</v>
          </cell>
          <cell r="E335">
            <v>296076576</v>
          </cell>
          <cell r="F335">
            <v>0</v>
          </cell>
        </row>
        <row r="336">
          <cell r="A336" t="str">
            <v>084908</v>
          </cell>
          <cell r="B336" t="str">
            <v>HITCHCOCK ISD</v>
          </cell>
          <cell r="C336">
            <v>918843914</v>
          </cell>
          <cell r="D336">
            <v>918843914</v>
          </cell>
          <cell r="E336">
            <v>0</v>
          </cell>
          <cell r="F336">
            <v>0</v>
          </cell>
        </row>
        <row r="337">
          <cell r="A337" t="str">
            <v>084909</v>
          </cell>
          <cell r="B337" t="str">
            <v>SANTA FE ISD</v>
          </cell>
          <cell r="C337">
            <v>1572873577</v>
          </cell>
          <cell r="D337">
            <v>1572873577</v>
          </cell>
          <cell r="E337">
            <v>0</v>
          </cell>
          <cell r="F337">
            <v>0</v>
          </cell>
        </row>
        <row r="338">
          <cell r="A338" t="str">
            <v>084910</v>
          </cell>
          <cell r="B338" t="str">
            <v>CLEAR CREEK ISD</v>
          </cell>
          <cell r="C338">
            <v>24684711431</v>
          </cell>
          <cell r="D338">
            <v>24318517712</v>
          </cell>
          <cell r="E338">
            <v>732387438</v>
          </cell>
          <cell r="F338">
            <v>0</v>
          </cell>
        </row>
        <row r="339">
          <cell r="A339" t="str">
            <v>084911</v>
          </cell>
          <cell r="B339" t="str">
            <v>FRIENDSWOOD ISD</v>
          </cell>
          <cell r="C339">
            <v>3211207211</v>
          </cell>
          <cell r="D339">
            <v>3211207211</v>
          </cell>
          <cell r="E339">
            <v>0</v>
          </cell>
          <cell r="F339">
            <v>0</v>
          </cell>
        </row>
        <row r="340">
          <cell r="A340" t="str">
            <v>085902</v>
          </cell>
          <cell r="B340" t="str">
            <v>POST ISD</v>
          </cell>
          <cell r="C340">
            <v>463639359</v>
          </cell>
          <cell r="D340">
            <v>463639359</v>
          </cell>
          <cell r="E340">
            <v>0</v>
          </cell>
          <cell r="F340">
            <v>0</v>
          </cell>
        </row>
        <row r="341">
          <cell r="A341" t="str">
            <v>085903</v>
          </cell>
          <cell r="B341" t="str">
            <v>SOUTHLAND ISD</v>
          </cell>
          <cell r="C341">
            <v>59375804</v>
          </cell>
          <cell r="D341">
            <v>59375804</v>
          </cell>
          <cell r="E341">
            <v>0</v>
          </cell>
          <cell r="F341">
            <v>0</v>
          </cell>
        </row>
        <row r="342">
          <cell r="A342" t="str">
            <v>086024</v>
          </cell>
          <cell r="B342" t="str">
            <v>DOSS CONSOLIDATED CSD</v>
          </cell>
          <cell r="C342">
            <v>55049892</v>
          </cell>
          <cell r="D342">
            <v>55049892</v>
          </cell>
          <cell r="E342">
            <v>0</v>
          </cell>
          <cell r="F342">
            <v>0</v>
          </cell>
        </row>
        <row r="343">
          <cell r="A343" t="str">
            <v>086901</v>
          </cell>
          <cell r="B343" t="str">
            <v>FREDERICKSBURG ISD</v>
          </cell>
          <cell r="C343">
            <v>4141295478</v>
          </cell>
          <cell r="D343">
            <v>4141295478</v>
          </cell>
          <cell r="E343">
            <v>0</v>
          </cell>
          <cell r="F343">
            <v>0</v>
          </cell>
        </row>
        <row r="344">
          <cell r="A344" t="str">
            <v>086902</v>
          </cell>
          <cell r="B344" t="str">
            <v>HARPER ISD</v>
          </cell>
          <cell r="C344">
            <v>481948810</v>
          </cell>
          <cell r="D344">
            <v>481948810</v>
          </cell>
          <cell r="E344">
            <v>0</v>
          </cell>
          <cell r="F344">
            <v>0</v>
          </cell>
        </row>
        <row r="345">
          <cell r="A345" t="str">
            <v>087901</v>
          </cell>
          <cell r="B345" t="str">
            <v>GLASSCOCK COUNTY ISD</v>
          </cell>
          <cell r="C345">
            <v>4280116747</v>
          </cell>
          <cell r="D345">
            <v>4277416940</v>
          </cell>
          <cell r="E345">
            <v>5399614</v>
          </cell>
          <cell r="F345">
            <v>0</v>
          </cell>
        </row>
        <row r="346">
          <cell r="A346" t="str">
            <v>088902</v>
          </cell>
          <cell r="B346" t="str">
            <v>GOLIAD ISD</v>
          </cell>
          <cell r="C346">
            <v>977105599</v>
          </cell>
          <cell r="D346">
            <v>951300255</v>
          </cell>
          <cell r="E346">
            <v>51610688</v>
          </cell>
          <cell r="F346">
            <v>0</v>
          </cell>
        </row>
        <row r="347">
          <cell r="A347" t="str">
            <v>089901</v>
          </cell>
          <cell r="B347" t="str">
            <v>GONZALES ISD</v>
          </cell>
          <cell r="C347">
            <v>1687448068</v>
          </cell>
          <cell r="D347">
            <v>1687448068</v>
          </cell>
          <cell r="E347">
            <v>0</v>
          </cell>
          <cell r="F347">
            <v>0</v>
          </cell>
        </row>
        <row r="348">
          <cell r="A348" t="str">
            <v>089903</v>
          </cell>
          <cell r="B348" t="str">
            <v>NIXON-SMILEY CISD</v>
          </cell>
          <cell r="C348">
            <v>1121412352</v>
          </cell>
          <cell r="D348">
            <v>1113244764</v>
          </cell>
          <cell r="E348">
            <v>16335176</v>
          </cell>
          <cell r="F348">
            <v>0</v>
          </cell>
        </row>
        <row r="349">
          <cell r="A349" t="str">
            <v>089905</v>
          </cell>
          <cell r="B349" t="str">
            <v>WAELDER ISD</v>
          </cell>
          <cell r="C349">
            <v>229671735</v>
          </cell>
          <cell r="D349">
            <v>229671735</v>
          </cell>
          <cell r="E349">
            <v>0</v>
          </cell>
          <cell r="F349">
            <v>0</v>
          </cell>
        </row>
        <row r="350">
          <cell r="A350" t="str">
            <v>090902</v>
          </cell>
          <cell r="B350" t="str">
            <v>LEFORS ISD</v>
          </cell>
          <cell r="C350">
            <v>112189949</v>
          </cell>
          <cell r="D350">
            <v>112189949</v>
          </cell>
          <cell r="E350">
            <v>0</v>
          </cell>
          <cell r="F350">
            <v>0</v>
          </cell>
        </row>
        <row r="351">
          <cell r="A351" t="str">
            <v>090903</v>
          </cell>
          <cell r="B351" t="str">
            <v>MCLEAN ISD</v>
          </cell>
          <cell r="C351">
            <v>105261726</v>
          </cell>
          <cell r="D351">
            <v>105261726</v>
          </cell>
          <cell r="E351">
            <v>0</v>
          </cell>
          <cell r="F351">
            <v>0</v>
          </cell>
        </row>
        <row r="352">
          <cell r="A352" t="str">
            <v>090904</v>
          </cell>
          <cell r="B352" t="str">
            <v>PAMPA ISD</v>
          </cell>
          <cell r="C352">
            <v>1138372942</v>
          </cell>
          <cell r="D352">
            <v>1138372942</v>
          </cell>
          <cell r="E352">
            <v>0</v>
          </cell>
          <cell r="F352">
            <v>0</v>
          </cell>
        </row>
        <row r="353">
          <cell r="A353" t="str">
            <v>090905</v>
          </cell>
          <cell r="B353" t="str">
            <v>GRANDVIEW-HOPKINS ISD</v>
          </cell>
          <cell r="C353">
            <v>106008666</v>
          </cell>
          <cell r="D353">
            <v>106008666</v>
          </cell>
          <cell r="E353">
            <v>0</v>
          </cell>
          <cell r="F353">
            <v>0</v>
          </cell>
        </row>
        <row r="354">
          <cell r="A354" t="str">
            <v>091901</v>
          </cell>
          <cell r="B354" t="str">
            <v>BELLS ISD</v>
          </cell>
          <cell r="C354">
            <v>299905077</v>
          </cell>
          <cell r="D354">
            <v>299905077</v>
          </cell>
          <cell r="E354">
            <v>0</v>
          </cell>
          <cell r="F354">
            <v>0</v>
          </cell>
        </row>
        <row r="355">
          <cell r="A355" t="str">
            <v>091902</v>
          </cell>
          <cell r="B355" t="str">
            <v>COLLINSVILLE ISD</v>
          </cell>
          <cell r="C355">
            <v>218238867</v>
          </cell>
          <cell r="D355">
            <v>218238867</v>
          </cell>
          <cell r="E355">
            <v>0</v>
          </cell>
          <cell r="F355">
            <v>0</v>
          </cell>
        </row>
        <row r="356">
          <cell r="A356" t="str">
            <v>091903</v>
          </cell>
          <cell r="B356" t="str">
            <v>DENISON ISD</v>
          </cell>
          <cell r="C356">
            <v>2029053892</v>
          </cell>
          <cell r="D356">
            <v>2029053892</v>
          </cell>
          <cell r="E356">
            <v>0</v>
          </cell>
          <cell r="F356">
            <v>0</v>
          </cell>
        </row>
        <row r="357">
          <cell r="A357" t="str">
            <v>091905</v>
          </cell>
          <cell r="B357" t="str">
            <v>HOWE ISD</v>
          </cell>
          <cell r="C357">
            <v>341559789</v>
          </cell>
          <cell r="D357">
            <v>341559789</v>
          </cell>
          <cell r="E357">
            <v>0</v>
          </cell>
          <cell r="F357">
            <v>0</v>
          </cell>
        </row>
        <row r="358">
          <cell r="A358" t="str">
            <v>091906</v>
          </cell>
          <cell r="B358" t="str">
            <v>SHERMAN ISD</v>
          </cell>
          <cell r="C358">
            <v>3507611856</v>
          </cell>
          <cell r="D358">
            <v>3507611856</v>
          </cell>
          <cell r="E358">
            <v>0</v>
          </cell>
          <cell r="F358">
            <v>0</v>
          </cell>
        </row>
        <row r="359">
          <cell r="A359" t="str">
            <v>091907</v>
          </cell>
          <cell r="B359" t="str">
            <v>TIOGA ISD</v>
          </cell>
          <cell r="C359">
            <v>124913239</v>
          </cell>
          <cell r="D359">
            <v>124913239</v>
          </cell>
          <cell r="E359">
            <v>0</v>
          </cell>
          <cell r="F359">
            <v>0</v>
          </cell>
        </row>
        <row r="360">
          <cell r="A360" t="str">
            <v>091908</v>
          </cell>
          <cell r="B360" t="str">
            <v>VAN ALSTYNE ISD</v>
          </cell>
          <cell r="C360">
            <v>788266801</v>
          </cell>
          <cell r="D360">
            <v>788266801</v>
          </cell>
          <cell r="E360">
            <v>0</v>
          </cell>
          <cell r="F360">
            <v>0</v>
          </cell>
        </row>
        <row r="361">
          <cell r="A361" t="str">
            <v>091909</v>
          </cell>
          <cell r="B361" t="str">
            <v>WHITESBORO ISD</v>
          </cell>
          <cell r="C361">
            <v>885275989</v>
          </cell>
          <cell r="D361">
            <v>885275989</v>
          </cell>
          <cell r="E361">
            <v>0</v>
          </cell>
          <cell r="F361">
            <v>0</v>
          </cell>
        </row>
        <row r="362">
          <cell r="A362" t="str">
            <v>091910</v>
          </cell>
          <cell r="B362" t="str">
            <v>WHITEWRIGHT ISD</v>
          </cell>
          <cell r="C362">
            <v>327497808</v>
          </cell>
          <cell r="D362">
            <v>327497808</v>
          </cell>
          <cell r="E362">
            <v>0</v>
          </cell>
          <cell r="F362">
            <v>0</v>
          </cell>
        </row>
        <row r="363">
          <cell r="A363" t="str">
            <v>091913</v>
          </cell>
          <cell r="B363" t="str">
            <v>POTTSBORO ISD</v>
          </cell>
          <cell r="C363">
            <v>997061152</v>
          </cell>
          <cell r="D363">
            <v>997061152</v>
          </cell>
          <cell r="E363">
            <v>0</v>
          </cell>
          <cell r="F363">
            <v>0</v>
          </cell>
        </row>
        <row r="364">
          <cell r="A364" t="str">
            <v>091914</v>
          </cell>
          <cell r="B364" t="str">
            <v>S AND S CISD</v>
          </cell>
          <cell r="C364">
            <v>467807654</v>
          </cell>
          <cell r="D364">
            <v>467807654</v>
          </cell>
          <cell r="E364">
            <v>0</v>
          </cell>
          <cell r="F364">
            <v>0</v>
          </cell>
        </row>
        <row r="365">
          <cell r="A365" t="str">
            <v>091917</v>
          </cell>
          <cell r="B365" t="str">
            <v>GUNTER ISD</v>
          </cell>
          <cell r="C365">
            <v>396509349</v>
          </cell>
          <cell r="D365">
            <v>396509349</v>
          </cell>
          <cell r="E365">
            <v>0</v>
          </cell>
          <cell r="F365">
            <v>0</v>
          </cell>
        </row>
        <row r="366">
          <cell r="A366" t="str">
            <v>091918</v>
          </cell>
          <cell r="B366" t="str">
            <v>TOM BEAN ISD</v>
          </cell>
          <cell r="C366">
            <v>259009383</v>
          </cell>
          <cell r="D366">
            <v>259009383</v>
          </cell>
          <cell r="E366">
            <v>0</v>
          </cell>
          <cell r="F366">
            <v>0</v>
          </cell>
        </row>
        <row r="367">
          <cell r="A367" t="str">
            <v>092901</v>
          </cell>
          <cell r="B367" t="str">
            <v>GLADEWATER ISD</v>
          </cell>
          <cell r="C367">
            <v>570008387</v>
          </cell>
          <cell r="D367">
            <v>542220658</v>
          </cell>
          <cell r="E367">
            <v>55575458</v>
          </cell>
          <cell r="F367">
            <v>0</v>
          </cell>
        </row>
        <row r="368">
          <cell r="A368" t="str">
            <v>092902</v>
          </cell>
          <cell r="B368" t="str">
            <v>KILGORE ISD</v>
          </cell>
          <cell r="C368">
            <v>1741057305</v>
          </cell>
          <cell r="D368">
            <v>1741057305</v>
          </cell>
          <cell r="E368">
            <v>0</v>
          </cell>
          <cell r="F368">
            <v>0</v>
          </cell>
        </row>
        <row r="369">
          <cell r="A369" t="str">
            <v>092903</v>
          </cell>
          <cell r="B369" t="str">
            <v>LONGVIEW ISD</v>
          </cell>
          <cell r="C369">
            <v>4530387716</v>
          </cell>
          <cell r="D369">
            <v>4530387716</v>
          </cell>
          <cell r="E369">
            <v>0</v>
          </cell>
          <cell r="F369">
            <v>0</v>
          </cell>
        </row>
        <row r="370">
          <cell r="A370" t="str">
            <v>092904</v>
          </cell>
          <cell r="B370" t="str">
            <v>PINE TREE ISD</v>
          </cell>
          <cell r="C370">
            <v>1647522933</v>
          </cell>
          <cell r="D370">
            <v>1569360788</v>
          </cell>
          <cell r="E370">
            <v>156324290</v>
          </cell>
          <cell r="F370">
            <v>0</v>
          </cell>
        </row>
        <row r="371">
          <cell r="A371" t="str">
            <v>092906</v>
          </cell>
          <cell r="B371" t="str">
            <v>SABINE ISD</v>
          </cell>
          <cell r="C371">
            <v>440125942</v>
          </cell>
          <cell r="D371">
            <v>417761654</v>
          </cell>
          <cell r="E371">
            <v>44728576</v>
          </cell>
          <cell r="F371">
            <v>0</v>
          </cell>
        </row>
        <row r="372">
          <cell r="A372" t="str">
            <v>092907</v>
          </cell>
          <cell r="B372" t="str">
            <v>SPRING HILL ISD</v>
          </cell>
          <cell r="C372">
            <v>547477687</v>
          </cell>
          <cell r="D372">
            <v>515078055</v>
          </cell>
          <cell r="E372">
            <v>64799264</v>
          </cell>
          <cell r="F372">
            <v>0</v>
          </cell>
        </row>
        <row r="373">
          <cell r="A373" t="str">
            <v>092908</v>
          </cell>
          <cell r="B373" t="str">
            <v>WHITE OAK ISD</v>
          </cell>
          <cell r="C373">
            <v>378371682</v>
          </cell>
          <cell r="D373">
            <v>355157131</v>
          </cell>
          <cell r="E373">
            <v>46429102</v>
          </cell>
          <cell r="F373">
            <v>0</v>
          </cell>
        </row>
        <row r="374">
          <cell r="A374" t="str">
            <v>093901</v>
          </cell>
          <cell r="B374" t="str">
            <v>ANDERSON-SHIRO CISD</v>
          </cell>
          <cell r="C374">
            <v>706602252</v>
          </cell>
          <cell r="D374">
            <v>706602252</v>
          </cell>
          <cell r="E374">
            <v>0</v>
          </cell>
          <cell r="F374">
            <v>0</v>
          </cell>
        </row>
        <row r="375">
          <cell r="A375" t="str">
            <v>093903</v>
          </cell>
          <cell r="B375" t="str">
            <v>IOLA ISD</v>
          </cell>
          <cell r="C375">
            <v>382366262</v>
          </cell>
          <cell r="D375">
            <v>382366262</v>
          </cell>
          <cell r="E375">
            <v>0</v>
          </cell>
          <cell r="F375">
            <v>0</v>
          </cell>
        </row>
        <row r="376">
          <cell r="A376" t="str">
            <v>093904</v>
          </cell>
          <cell r="B376" t="str">
            <v>NAVASOTA ISD</v>
          </cell>
          <cell r="C376">
            <v>1859023435</v>
          </cell>
          <cell r="D376">
            <v>1794818287</v>
          </cell>
          <cell r="E376">
            <v>128410296</v>
          </cell>
          <cell r="F376">
            <v>0</v>
          </cell>
        </row>
        <row r="377">
          <cell r="A377" t="str">
            <v>093905</v>
          </cell>
          <cell r="B377" t="str">
            <v>RICHARDS ISD</v>
          </cell>
          <cell r="C377">
            <v>173108806</v>
          </cell>
          <cell r="D377">
            <v>173108806</v>
          </cell>
          <cell r="E377">
            <v>0</v>
          </cell>
          <cell r="F377">
            <v>0</v>
          </cell>
        </row>
        <row r="378">
          <cell r="A378" t="str">
            <v>094901</v>
          </cell>
          <cell r="B378" t="str">
            <v>SEGUIN ISD</v>
          </cell>
          <cell r="C378">
            <v>3535617479</v>
          </cell>
          <cell r="D378">
            <v>3535617479</v>
          </cell>
          <cell r="E378">
            <v>0</v>
          </cell>
          <cell r="F378">
            <v>0</v>
          </cell>
        </row>
        <row r="379">
          <cell r="A379" t="str">
            <v>094902</v>
          </cell>
          <cell r="B379" t="str">
            <v>SCHERTZ-CIBOLO-U CITY ISD</v>
          </cell>
          <cell r="C379">
            <v>5960795900</v>
          </cell>
          <cell r="D379">
            <v>5960795900</v>
          </cell>
          <cell r="E379">
            <v>0</v>
          </cell>
          <cell r="F379">
            <v>0</v>
          </cell>
        </row>
        <row r="380">
          <cell r="A380" t="str">
            <v>094903</v>
          </cell>
          <cell r="B380" t="str">
            <v>NAVARRO ISD</v>
          </cell>
          <cell r="C380">
            <v>1048835276</v>
          </cell>
          <cell r="D380">
            <v>1048835276</v>
          </cell>
          <cell r="E380">
            <v>0</v>
          </cell>
          <cell r="F380">
            <v>0</v>
          </cell>
        </row>
        <row r="381">
          <cell r="A381" t="str">
            <v>094904</v>
          </cell>
          <cell r="B381" t="str">
            <v>MARION ISD</v>
          </cell>
          <cell r="C381">
            <v>709263460</v>
          </cell>
          <cell r="D381">
            <v>709263460</v>
          </cell>
          <cell r="E381">
            <v>0</v>
          </cell>
          <cell r="F381">
            <v>0</v>
          </cell>
        </row>
        <row r="382">
          <cell r="A382" t="str">
            <v>095901</v>
          </cell>
          <cell r="B382" t="str">
            <v>ABERNATHY ISD</v>
          </cell>
          <cell r="C382">
            <v>550569250</v>
          </cell>
          <cell r="D382">
            <v>550569250</v>
          </cell>
          <cell r="E382">
            <v>0</v>
          </cell>
          <cell r="F382">
            <v>0</v>
          </cell>
        </row>
        <row r="383">
          <cell r="A383" t="str">
            <v>095902</v>
          </cell>
          <cell r="B383" t="str">
            <v>COTTON CENTER ISD</v>
          </cell>
          <cell r="C383">
            <v>40211653</v>
          </cell>
          <cell r="D383">
            <v>40211653</v>
          </cell>
          <cell r="E383">
            <v>0</v>
          </cell>
          <cell r="F383">
            <v>0</v>
          </cell>
        </row>
        <row r="384">
          <cell r="A384" t="str">
            <v>095903</v>
          </cell>
          <cell r="B384" t="str">
            <v>HALE CENTER ISD</v>
          </cell>
          <cell r="C384">
            <v>95805801</v>
          </cell>
          <cell r="D384">
            <v>95805801</v>
          </cell>
          <cell r="E384">
            <v>0</v>
          </cell>
          <cell r="F384">
            <v>0</v>
          </cell>
        </row>
        <row r="385">
          <cell r="A385" t="str">
            <v>095904</v>
          </cell>
          <cell r="B385" t="str">
            <v>PETERSBURG ISD</v>
          </cell>
          <cell r="C385">
            <v>77560296</v>
          </cell>
          <cell r="D385">
            <v>77560296</v>
          </cell>
          <cell r="E385">
            <v>0</v>
          </cell>
          <cell r="F385">
            <v>0</v>
          </cell>
        </row>
        <row r="386">
          <cell r="A386" t="str">
            <v>095905</v>
          </cell>
          <cell r="B386" t="str">
            <v>PLAINVIEW ISD</v>
          </cell>
          <cell r="C386">
            <v>1322582032</v>
          </cell>
          <cell r="D386">
            <v>1322582032</v>
          </cell>
          <cell r="E386">
            <v>0</v>
          </cell>
          <cell r="F386">
            <v>0</v>
          </cell>
        </row>
        <row r="387">
          <cell r="A387" t="str">
            <v>096904</v>
          </cell>
          <cell r="B387" t="str">
            <v>MEMPHIS ISD</v>
          </cell>
          <cell r="C387">
            <v>180299641</v>
          </cell>
          <cell r="D387">
            <v>180299641</v>
          </cell>
          <cell r="E387">
            <v>0</v>
          </cell>
          <cell r="F387">
            <v>0</v>
          </cell>
        </row>
        <row r="388">
          <cell r="A388" t="str">
            <v>096905</v>
          </cell>
          <cell r="B388" t="str">
            <v>TURKEY-QUITAQUE ISD</v>
          </cell>
          <cell r="C388">
            <v>83178375</v>
          </cell>
          <cell r="D388">
            <v>83178375</v>
          </cell>
          <cell r="E388">
            <v>0</v>
          </cell>
          <cell r="F388">
            <v>0</v>
          </cell>
        </row>
        <row r="389">
          <cell r="A389" t="str">
            <v>097902</v>
          </cell>
          <cell r="B389" t="str">
            <v>HAMILTON ISD</v>
          </cell>
          <cell r="C389">
            <v>333948680</v>
          </cell>
          <cell r="D389">
            <v>333948680</v>
          </cell>
          <cell r="E389">
            <v>0</v>
          </cell>
          <cell r="F389">
            <v>0</v>
          </cell>
        </row>
        <row r="390">
          <cell r="A390" t="str">
            <v>097903</v>
          </cell>
          <cell r="B390" t="str">
            <v>HICO ISD</v>
          </cell>
          <cell r="C390">
            <v>200351321</v>
          </cell>
          <cell r="D390">
            <v>200351321</v>
          </cell>
          <cell r="E390">
            <v>0</v>
          </cell>
          <cell r="F390">
            <v>0</v>
          </cell>
        </row>
        <row r="391">
          <cell r="A391" t="str">
            <v>098901</v>
          </cell>
          <cell r="B391" t="str">
            <v>GRUVER ISD</v>
          </cell>
          <cell r="C391">
            <v>281000966</v>
          </cell>
          <cell r="D391">
            <v>281000966</v>
          </cell>
          <cell r="E391">
            <v>0</v>
          </cell>
          <cell r="F391">
            <v>0</v>
          </cell>
        </row>
        <row r="392">
          <cell r="A392" t="str">
            <v>098903</v>
          </cell>
          <cell r="B392" t="str">
            <v>PRINGLE-MORSE CISD</v>
          </cell>
          <cell r="C392">
            <v>120846541</v>
          </cell>
          <cell r="D392">
            <v>120293086</v>
          </cell>
          <cell r="E392">
            <v>1106910</v>
          </cell>
          <cell r="F392">
            <v>0</v>
          </cell>
        </row>
        <row r="393">
          <cell r="A393" t="str">
            <v>098904</v>
          </cell>
          <cell r="B393" t="str">
            <v>SPEARMAN ISD</v>
          </cell>
          <cell r="C393">
            <v>383120584</v>
          </cell>
          <cell r="D393">
            <v>383120584</v>
          </cell>
          <cell r="E393">
            <v>0</v>
          </cell>
          <cell r="F393">
            <v>0</v>
          </cell>
        </row>
        <row r="394">
          <cell r="A394" t="str">
            <v>099902</v>
          </cell>
          <cell r="B394" t="str">
            <v>CHILLICOTHE ISD</v>
          </cell>
          <cell r="C394">
            <v>167840123</v>
          </cell>
          <cell r="D394">
            <v>167840123</v>
          </cell>
          <cell r="E394">
            <v>0</v>
          </cell>
          <cell r="F394">
            <v>0</v>
          </cell>
        </row>
        <row r="395">
          <cell r="A395" t="str">
            <v>099903</v>
          </cell>
          <cell r="B395" t="str">
            <v>QUANAH ISD</v>
          </cell>
          <cell r="C395">
            <v>318684558</v>
          </cell>
          <cell r="D395">
            <v>318684558</v>
          </cell>
          <cell r="E395">
            <v>0</v>
          </cell>
          <cell r="F395">
            <v>0</v>
          </cell>
        </row>
        <row r="396">
          <cell r="A396" t="str">
            <v>100903</v>
          </cell>
          <cell r="B396" t="str">
            <v>KOUNTZE ISD</v>
          </cell>
          <cell r="C396">
            <v>417262578</v>
          </cell>
          <cell r="D396">
            <v>408042783</v>
          </cell>
          <cell r="E396">
            <v>18439590</v>
          </cell>
          <cell r="F396">
            <v>0</v>
          </cell>
        </row>
        <row r="397">
          <cell r="A397" t="str">
            <v>100904</v>
          </cell>
          <cell r="B397" t="str">
            <v>SILSBEE ISD</v>
          </cell>
          <cell r="C397">
            <v>897803172</v>
          </cell>
          <cell r="D397">
            <v>897803172</v>
          </cell>
          <cell r="E397">
            <v>0</v>
          </cell>
          <cell r="F397">
            <v>0</v>
          </cell>
        </row>
        <row r="398">
          <cell r="A398" t="str">
            <v>100905</v>
          </cell>
          <cell r="B398" t="str">
            <v>HARDIN-JEFFERSON ISD</v>
          </cell>
          <cell r="C398">
            <v>1048238264</v>
          </cell>
          <cell r="D398">
            <v>1011813423</v>
          </cell>
          <cell r="E398">
            <v>72849682</v>
          </cell>
          <cell r="F398">
            <v>0</v>
          </cell>
        </row>
        <row r="399">
          <cell r="A399" t="str">
            <v>100907</v>
          </cell>
          <cell r="B399" t="str">
            <v>LUMBERTON ISD</v>
          </cell>
          <cell r="C399">
            <v>1270180001</v>
          </cell>
          <cell r="D399">
            <v>1270180001</v>
          </cell>
          <cell r="E399">
            <v>0</v>
          </cell>
          <cell r="F399">
            <v>0</v>
          </cell>
        </row>
        <row r="400">
          <cell r="A400" t="str">
            <v>100908</v>
          </cell>
          <cell r="B400" t="str">
            <v>WEST HARDIN COUNTY CISD</v>
          </cell>
          <cell r="C400">
            <v>242615628</v>
          </cell>
          <cell r="D400">
            <v>242615628</v>
          </cell>
          <cell r="E400">
            <v>0</v>
          </cell>
          <cell r="F400">
            <v>0</v>
          </cell>
        </row>
        <row r="401">
          <cell r="A401" t="str">
            <v>101902</v>
          </cell>
          <cell r="B401" t="str">
            <v>ALDINE ISD</v>
          </cell>
          <cell r="C401">
            <v>21377191976</v>
          </cell>
          <cell r="D401">
            <v>21377191976</v>
          </cell>
          <cell r="E401">
            <v>0</v>
          </cell>
          <cell r="F401">
            <v>0</v>
          </cell>
        </row>
        <row r="402">
          <cell r="A402" t="str">
            <v>101903</v>
          </cell>
          <cell r="B402" t="str">
            <v>ALIEF ISD</v>
          </cell>
          <cell r="C402">
            <v>16580538609</v>
          </cell>
          <cell r="D402">
            <v>16580538609</v>
          </cell>
          <cell r="E402">
            <v>0</v>
          </cell>
          <cell r="F402">
            <v>0</v>
          </cell>
        </row>
        <row r="403">
          <cell r="A403" t="str">
            <v>101905</v>
          </cell>
          <cell r="B403" t="str">
            <v>CHANNELVIEW ISD</v>
          </cell>
          <cell r="C403">
            <v>3736251746</v>
          </cell>
          <cell r="D403">
            <v>3736251746</v>
          </cell>
          <cell r="E403">
            <v>0</v>
          </cell>
          <cell r="F403">
            <v>0</v>
          </cell>
        </row>
        <row r="404">
          <cell r="A404" t="str">
            <v>101906</v>
          </cell>
          <cell r="B404" t="str">
            <v>CROSBY ISD</v>
          </cell>
          <cell r="C404">
            <v>2060372616</v>
          </cell>
          <cell r="D404">
            <v>2060372616</v>
          </cell>
          <cell r="E404">
            <v>0</v>
          </cell>
          <cell r="F404">
            <v>0</v>
          </cell>
        </row>
        <row r="405">
          <cell r="A405" t="str">
            <v>101907</v>
          </cell>
          <cell r="B405" t="str">
            <v>CYPRESS-FAIRBANKS ISD</v>
          </cell>
          <cell r="C405">
            <v>59019732167</v>
          </cell>
          <cell r="D405">
            <v>56229287371</v>
          </cell>
          <cell r="E405">
            <v>5580889592</v>
          </cell>
          <cell r="F405">
            <v>0</v>
          </cell>
        </row>
        <row r="406">
          <cell r="A406" t="str">
            <v>101908</v>
          </cell>
          <cell r="B406" t="str">
            <v>DEER PARK ISD</v>
          </cell>
          <cell r="C406">
            <v>10069199370</v>
          </cell>
          <cell r="D406">
            <v>9856329977</v>
          </cell>
          <cell r="E406">
            <v>425738786</v>
          </cell>
          <cell r="F406">
            <v>0</v>
          </cell>
        </row>
        <row r="407">
          <cell r="A407" t="str">
            <v>101910</v>
          </cell>
          <cell r="B407" t="str">
            <v>GALENA PARK ISD</v>
          </cell>
          <cell r="C407">
            <v>10168940858</v>
          </cell>
          <cell r="D407">
            <v>10027252672</v>
          </cell>
          <cell r="E407">
            <v>283376372</v>
          </cell>
          <cell r="F407">
            <v>0</v>
          </cell>
        </row>
        <row r="408">
          <cell r="A408" t="str">
            <v>101911</v>
          </cell>
          <cell r="B408" t="str">
            <v>GOOSE CREEK CISD</v>
          </cell>
          <cell r="C408">
            <v>12294855456</v>
          </cell>
          <cell r="D408">
            <v>12153831495</v>
          </cell>
          <cell r="E408">
            <v>282047922</v>
          </cell>
          <cell r="F408">
            <v>0</v>
          </cell>
        </row>
        <row r="409">
          <cell r="A409" t="str">
            <v>101912</v>
          </cell>
          <cell r="B409" t="str">
            <v>HOUSTON ISD</v>
          </cell>
          <cell r="C409">
            <v>188289658158</v>
          </cell>
          <cell r="D409">
            <v>180633389679</v>
          </cell>
          <cell r="E409">
            <v>15312536958</v>
          </cell>
          <cell r="F409">
            <v>0</v>
          </cell>
        </row>
        <row r="410">
          <cell r="A410" t="str">
            <v>101913</v>
          </cell>
          <cell r="B410" t="str">
            <v>HUMBLE ISD</v>
          </cell>
          <cell r="C410">
            <v>16299063609</v>
          </cell>
          <cell r="D410">
            <v>16299063609</v>
          </cell>
          <cell r="E410">
            <v>0</v>
          </cell>
          <cell r="F410">
            <v>0</v>
          </cell>
        </row>
        <row r="411">
          <cell r="A411" t="str">
            <v>101914</v>
          </cell>
          <cell r="B411" t="str">
            <v>KATY ISD</v>
          </cell>
          <cell r="C411">
            <v>41056465238</v>
          </cell>
          <cell r="D411">
            <v>41056465238</v>
          </cell>
          <cell r="E411">
            <v>0</v>
          </cell>
          <cell r="F411">
            <v>0</v>
          </cell>
        </row>
        <row r="412">
          <cell r="A412" t="str">
            <v>101915</v>
          </cell>
          <cell r="B412" t="str">
            <v>KLEIN ISD</v>
          </cell>
          <cell r="C412">
            <v>22291326215</v>
          </cell>
          <cell r="D412">
            <v>22291326215</v>
          </cell>
          <cell r="E412">
            <v>0</v>
          </cell>
          <cell r="F412">
            <v>0</v>
          </cell>
        </row>
        <row r="413">
          <cell r="A413" t="str">
            <v>101916</v>
          </cell>
          <cell r="B413" t="str">
            <v>LA PORTE ISD</v>
          </cell>
          <cell r="C413">
            <v>10788587213</v>
          </cell>
          <cell r="D413">
            <v>10589104840</v>
          </cell>
          <cell r="E413">
            <v>398964746</v>
          </cell>
          <cell r="F413">
            <v>0</v>
          </cell>
        </row>
        <row r="414">
          <cell r="A414" t="str">
            <v>101917</v>
          </cell>
          <cell r="B414" t="str">
            <v>PASADENA ISD</v>
          </cell>
          <cell r="C414">
            <v>15842556618</v>
          </cell>
          <cell r="D414">
            <v>15567958206</v>
          </cell>
          <cell r="E414">
            <v>549196824</v>
          </cell>
          <cell r="F414">
            <v>0</v>
          </cell>
        </row>
        <row r="415">
          <cell r="A415" t="str">
            <v>101919</v>
          </cell>
          <cell r="B415" t="str">
            <v>SPRING ISD</v>
          </cell>
          <cell r="C415">
            <v>14203833707</v>
          </cell>
          <cell r="D415">
            <v>14203833707</v>
          </cell>
          <cell r="E415">
            <v>0</v>
          </cell>
          <cell r="F415">
            <v>0</v>
          </cell>
        </row>
        <row r="416">
          <cell r="A416" t="str">
            <v>101920</v>
          </cell>
          <cell r="B416" t="str">
            <v>SPRING BRANCH ISD</v>
          </cell>
          <cell r="C416">
            <v>35873632758</v>
          </cell>
          <cell r="D416">
            <v>33652019635</v>
          </cell>
          <cell r="E416">
            <v>4443226246</v>
          </cell>
          <cell r="F416">
            <v>0</v>
          </cell>
        </row>
        <row r="417">
          <cell r="A417" t="str">
            <v>101921</v>
          </cell>
          <cell r="B417" t="str">
            <v>TOMBALL ISD</v>
          </cell>
          <cell r="C417">
            <v>11504503357</v>
          </cell>
          <cell r="D417">
            <v>11504490857</v>
          </cell>
          <cell r="E417">
            <v>25000</v>
          </cell>
          <cell r="F417">
            <v>0</v>
          </cell>
        </row>
        <row r="418">
          <cell r="A418" t="str">
            <v>101924</v>
          </cell>
          <cell r="B418" t="str">
            <v>SHELDON ISD</v>
          </cell>
          <cell r="C418">
            <v>5553611271</v>
          </cell>
          <cell r="D418">
            <v>5465528331</v>
          </cell>
          <cell r="E418">
            <v>176165880</v>
          </cell>
          <cell r="F418">
            <v>0</v>
          </cell>
        </row>
        <row r="419">
          <cell r="A419" t="str">
            <v>101925</v>
          </cell>
          <cell r="B419" t="str">
            <v>HUFFMAN ISD</v>
          </cell>
          <cell r="C419">
            <v>1286711416</v>
          </cell>
          <cell r="D419">
            <v>1286711416</v>
          </cell>
          <cell r="E419">
            <v>0</v>
          </cell>
          <cell r="F419">
            <v>0</v>
          </cell>
        </row>
        <row r="420">
          <cell r="A420" t="str">
            <v>102901</v>
          </cell>
          <cell r="B420" t="str">
            <v>KARNACK ISD</v>
          </cell>
          <cell r="C420">
            <v>220521863</v>
          </cell>
          <cell r="D420">
            <v>213159733</v>
          </cell>
          <cell r="E420">
            <v>14724260</v>
          </cell>
          <cell r="F420">
            <v>0</v>
          </cell>
        </row>
        <row r="421">
          <cell r="A421" t="str">
            <v>102902</v>
          </cell>
          <cell r="B421" t="str">
            <v>MARSHALL ISD</v>
          </cell>
          <cell r="C421">
            <v>2678524999</v>
          </cell>
          <cell r="D421">
            <v>2596624706</v>
          </cell>
          <cell r="E421">
            <v>163800586</v>
          </cell>
          <cell r="F421">
            <v>0</v>
          </cell>
        </row>
        <row r="422">
          <cell r="A422" t="str">
            <v>102903</v>
          </cell>
          <cell r="B422" t="str">
            <v>WASKOM ISD</v>
          </cell>
          <cell r="C422">
            <v>414296437</v>
          </cell>
          <cell r="D422">
            <v>404933988</v>
          </cell>
          <cell r="E422">
            <v>18724898</v>
          </cell>
          <cell r="F422">
            <v>0</v>
          </cell>
        </row>
        <row r="423">
          <cell r="A423" t="str">
            <v>102904</v>
          </cell>
          <cell r="B423" t="str">
            <v>HALLSVILLE ISD</v>
          </cell>
          <cell r="C423">
            <v>2829229554</v>
          </cell>
          <cell r="D423">
            <v>2730329163</v>
          </cell>
          <cell r="E423">
            <v>197800782</v>
          </cell>
          <cell r="F423">
            <v>0</v>
          </cell>
        </row>
        <row r="424">
          <cell r="A424" t="str">
            <v>102905</v>
          </cell>
          <cell r="B424" t="str">
            <v>HARLETON ISD</v>
          </cell>
          <cell r="C424">
            <v>177867173</v>
          </cell>
          <cell r="D424">
            <v>166786084</v>
          </cell>
          <cell r="E424">
            <v>22162178</v>
          </cell>
          <cell r="F424">
            <v>0</v>
          </cell>
        </row>
        <row r="425">
          <cell r="A425" t="str">
            <v>102906</v>
          </cell>
          <cell r="B425" t="str">
            <v>ELYSIAN FIELDS ISD</v>
          </cell>
          <cell r="C425">
            <v>505434998</v>
          </cell>
          <cell r="D425">
            <v>489993108</v>
          </cell>
          <cell r="E425">
            <v>30883780</v>
          </cell>
          <cell r="F425">
            <v>0</v>
          </cell>
        </row>
        <row r="426">
          <cell r="A426" t="str">
            <v>103901</v>
          </cell>
          <cell r="B426" t="str">
            <v>CHANNING ISD</v>
          </cell>
          <cell r="C426">
            <v>223304116</v>
          </cell>
          <cell r="D426">
            <v>223304116</v>
          </cell>
          <cell r="E426">
            <v>0</v>
          </cell>
          <cell r="F426">
            <v>0</v>
          </cell>
        </row>
        <row r="427">
          <cell r="A427" t="str">
            <v>103902</v>
          </cell>
          <cell r="B427" t="str">
            <v>HARTLEY ISD</v>
          </cell>
          <cell r="C427">
            <v>192837812</v>
          </cell>
          <cell r="D427">
            <v>192837812</v>
          </cell>
          <cell r="E427">
            <v>0</v>
          </cell>
          <cell r="F427">
            <v>0</v>
          </cell>
        </row>
        <row r="428">
          <cell r="A428" t="str">
            <v>104901</v>
          </cell>
          <cell r="B428" t="str">
            <v>HASKELL CISD</v>
          </cell>
          <cell r="C428">
            <v>288789869</v>
          </cell>
          <cell r="D428">
            <v>288789869</v>
          </cell>
          <cell r="E428">
            <v>0</v>
          </cell>
          <cell r="F428">
            <v>0</v>
          </cell>
        </row>
        <row r="429">
          <cell r="A429" t="str">
            <v>104903</v>
          </cell>
          <cell r="B429" t="str">
            <v>RULE ISD</v>
          </cell>
          <cell r="C429">
            <v>66381710</v>
          </cell>
          <cell r="D429">
            <v>65741165</v>
          </cell>
          <cell r="E429">
            <v>1281090</v>
          </cell>
          <cell r="F429">
            <v>0</v>
          </cell>
        </row>
        <row r="430">
          <cell r="A430" t="str">
            <v>104907</v>
          </cell>
          <cell r="B430" t="str">
            <v>PAINT CREEK ISD</v>
          </cell>
          <cell r="C430">
            <v>162887380</v>
          </cell>
          <cell r="D430">
            <v>162887380</v>
          </cell>
          <cell r="E430">
            <v>0</v>
          </cell>
          <cell r="F430">
            <v>0</v>
          </cell>
        </row>
        <row r="431">
          <cell r="A431" t="str">
            <v>105902</v>
          </cell>
          <cell r="B431" t="str">
            <v>SAN MARCOS CISD</v>
          </cell>
          <cell r="C431">
            <v>6373326479</v>
          </cell>
          <cell r="D431">
            <v>6373326479</v>
          </cell>
          <cell r="E431">
            <v>0</v>
          </cell>
          <cell r="F431">
            <v>0</v>
          </cell>
        </row>
        <row r="432">
          <cell r="A432" t="str">
            <v>105904</v>
          </cell>
          <cell r="B432" t="str">
            <v>DRIPPING SPRINGS ISD</v>
          </cell>
          <cell r="C432">
            <v>5517839481</v>
          </cell>
          <cell r="D432">
            <v>5517839481</v>
          </cell>
          <cell r="E432">
            <v>0</v>
          </cell>
          <cell r="F432">
            <v>0</v>
          </cell>
        </row>
        <row r="433">
          <cell r="A433" t="str">
            <v>105905</v>
          </cell>
          <cell r="B433" t="str">
            <v>WIMBERLEY ISD</v>
          </cell>
          <cell r="C433">
            <v>2255949926</v>
          </cell>
          <cell r="D433">
            <v>2255949926</v>
          </cell>
          <cell r="E433">
            <v>0</v>
          </cell>
          <cell r="F433">
            <v>0</v>
          </cell>
        </row>
        <row r="434">
          <cell r="A434" t="str">
            <v>105906</v>
          </cell>
          <cell r="B434" t="str">
            <v>HAYS CISD</v>
          </cell>
          <cell r="C434">
            <v>8602340364</v>
          </cell>
          <cell r="D434">
            <v>8602340364</v>
          </cell>
          <cell r="E434">
            <v>0</v>
          </cell>
          <cell r="F434">
            <v>0</v>
          </cell>
        </row>
        <row r="435">
          <cell r="A435" t="str">
            <v>106901</v>
          </cell>
          <cell r="B435" t="str">
            <v>CANADIAN ISD</v>
          </cell>
          <cell r="C435">
            <v>1197599924</v>
          </cell>
          <cell r="D435">
            <v>1188153709</v>
          </cell>
          <cell r="E435">
            <v>18892430</v>
          </cell>
          <cell r="F435">
            <v>0</v>
          </cell>
        </row>
        <row r="436">
          <cell r="A436" t="str">
            <v>107901</v>
          </cell>
          <cell r="B436" t="str">
            <v>ATHENS ISD</v>
          </cell>
          <cell r="C436">
            <v>1443986655</v>
          </cell>
          <cell r="D436">
            <v>1443986655</v>
          </cell>
          <cell r="E436">
            <v>0</v>
          </cell>
          <cell r="F436">
            <v>0</v>
          </cell>
        </row>
        <row r="437">
          <cell r="A437" t="str">
            <v>107902</v>
          </cell>
          <cell r="B437" t="str">
            <v>BROWNSBORO ISD</v>
          </cell>
          <cell r="C437">
            <v>758582273</v>
          </cell>
          <cell r="D437">
            <v>704811476</v>
          </cell>
          <cell r="E437">
            <v>107541594</v>
          </cell>
          <cell r="F437">
            <v>0</v>
          </cell>
        </row>
        <row r="438">
          <cell r="A438" t="str">
            <v>107904</v>
          </cell>
          <cell r="B438" t="str">
            <v>CROSS ROADS ISD</v>
          </cell>
          <cell r="C438">
            <v>250953149</v>
          </cell>
          <cell r="D438">
            <v>250953149</v>
          </cell>
          <cell r="E438">
            <v>0</v>
          </cell>
          <cell r="F438">
            <v>0</v>
          </cell>
        </row>
        <row r="439">
          <cell r="A439" t="str">
            <v>107905</v>
          </cell>
          <cell r="B439" t="str">
            <v>EUSTACE ISD</v>
          </cell>
          <cell r="C439">
            <v>606908713</v>
          </cell>
          <cell r="D439">
            <v>579515829</v>
          </cell>
          <cell r="E439">
            <v>54785768</v>
          </cell>
          <cell r="F439">
            <v>0</v>
          </cell>
        </row>
        <row r="440">
          <cell r="A440" t="str">
            <v>107906</v>
          </cell>
          <cell r="B440" t="str">
            <v>MALAKOFF ISD</v>
          </cell>
          <cell r="C440">
            <v>1449486556</v>
          </cell>
          <cell r="D440">
            <v>1449486556</v>
          </cell>
          <cell r="E440">
            <v>0</v>
          </cell>
          <cell r="F440">
            <v>0</v>
          </cell>
        </row>
        <row r="441">
          <cell r="A441" t="str">
            <v>107907</v>
          </cell>
          <cell r="B441" t="str">
            <v>TRINIDAD ISD</v>
          </cell>
          <cell r="C441">
            <v>51116915</v>
          </cell>
          <cell r="D441">
            <v>50111204</v>
          </cell>
          <cell r="E441">
            <v>2011422</v>
          </cell>
          <cell r="F441">
            <v>0</v>
          </cell>
        </row>
        <row r="442">
          <cell r="A442" t="str">
            <v>107908</v>
          </cell>
          <cell r="B442" t="str">
            <v>MURCHISON ISD</v>
          </cell>
          <cell r="C442">
            <v>39345654</v>
          </cell>
          <cell r="D442">
            <v>39345654</v>
          </cell>
          <cell r="E442">
            <v>0</v>
          </cell>
          <cell r="F442">
            <v>0</v>
          </cell>
        </row>
        <row r="443">
          <cell r="A443" t="str">
            <v>107910</v>
          </cell>
          <cell r="B443" t="str">
            <v>LAPOYNOR ISD</v>
          </cell>
          <cell r="C443">
            <v>205500174</v>
          </cell>
          <cell r="D443">
            <v>196492634</v>
          </cell>
          <cell r="E443">
            <v>18015080</v>
          </cell>
          <cell r="F443">
            <v>0</v>
          </cell>
        </row>
        <row r="444">
          <cell r="A444" t="str">
            <v>108902</v>
          </cell>
          <cell r="B444" t="str">
            <v>DONNA ISD</v>
          </cell>
          <cell r="C444">
            <v>1485461411</v>
          </cell>
          <cell r="D444">
            <v>1485461411</v>
          </cell>
          <cell r="E444">
            <v>0</v>
          </cell>
          <cell r="F444">
            <v>0</v>
          </cell>
        </row>
        <row r="445">
          <cell r="A445" t="str">
            <v>108903</v>
          </cell>
          <cell r="B445" t="str">
            <v>EDCOUCH-ELSA ISD</v>
          </cell>
          <cell r="C445">
            <v>359517685</v>
          </cell>
          <cell r="D445">
            <v>359517685</v>
          </cell>
          <cell r="E445">
            <v>0</v>
          </cell>
          <cell r="F445">
            <v>0</v>
          </cell>
        </row>
        <row r="446">
          <cell r="A446" t="str">
            <v>108904</v>
          </cell>
          <cell r="B446" t="str">
            <v>EDINBURG CISD</v>
          </cell>
          <cell r="C446">
            <v>6981151177</v>
          </cell>
          <cell r="D446">
            <v>6981151177</v>
          </cell>
          <cell r="E446">
            <v>0</v>
          </cell>
          <cell r="F446">
            <v>0</v>
          </cell>
        </row>
        <row r="447">
          <cell r="A447" t="str">
            <v>108905</v>
          </cell>
          <cell r="B447" t="str">
            <v>HIDALGO ISD</v>
          </cell>
          <cell r="C447">
            <v>554297290</v>
          </cell>
          <cell r="D447">
            <v>554297290</v>
          </cell>
          <cell r="E447">
            <v>0</v>
          </cell>
          <cell r="F447">
            <v>0</v>
          </cell>
        </row>
        <row r="448">
          <cell r="A448" t="str">
            <v>108906</v>
          </cell>
          <cell r="B448" t="str">
            <v>MCALLEN ISD</v>
          </cell>
          <cell r="C448">
            <v>7616852762</v>
          </cell>
          <cell r="D448">
            <v>7616852762</v>
          </cell>
          <cell r="E448">
            <v>0</v>
          </cell>
          <cell r="F448">
            <v>0</v>
          </cell>
        </row>
        <row r="449">
          <cell r="A449" t="str">
            <v>108907</v>
          </cell>
          <cell r="B449" t="str">
            <v>MERCEDES ISD</v>
          </cell>
          <cell r="C449">
            <v>655950954</v>
          </cell>
          <cell r="D449">
            <v>655950954</v>
          </cell>
          <cell r="E449">
            <v>0</v>
          </cell>
          <cell r="F449">
            <v>0</v>
          </cell>
        </row>
        <row r="450">
          <cell r="A450" t="str">
            <v>108908</v>
          </cell>
          <cell r="B450" t="str">
            <v>MISSION CISD</v>
          </cell>
          <cell r="C450">
            <v>2213588816</v>
          </cell>
          <cell r="D450">
            <v>2213588816</v>
          </cell>
          <cell r="E450">
            <v>0</v>
          </cell>
          <cell r="F450">
            <v>0</v>
          </cell>
        </row>
        <row r="451">
          <cell r="A451" t="str">
            <v>108909</v>
          </cell>
          <cell r="B451" t="str">
            <v>PHARR-SAN JUAN-ALAMO ISD</v>
          </cell>
          <cell r="C451">
            <v>4775584788</v>
          </cell>
          <cell r="D451">
            <v>4775584788</v>
          </cell>
          <cell r="E451">
            <v>0</v>
          </cell>
          <cell r="F451">
            <v>0</v>
          </cell>
        </row>
        <row r="452">
          <cell r="A452" t="str">
            <v>108910</v>
          </cell>
          <cell r="B452" t="str">
            <v>PROGRESO ISD</v>
          </cell>
          <cell r="C452">
            <v>178510429</v>
          </cell>
          <cell r="D452">
            <v>178510429</v>
          </cell>
          <cell r="E452">
            <v>0</v>
          </cell>
          <cell r="F452">
            <v>0</v>
          </cell>
        </row>
        <row r="453">
          <cell r="A453" t="str">
            <v>108911</v>
          </cell>
          <cell r="B453" t="str">
            <v>SHARYLAND ISD</v>
          </cell>
          <cell r="C453">
            <v>3340196179</v>
          </cell>
          <cell r="D453">
            <v>3340196179</v>
          </cell>
          <cell r="E453">
            <v>0</v>
          </cell>
          <cell r="F453">
            <v>0</v>
          </cell>
        </row>
        <row r="454">
          <cell r="A454" t="str">
            <v>108912</v>
          </cell>
          <cell r="B454" t="str">
            <v>LA JOYA ISD</v>
          </cell>
          <cell r="C454">
            <v>2631437440</v>
          </cell>
          <cell r="D454">
            <v>2631437440</v>
          </cell>
          <cell r="E454">
            <v>0</v>
          </cell>
          <cell r="F454">
            <v>0</v>
          </cell>
        </row>
        <row r="455">
          <cell r="A455" t="str">
            <v>108913</v>
          </cell>
          <cell r="B455" t="str">
            <v>WESLACO ISD</v>
          </cell>
          <cell r="C455">
            <v>2375060406</v>
          </cell>
          <cell r="D455">
            <v>2375060406</v>
          </cell>
          <cell r="E455">
            <v>0</v>
          </cell>
          <cell r="F455">
            <v>0</v>
          </cell>
        </row>
        <row r="456">
          <cell r="A456" t="str">
            <v>108914</v>
          </cell>
          <cell r="B456" t="str">
            <v>LA VILLA ISD</v>
          </cell>
          <cell r="C456">
            <v>110190149</v>
          </cell>
          <cell r="D456">
            <v>110190149</v>
          </cell>
          <cell r="E456">
            <v>0</v>
          </cell>
          <cell r="F456">
            <v>0</v>
          </cell>
        </row>
        <row r="457">
          <cell r="A457" t="str">
            <v>108915</v>
          </cell>
          <cell r="B457" t="str">
            <v>MONTE ALTO ISD</v>
          </cell>
          <cell r="C457">
            <v>135488473</v>
          </cell>
          <cell r="D457">
            <v>135488473</v>
          </cell>
          <cell r="E457">
            <v>0</v>
          </cell>
          <cell r="F457">
            <v>0</v>
          </cell>
        </row>
        <row r="458">
          <cell r="A458" t="str">
            <v>108916</v>
          </cell>
          <cell r="B458" t="str">
            <v>VALLEY VIEW ISD</v>
          </cell>
          <cell r="C458">
            <v>685659633</v>
          </cell>
          <cell r="D458">
            <v>685659633</v>
          </cell>
          <cell r="E458">
            <v>0</v>
          </cell>
          <cell r="F458">
            <v>0</v>
          </cell>
        </row>
        <row r="459">
          <cell r="A459" t="str">
            <v>109901</v>
          </cell>
          <cell r="B459" t="str">
            <v>ABBOTT ISD</v>
          </cell>
          <cell r="C459">
            <v>98910050</v>
          </cell>
          <cell r="D459">
            <v>98910050</v>
          </cell>
          <cell r="E459">
            <v>0</v>
          </cell>
          <cell r="F459">
            <v>0</v>
          </cell>
        </row>
        <row r="460">
          <cell r="A460" t="str">
            <v>109902</v>
          </cell>
          <cell r="B460" t="str">
            <v>BYNUM ISD</v>
          </cell>
          <cell r="C460">
            <v>94857411</v>
          </cell>
          <cell r="D460">
            <v>94857411</v>
          </cell>
          <cell r="E460">
            <v>0</v>
          </cell>
          <cell r="F460">
            <v>0</v>
          </cell>
        </row>
        <row r="461">
          <cell r="A461" t="str">
            <v>109903</v>
          </cell>
          <cell r="B461" t="str">
            <v>COVINGTON ISD</v>
          </cell>
          <cell r="C461">
            <v>96827710</v>
          </cell>
          <cell r="D461">
            <v>96827710</v>
          </cell>
          <cell r="E461">
            <v>0</v>
          </cell>
          <cell r="F461">
            <v>0</v>
          </cell>
        </row>
        <row r="462">
          <cell r="A462" t="str">
            <v>109904</v>
          </cell>
          <cell r="B462" t="str">
            <v>HILLSBORO ISD</v>
          </cell>
          <cell r="C462">
            <v>725177301</v>
          </cell>
          <cell r="D462">
            <v>725177301</v>
          </cell>
          <cell r="E462">
            <v>0</v>
          </cell>
          <cell r="F462">
            <v>0</v>
          </cell>
        </row>
        <row r="463">
          <cell r="A463" t="str">
            <v>109905</v>
          </cell>
          <cell r="B463" t="str">
            <v>HUBBARD ISD</v>
          </cell>
          <cell r="C463">
            <v>93990785</v>
          </cell>
          <cell r="D463">
            <v>93990785</v>
          </cell>
          <cell r="E463">
            <v>0</v>
          </cell>
          <cell r="F463">
            <v>0</v>
          </cell>
        </row>
        <row r="464">
          <cell r="A464" t="str">
            <v>109907</v>
          </cell>
          <cell r="B464" t="str">
            <v>ITASCA ISD</v>
          </cell>
          <cell r="C464">
            <v>220347522</v>
          </cell>
          <cell r="D464">
            <v>220347522</v>
          </cell>
          <cell r="E464">
            <v>0</v>
          </cell>
          <cell r="F464">
            <v>0</v>
          </cell>
        </row>
        <row r="465">
          <cell r="A465" t="str">
            <v>109908</v>
          </cell>
          <cell r="B465" t="str">
            <v>MALONE ISD</v>
          </cell>
          <cell r="C465">
            <v>52809992</v>
          </cell>
          <cell r="D465">
            <v>52809992</v>
          </cell>
          <cell r="E465">
            <v>0</v>
          </cell>
          <cell r="F465">
            <v>0</v>
          </cell>
        </row>
        <row r="466">
          <cell r="A466" t="str">
            <v>109910</v>
          </cell>
          <cell r="B466" t="str">
            <v>MOUNT CALM ISD</v>
          </cell>
          <cell r="C466">
            <v>34052301</v>
          </cell>
          <cell r="D466">
            <v>34052301</v>
          </cell>
          <cell r="E466">
            <v>0</v>
          </cell>
          <cell r="F466">
            <v>0</v>
          </cell>
        </row>
        <row r="467">
          <cell r="A467" t="str">
            <v>109911</v>
          </cell>
          <cell r="B467" t="str">
            <v>WHITNEY ISD</v>
          </cell>
          <cell r="C467">
            <v>643499378</v>
          </cell>
          <cell r="D467">
            <v>643499378</v>
          </cell>
          <cell r="E467">
            <v>0</v>
          </cell>
          <cell r="F467">
            <v>0</v>
          </cell>
        </row>
        <row r="468">
          <cell r="A468" t="str">
            <v>109912</v>
          </cell>
          <cell r="B468" t="str">
            <v>AQUILLA ISD</v>
          </cell>
          <cell r="C468">
            <v>94630463</v>
          </cell>
          <cell r="D468">
            <v>94630463</v>
          </cell>
          <cell r="E468">
            <v>0</v>
          </cell>
          <cell r="F468">
            <v>0</v>
          </cell>
        </row>
        <row r="469">
          <cell r="A469" t="str">
            <v>109913</v>
          </cell>
          <cell r="B469" t="str">
            <v>BLUM ISD</v>
          </cell>
          <cell r="C469">
            <v>192985730</v>
          </cell>
          <cell r="D469">
            <v>192985730</v>
          </cell>
          <cell r="E469">
            <v>0</v>
          </cell>
          <cell r="F469">
            <v>0</v>
          </cell>
        </row>
        <row r="470">
          <cell r="A470" t="str">
            <v>109914</v>
          </cell>
          <cell r="B470" t="str">
            <v>PENELOPE ISD</v>
          </cell>
          <cell r="C470">
            <v>32657320</v>
          </cell>
          <cell r="D470">
            <v>32657320</v>
          </cell>
          <cell r="E470">
            <v>0</v>
          </cell>
          <cell r="F470">
            <v>0</v>
          </cell>
        </row>
        <row r="471">
          <cell r="A471" t="str">
            <v>110901</v>
          </cell>
          <cell r="B471" t="str">
            <v>ANTON ISD</v>
          </cell>
          <cell r="C471">
            <v>74144582</v>
          </cell>
          <cell r="D471">
            <v>74144582</v>
          </cell>
          <cell r="E471">
            <v>0</v>
          </cell>
          <cell r="F471">
            <v>0</v>
          </cell>
        </row>
        <row r="472">
          <cell r="A472" t="str">
            <v>110902</v>
          </cell>
          <cell r="B472" t="str">
            <v>LEVELLAND ISD</v>
          </cell>
          <cell r="C472">
            <v>1264106325</v>
          </cell>
          <cell r="D472">
            <v>1264106325</v>
          </cell>
          <cell r="E472">
            <v>0</v>
          </cell>
          <cell r="F472">
            <v>0</v>
          </cell>
        </row>
        <row r="473">
          <cell r="A473" t="str">
            <v>110905</v>
          </cell>
          <cell r="B473" t="str">
            <v>ROPES ISD</v>
          </cell>
          <cell r="C473">
            <v>114131759</v>
          </cell>
          <cell r="D473">
            <v>114131759</v>
          </cell>
          <cell r="E473">
            <v>0</v>
          </cell>
          <cell r="F473">
            <v>0</v>
          </cell>
        </row>
        <row r="474">
          <cell r="A474" t="str">
            <v>110906</v>
          </cell>
          <cell r="B474" t="str">
            <v>SMYER ISD</v>
          </cell>
          <cell r="C474">
            <v>112271840</v>
          </cell>
          <cell r="D474">
            <v>112271840</v>
          </cell>
          <cell r="E474">
            <v>0</v>
          </cell>
          <cell r="F474">
            <v>0</v>
          </cell>
        </row>
        <row r="475">
          <cell r="A475" t="str">
            <v>110907</v>
          </cell>
          <cell r="B475" t="str">
            <v>SUNDOWN ISD</v>
          </cell>
          <cell r="C475">
            <v>950613157</v>
          </cell>
          <cell r="D475">
            <v>947844571</v>
          </cell>
          <cell r="E475">
            <v>5537172</v>
          </cell>
          <cell r="F475">
            <v>0</v>
          </cell>
        </row>
        <row r="476">
          <cell r="A476" t="str">
            <v>110908</v>
          </cell>
          <cell r="B476" t="str">
            <v>WHITHARRAL ISD</v>
          </cell>
          <cell r="C476">
            <v>53185585</v>
          </cell>
          <cell r="D476">
            <v>53185585</v>
          </cell>
          <cell r="E476">
            <v>0</v>
          </cell>
          <cell r="F476">
            <v>0</v>
          </cell>
        </row>
        <row r="477">
          <cell r="A477" t="str">
            <v>111901</v>
          </cell>
          <cell r="B477" t="str">
            <v>GRANBURY ISD</v>
          </cell>
          <cell r="C477">
            <v>6395367582</v>
          </cell>
          <cell r="D477">
            <v>6395367582</v>
          </cell>
          <cell r="E477">
            <v>0</v>
          </cell>
          <cell r="F477">
            <v>0</v>
          </cell>
        </row>
        <row r="478">
          <cell r="A478" t="str">
            <v>111902</v>
          </cell>
          <cell r="B478" t="str">
            <v>LIPAN ISD</v>
          </cell>
          <cell r="C478">
            <v>182299665</v>
          </cell>
          <cell r="D478">
            <v>182299665</v>
          </cell>
          <cell r="E478">
            <v>0</v>
          </cell>
          <cell r="F478">
            <v>0</v>
          </cell>
        </row>
        <row r="479">
          <cell r="A479" t="str">
            <v>111903</v>
          </cell>
          <cell r="B479" t="str">
            <v>TOLAR ISD</v>
          </cell>
          <cell r="C479">
            <v>293517986</v>
          </cell>
          <cell r="D479">
            <v>293517986</v>
          </cell>
          <cell r="E479">
            <v>0</v>
          </cell>
          <cell r="F479">
            <v>0</v>
          </cell>
        </row>
        <row r="480">
          <cell r="A480" t="str">
            <v>112901</v>
          </cell>
          <cell r="B480" t="str">
            <v>SULPHUR SPRINGS ISD</v>
          </cell>
          <cell r="C480">
            <v>1465934525</v>
          </cell>
          <cell r="D480">
            <v>1465934525</v>
          </cell>
          <cell r="E480">
            <v>0</v>
          </cell>
          <cell r="F480">
            <v>0</v>
          </cell>
        </row>
        <row r="481">
          <cell r="A481" t="str">
            <v>112905</v>
          </cell>
          <cell r="B481" t="str">
            <v>CUMBY ISD</v>
          </cell>
          <cell r="C481">
            <v>88101675</v>
          </cell>
          <cell r="D481">
            <v>88101675</v>
          </cell>
          <cell r="E481">
            <v>0</v>
          </cell>
          <cell r="F481">
            <v>0</v>
          </cell>
        </row>
        <row r="482">
          <cell r="A482" t="str">
            <v>112906</v>
          </cell>
          <cell r="B482" t="str">
            <v>NORTH HOPKINS ISD</v>
          </cell>
          <cell r="C482">
            <v>99504701</v>
          </cell>
          <cell r="D482">
            <v>99504701</v>
          </cell>
          <cell r="E482">
            <v>0</v>
          </cell>
          <cell r="F482">
            <v>0</v>
          </cell>
        </row>
        <row r="483">
          <cell r="A483" t="str">
            <v>112907</v>
          </cell>
          <cell r="B483" t="str">
            <v>MILLER GROVE ISD</v>
          </cell>
          <cell r="C483">
            <v>68118572</v>
          </cell>
          <cell r="D483">
            <v>68118572</v>
          </cell>
          <cell r="E483">
            <v>0</v>
          </cell>
          <cell r="F483">
            <v>0</v>
          </cell>
        </row>
        <row r="484">
          <cell r="A484" t="str">
            <v>112908</v>
          </cell>
          <cell r="B484" t="str">
            <v>COMO-PICKTON CISD</v>
          </cell>
          <cell r="C484">
            <v>169478594</v>
          </cell>
          <cell r="D484">
            <v>169478594</v>
          </cell>
          <cell r="E484">
            <v>0</v>
          </cell>
          <cell r="F484">
            <v>0</v>
          </cell>
        </row>
        <row r="485">
          <cell r="A485" t="str">
            <v>112909</v>
          </cell>
          <cell r="B485" t="str">
            <v>SALTILLO ISD</v>
          </cell>
          <cell r="C485">
            <v>96933629</v>
          </cell>
          <cell r="D485">
            <v>96933629</v>
          </cell>
          <cell r="E485">
            <v>0</v>
          </cell>
          <cell r="F485">
            <v>0</v>
          </cell>
        </row>
        <row r="486">
          <cell r="A486" t="str">
            <v>112910</v>
          </cell>
          <cell r="B486" t="str">
            <v>SULPHUR BLUFF ISD</v>
          </cell>
          <cell r="C486">
            <v>114409729</v>
          </cell>
          <cell r="D486">
            <v>114409729</v>
          </cell>
          <cell r="E486">
            <v>0</v>
          </cell>
          <cell r="F486">
            <v>0</v>
          </cell>
        </row>
        <row r="487">
          <cell r="A487" t="str">
            <v>113901</v>
          </cell>
          <cell r="B487" t="str">
            <v>CROCKETT ISD</v>
          </cell>
          <cell r="C487">
            <v>476326343</v>
          </cell>
          <cell r="D487">
            <v>476326343</v>
          </cell>
          <cell r="E487">
            <v>0</v>
          </cell>
          <cell r="F487">
            <v>0</v>
          </cell>
        </row>
        <row r="488">
          <cell r="A488" t="str">
            <v>113902</v>
          </cell>
          <cell r="B488" t="str">
            <v>GRAPELAND ISD</v>
          </cell>
          <cell r="C488">
            <v>346571127</v>
          </cell>
          <cell r="D488">
            <v>346571127</v>
          </cell>
          <cell r="E488">
            <v>0</v>
          </cell>
          <cell r="F488">
            <v>0</v>
          </cell>
        </row>
        <row r="489">
          <cell r="A489" t="str">
            <v>113903</v>
          </cell>
          <cell r="B489" t="str">
            <v>LOVELADY ISD</v>
          </cell>
          <cell r="C489">
            <v>293108798</v>
          </cell>
          <cell r="D489">
            <v>293108798</v>
          </cell>
          <cell r="E489">
            <v>0</v>
          </cell>
          <cell r="F489">
            <v>0</v>
          </cell>
        </row>
        <row r="490">
          <cell r="A490" t="str">
            <v>113905</v>
          </cell>
          <cell r="B490" t="str">
            <v>LATEXO ISD</v>
          </cell>
          <cell r="C490">
            <v>175323451</v>
          </cell>
          <cell r="D490">
            <v>175323451</v>
          </cell>
          <cell r="E490">
            <v>0</v>
          </cell>
          <cell r="F490">
            <v>0</v>
          </cell>
        </row>
        <row r="491">
          <cell r="A491" t="str">
            <v>113906</v>
          </cell>
          <cell r="B491" t="str">
            <v>KENNARD ISD</v>
          </cell>
          <cell r="C491">
            <v>122553496</v>
          </cell>
          <cell r="D491">
            <v>122553496</v>
          </cell>
          <cell r="E491">
            <v>0</v>
          </cell>
          <cell r="F491">
            <v>0</v>
          </cell>
        </row>
        <row r="492">
          <cell r="A492" t="str">
            <v>114901</v>
          </cell>
          <cell r="B492" t="str">
            <v>BIG SPRING ISD</v>
          </cell>
          <cell r="C492">
            <v>3123409893</v>
          </cell>
          <cell r="D492">
            <v>3078158577</v>
          </cell>
          <cell r="E492">
            <v>90502632</v>
          </cell>
          <cell r="F492">
            <v>0</v>
          </cell>
        </row>
        <row r="493">
          <cell r="A493" t="str">
            <v>114902</v>
          </cell>
          <cell r="B493" t="str">
            <v>COAHOMA ISD</v>
          </cell>
          <cell r="C493">
            <v>559436446</v>
          </cell>
          <cell r="D493">
            <v>547964377</v>
          </cell>
          <cell r="E493">
            <v>22944138</v>
          </cell>
          <cell r="F493">
            <v>0</v>
          </cell>
        </row>
        <row r="494">
          <cell r="A494" t="str">
            <v>114904</v>
          </cell>
          <cell r="B494" t="str">
            <v>FORSAN ISD</v>
          </cell>
          <cell r="C494">
            <v>698435741</v>
          </cell>
          <cell r="D494">
            <v>690023118</v>
          </cell>
          <cell r="E494">
            <v>16825246</v>
          </cell>
          <cell r="F494">
            <v>0</v>
          </cell>
        </row>
        <row r="495">
          <cell r="A495" t="str">
            <v>115901</v>
          </cell>
          <cell r="B495" t="str">
            <v>FT HANCOCK ISD</v>
          </cell>
          <cell r="C495">
            <v>286194647</v>
          </cell>
          <cell r="D495">
            <v>286194647</v>
          </cell>
          <cell r="E495">
            <v>0</v>
          </cell>
          <cell r="F495">
            <v>0</v>
          </cell>
        </row>
        <row r="496">
          <cell r="A496" t="str">
            <v>115902</v>
          </cell>
          <cell r="B496" t="str">
            <v>SIERRA BLANCA ISD</v>
          </cell>
          <cell r="C496">
            <v>165493453</v>
          </cell>
          <cell r="D496">
            <v>165493453</v>
          </cell>
          <cell r="E496">
            <v>0</v>
          </cell>
          <cell r="F496">
            <v>0</v>
          </cell>
        </row>
        <row r="497">
          <cell r="A497" t="str">
            <v>115903</v>
          </cell>
          <cell r="B497" t="str">
            <v>DELL CITY ISD</v>
          </cell>
          <cell r="C497">
            <v>80196541</v>
          </cell>
          <cell r="D497">
            <v>79914871</v>
          </cell>
          <cell r="E497">
            <v>563340</v>
          </cell>
          <cell r="F497">
            <v>0</v>
          </cell>
        </row>
        <row r="498">
          <cell r="A498" t="str">
            <v>116901</v>
          </cell>
          <cell r="B498" t="str">
            <v>CADDO MILLS ISD</v>
          </cell>
          <cell r="C498">
            <v>603409306</v>
          </cell>
          <cell r="D498">
            <v>603409306</v>
          </cell>
          <cell r="E498">
            <v>0</v>
          </cell>
          <cell r="F498">
            <v>0</v>
          </cell>
        </row>
        <row r="499">
          <cell r="A499" t="str">
            <v>116902</v>
          </cell>
          <cell r="B499" t="str">
            <v>CELESTE ISD</v>
          </cell>
          <cell r="C499">
            <v>126946432</v>
          </cell>
          <cell r="D499">
            <v>126946432</v>
          </cell>
          <cell r="E499">
            <v>0</v>
          </cell>
          <cell r="F499">
            <v>0</v>
          </cell>
        </row>
        <row r="500">
          <cell r="A500" t="str">
            <v>116903</v>
          </cell>
          <cell r="B500" t="str">
            <v>COMMERCE ISD</v>
          </cell>
          <cell r="C500">
            <v>502279961</v>
          </cell>
          <cell r="D500">
            <v>502279961</v>
          </cell>
          <cell r="E500">
            <v>0</v>
          </cell>
          <cell r="F500">
            <v>0</v>
          </cell>
        </row>
        <row r="501">
          <cell r="A501" t="str">
            <v>116905</v>
          </cell>
          <cell r="B501" t="str">
            <v>GREENVILLE ISD</v>
          </cell>
          <cell r="C501">
            <v>2435960458</v>
          </cell>
          <cell r="D501">
            <v>2435960458</v>
          </cell>
          <cell r="E501">
            <v>0</v>
          </cell>
          <cell r="F501">
            <v>0</v>
          </cell>
        </row>
        <row r="502">
          <cell r="A502" t="str">
            <v>116906</v>
          </cell>
          <cell r="B502" t="str">
            <v>LONE OAK ISD</v>
          </cell>
          <cell r="C502">
            <v>293735244</v>
          </cell>
          <cell r="D502">
            <v>293735244</v>
          </cell>
          <cell r="E502">
            <v>0</v>
          </cell>
          <cell r="F502">
            <v>0</v>
          </cell>
        </row>
        <row r="503">
          <cell r="A503" t="str">
            <v>116908</v>
          </cell>
          <cell r="B503" t="str">
            <v>QUINLAN ISD</v>
          </cell>
          <cell r="C503">
            <v>958650123</v>
          </cell>
          <cell r="D503">
            <v>958650123</v>
          </cell>
          <cell r="E503">
            <v>0</v>
          </cell>
          <cell r="F503">
            <v>0</v>
          </cell>
        </row>
        <row r="504">
          <cell r="A504" t="str">
            <v>116909</v>
          </cell>
          <cell r="B504" t="str">
            <v>WOLFE CITY ISD</v>
          </cell>
          <cell r="C504">
            <v>141502171</v>
          </cell>
          <cell r="D504">
            <v>141502171</v>
          </cell>
          <cell r="E504">
            <v>0</v>
          </cell>
          <cell r="F504">
            <v>0</v>
          </cell>
        </row>
        <row r="505">
          <cell r="A505" t="str">
            <v>116910</v>
          </cell>
          <cell r="B505" t="str">
            <v>CAMPBELL ISD</v>
          </cell>
          <cell r="C505">
            <v>114305869</v>
          </cell>
          <cell r="D505">
            <v>114305869</v>
          </cell>
          <cell r="E505">
            <v>0</v>
          </cell>
          <cell r="F505">
            <v>0</v>
          </cell>
        </row>
        <row r="506">
          <cell r="A506" t="str">
            <v>116915</v>
          </cell>
          <cell r="B506" t="str">
            <v>BLAND ISD</v>
          </cell>
          <cell r="C506">
            <v>230659788</v>
          </cell>
          <cell r="D506">
            <v>230659788</v>
          </cell>
          <cell r="E506">
            <v>0</v>
          </cell>
          <cell r="F506">
            <v>0</v>
          </cell>
        </row>
        <row r="507">
          <cell r="A507" t="str">
            <v>116916</v>
          </cell>
          <cell r="B507" t="str">
            <v>BOLES ISD</v>
          </cell>
          <cell r="C507">
            <v>19594167</v>
          </cell>
          <cell r="D507">
            <v>19594167</v>
          </cell>
          <cell r="E507">
            <v>0</v>
          </cell>
          <cell r="F507">
            <v>0</v>
          </cell>
        </row>
        <row r="508">
          <cell r="A508" t="str">
            <v>117901</v>
          </cell>
          <cell r="B508" t="str">
            <v>BORGER ISD</v>
          </cell>
          <cell r="C508">
            <v>645722868</v>
          </cell>
          <cell r="D508">
            <v>632090548</v>
          </cell>
          <cell r="E508">
            <v>27264640</v>
          </cell>
          <cell r="F508">
            <v>0</v>
          </cell>
        </row>
        <row r="509">
          <cell r="A509" t="str">
            <v>117903</v>
          </cell>
          <cell r="B509" t="str">
            <v>SANFORD-FRITCH ISD</v>
          </cell>
          <cell r="C509">
            <v>134908964</v>
          </cell>
          <cell r="D509">
            <v>134527379</v>
          </cell>
          <cell r="E509">
            <v>763170</v>
          </cell>
          <cell r="F509">
            <v>0</v>
          </cell>
        </row>
        <row r="510">
          <cell r="A510" t="str">
            <v>117904</v>
          </cell>
          <cell r="B510" t="str">
            <v>PLEMONS-STINNETT-PHILLIPS CISD</v>
          </cell>
          <cell r="C510">
            <v>1183921447</v>
          </cell>
          <cell r="D510">
            <v>1179508757</v>
          </cell>
          <cell r="E510">
            <v>8825380</v>
          </cell>
          <cell r="F510">
            <v>0</v>
          </cell>
        </row>
        <row r="511">
          <cell r="A511" t="str">
            <v>117907</v>
          </cell>
          <cell r="B511" t="str">
            <v>SPRING CREEK ISD</v>
          </cell>
          <cell r="C511">
            <v>42662647</v>
          </cell>
          <cell r="D511">
            <v>42537497</v>
          </cell>
          <cell r="E511">
            <v>250300</v>
          </cell>
          <cell r="F511">
            <v>0</v>
          </cell>
        </row>
        <row r="512">
          <cell r="A512" t="str">
            <v>118902</v>
          </cell>
          <cell r="B512" t="str">
            <v>IRION COUNTY ISD</v>
          </cell>
          <cell r="C512">
            <v>1511633356</v>
          </cell>
          <cell r="D512">
            <v>1511633356</v>
          </cell>
          <cell r="E512">
            <v>0</v>
          </cell>
          <cell r="F512">
            <v>0</v>
          </cell>
        </row>
        <row r="513">
          <cell r="A513" t="str">
            <v>119901</v>
          </cell>
          <cell r="B513" t="str">
            <v>BRYSON ISD</v>
          </cell>
          <cell r="C513">
            <v>179311464</v>
          </cell>
          <cell r="D513">
            <v>179311464</v>
          </cell>
          <cell r="E513">
            <v>0</v>
          </cell>
          <cell r="F513">
            <v>0</v>
          </cell>
        </row>
        <row r="514">
          <cell r="A514" t="str">
            <v>119902</v>
          </cell>
          <cell r="B514" t="str">
            <v>JACKSBORO ISD</v>
          </cell>
          <cell r="C514">
            <v>809220449</v>
          </cell>
          <cell r="D514">
            <v>809220449</v>
          </cell>
          <cell r="E514">
            <v>0</v>
          </cell>
          <cell r="F514">
            <v>0</v>
          </cell>
        </row>
        <row r="515">
          <cell r="A515" t="str">
            <v>119903</v>
          </cell>
          <cell r="B515" t="str">
            <v>PERRIN-WHITT CISD</v>
          </cell>
          <cell r="C515">
            <v>289565960</v>
          </cell>
          <cell r="D515">
            <v>289565960</v>
          </cell>
          <cell r="E515">
            <v>0</v>
          </cell>
          <cell r="F515">
            <v>0</v>
          </cell>
        </row>
        <row r="516">
          <cell r="A516" t="str">
            <v>120901</v>
          </cell>
          <cell r="B516" t="str">
            <v>EDNA ISD</v>
          </cell>
          <cell r="C516">
            <v>557411386</v>
          </cell>
          <cell r="D516">
            <v>557411386</v>
          </cell>
          <cell r="E516">
            <v>0</v>
          </cell>
          <cell r="F516">
            <v>0</v>
          </cell>
        </row>
        <row r="517">
          <cell r="A517" t="str">
            <v>120902</v>
          </cell>
          <cell r="B517" t="str">
            <v>GANADO ISD</v>
          </cell>
          <cell r="C517">
            <v>247780058</v>
          </cell>
          <cell r="D517">
            <v>247780058</v>
          </cell>
          <cell r="E517">
            <v>0</v>
          </cell>
          <cell r="F517">
            <v>0</v>
          </cell>
        </row>
        <row r="518">
          <cell r="A518" t="str">
            <v>120905</v>
          </cell>
          <cell r="B518" t="str">
            <v>INDUSTRIAL ISD</v>
          </cell>
          <cell r="C518">
            <v>1080825747</v>
          </cell>
          <cell r="D518">
            <v>1062803272</v>
          </cell>
          <cell r="E518">
            <v>36044950</v>
          </cell>
          <cell r="F518">
            <v>0</v>
          </cell>
        </row>
        <row r="519">
          <cell r="A519" t="str">
            <v>121902</v>
          </cell>
          <cell r="B519" t="str">
            <v>BROOKELAND ISD</v>
          </cell>
          <cell r="C519">
            <v>308089669</v>
          </cell>
          <cell r="D519">
            <v>297789260</v>
          </cell>
          <cell r="E519">
            <v>20600818</v>
          </cell>
          <cell r="F519">
            <v>0</v>
          </cell>
        </row>
        <row r="520">
          <cell r="A520" t="str">
            <v>121903</v>
          </cell>
          <cell r="B520" t="str">
            <v>BUNA ISD</v>
          </cell>
          <cell r="C520">
            <v>363811635</v>
          </cell>
          <cell r="D520">
            <v>363811635</v>
          </cell>
          <cell r="E520">
            <v>0</v>
          </cell>
          <cell r="F520">
            <v>0</v>
          </cell>
        </row>
        <row r="521">
          <cell r="A521" t="str">
            <v>121904</v>
          </cell>
          <cell r="B521" t="str">
            <v>JASPER ISD</v>
          </cell>
          <cell r="C521">
            <v>928554189</v>
          </cell>
          <cell r="D521">
            <v>928554189</v>
          </cell>
          <cell r="E521">
            <v>0</v>
          </cell>
          <cell r="F521">
            <v>0</v>
          </cell>
        </row>
        <row r="522">
          <cell r="A522" t="str">
            <v>121905</v>
          </cell>
          <cell r="B522" t="str">
            <v>KIRBYVILLE CISD</v>
          </cell>
          <cell r="C522">
            <v>325290973</v>
          </cell>
          <cell r="D522">
            <v>325290973</v>
          </cell>
          <cell r="E522">
            <v>0</v>
          </cell>
          <cell r="F522">
            <v>0</v>
          </cell>
        </row>
        <row r="523">
          <cell r="A523" t="str">
            <v>121906</v>
          </cell>
          <cell r="B523" t="str">
            <v>EVADALE ISD</v>
          </cell>
          <cell r="C523">
            <v>356122857</v>
          </cell>
          <cell r="D523">
            <v>352622083</v>
          </cell>
          <cell r="E523">
            <v>7001548</v>
          </cell>
          <cell r="F523">
            <v>0</v>
          </cell>
        </row>
        <row r="524">
          <cell r="A524" t="str">
            <v>122901</v>
          </cell>
          <cell r="B524" t="str">
            <v>FT DAVIS ISD</v>
          </cell>
          <cell r="C524">
            <v>203847850</v>
          </cell>
          <cell r="D524">
            <v>203847850</v>
          </cell>
          <cell r="E524">
            <v>0</v>
          </cell>
          <cell r="F524">
            <v>0</v>
          </cell>
        </row>
        <row r="525">
          <cell r="A525" t="str">
            <v>122902</v>
          </cell>
          <cell r="B525" t="str">
            <v>VALENTINE ISD</v>
          </cell>
          <cell r="C525">
            <v>56535375</v>
          </cell>
          <cell r="D525">
            <v>56535375</v>
          </cell>
          <cell r="E525">
            <v>0</v>
          </cell>
          <cell r="F525">
            <v>0</v>
          </cell>
        </row>
        <row r="526">
          <cell r="A526" t="str">
            <v>123905</v>
          </cell>
          <cell r="B526" t="str">
            <v>NEDERLAND ISD</v>
          </cell>
          <cell r="C526">
            <v>2633477901</v>
          </cell>
          <cell r="D526">
            <v>2633477901</v>
          </cell>
          <cell r="E526">
            <v>0</v>
          </cell>
          <cell r="F526">
            <v>0</v>
          </cell>
        </row>
        <row r="527">
          <cell r="A527" t="str">
            <v>123907</v>
          </cell>
          <cell r="B527" t="str">
            <v>PORT ARTHUR ISD</v>
          </cell>
          <cell r="C527">
            <v>6601777621</v>
          </cell>
          <cell r="D527">
            <v>6601777621</v>
          </cell>
          <cell r="E527">
            <v>0</v>
          </cell>
          <cell r="F527">
            <v>0</v>
          </cell>
        </row>
        <row r="528">
          <cell r="A528" t="str">
            <v>123908</v>
          </cell>
          <cell r="B528" t="str">
            <v>PORT NECHES-GROVES ISD</v>
          </cell>
          <cell r="C528">
            <v>2746793111</v>
          </cell>
          <cell r="D528">
            <v>2644670068</v>
          </cell>
          <cell r="E528">
            <v>204246086</v>
          </cell>
          <cell r="F528">
            <v>0</v>
          </cell>
        </row>
        <row r="529">
          <cell r="A529" t="str">
            <v>123910</v>
          </cell>
          <cell r="B529" t="str">
            <v>BEAUMONT ISD</v>
          </cell>
          <cell r="C529">
            <v>10885734421</v>
          </cell>
          <cell r="D529">
            <v>10885734421</v>
          </cell>
          <cell r="E529">
            <v>0</v>
          </cell>
          <cell r="F529">
            <v>0</v>
          </cell>
        </row>
        <row r="530">
          <cell r="A530" t="str">
            <v>123913</v>
          </cell>
          <cell r="B530" t="str">
            <v>SABINE PASS ISD</v>
          </cell>
          <cell r="C530">
            <v>918601904</v>
          </cell>
          <cell r="D530">
            <v>917688837</v>
          </cell>
          <cell r="E530">
            <v>1826134</v>
          </cell>
          <cell r="F530">
            <v>0</v>
          </cell>
        </row>
        <row r="531">
          <cell r="A531" t="str">
            <v>123914</v>
          </cell>
          <cell r="B531" t="str">
            <v>HAMSHIRE-FANNETT ISD</v>
          </cell>
          <cell r="C531">
            <v>803174717</v>
          </cell>
          <cell r="D531">
            <v>803174717</v>
          </cell>
          <cell r="E531">
            <v>0</v>
          </cell>
          <cell r="F531">
            <v>0</v>
          </cell>
        </row>
        <row r="532">
          <cell r="A532" t="str">
            <v>124901</v>
          </cell>
          <cell r="B532" t="str">
            <v>JIM HOGG COUNTY ISD</v>
          </cell>
          <cell r="C532">
            <v>438861172</v>
          </cell>
          <cell r="D532">
            <v>435396702</v>
          </cell>
          <cell r="E532">
            <v>6928940</v>
          </cell>
          <cell r="F532">
            <v>0</v>
          </cell>
        </row>
        <row r="533">
          <cell r="A533" t="str">
            <v>125901</v>
          </cell>
          <cell r="B533" t="str">
            <v>ALICE ISD</v>
          </cell>
          <cell r="C533">
            <v>1101860158</v>
          </cell>
          <cell r="D533">
            <v>1101860158</v>
          </cell>
          <cell r="E533">
            <v>0</v>
          </cell>
          <cell r="F533">
            <v>0</v>
          </cell>
        </row>
        <row r="534">
          <cell r="A534" t="str">
            <v>125902</v>
          </cell>
          <cell r="B534" t="str">
            <v>BEN BOLT-PALITO BLANCO ISD</v>
          </cell>
          <cell r="C534">
            <v>99118262</v>
          </cell>
          <cell r="D534">
            <v>99118262</v>
          </cell>
          <cell r="E534">
            <v>0</v>
          </cell>
          <cell r="F534">
            <v>0</v>
          </cell>
        </row>
        <row r="535">
          <cell r="A535" t="str">
            <v>125903</v>
          </cell>
          <cell r="B535" t="str">
            <v>ORANGE GROVE ISD</v>
          </cell>
          <cell r="C535">
            <v>445280645</v>
          </cell>
          <cell r="D535">
            <v>445280645</v>
          </cell>
          <cell r="E535">
            <v>0</v>
          </cell>
          <cell r="F535">
            <v>0</v>
          </cell>
        </row>
        <row r="536">
          <cell r="A536" t="str">
            <v>125905</v>
          </cell>
          <cell r="B536" t="str">
            <v>PREMONT ISD</v>
          </cell>
          <cell r="C536">
            <v>151463409</v>
          </cell>
          <cell r="D536">
            <v>151463409</v>
          </cell>
          <cell r="E536">
            <v>0</v>
          </cell>
          <cell r="F536">
            <v>0</v>
          </cell>
        </row>
        <row r="537">
          <cell r="A537" t="str">
            <v>125906</v>
          </cell>
          <cell r="B537" t="str">
            <v>LA GLORIA ISD</v>
          </cell>
          <cell r="C537">
            <v>50464738</v>
          </cell>
          <cell r="D537">
            <v>50317291</v>
          </cell>
          <cell r="E537">
            <v>294894</v>
          </cell>
          <cell r="F537">
            <v>0</v>
          </cell>
        </row>
        <row r="538">
          <cell r="A538" t="str">
            <v>126901</v>
          </cell>
          <cell r="B538" t="str">
            <v>ALVARADO ISD</v>
          </cell>
          <cell r="C538">
            <v>1451432618</v>
          </cell>
          <cell r="D538">
            <v>1451432618</v>
          </cell>
          <cell r="E538">
            <v>0</v>
          </cell>
          <cell r="F538">
            <v>0</v>
          </cell>
        </row>
        <row r="539">
          <cell r="A539" t="str">
            <v>126902</v>
          </cell>
          <cell r="B539" t="str">
            <v>BURLESON ISD</v>
          </cell>
          <cell r="C539">
            <v>5089397493</v>
          </cell>
          <cell r="D539">
            <v>5089397493</v>
          </cell>
          <cell r="E539">
            <v>0</v>
          </cell>
          <cell r="F539">
            <v>0</v>
          </cell>
        </row>
        <row r="540">
          <cell r="A540" t="str">
            <v>126903</v>
          </cell>
          <cell r="B540" t="str">
            <v>CLEBURNE ISD</v>
          </cell>
          <cell r="C540">
            <v>2826506414</v>
          </cell>
          <cell r="D540">
            <v>2826506414</v>
          </cell>
          <cell r="E540">
            <v>0</v>
          </cell>
          <cell r="F540">
            <v>0</v>
          </cell>
        </row>
        <row r="541">
          <cell r="A541" t="str">
            <v>126904</v>
          </cell>
          <cell r="B541" t="str">
            <v>GRANDVIEW ISD</v>
          </cell>
          <cell r="C541">
            <v>366718613</v>
          </cell>
          <cell r="D541">
            <v>366718613</v>
          </cell>
          <cell r="E541">
            <v>0</v>
          </cell>
          <cell r="F541">
            <v>0</v>
          </cell>
        </row>
        <row r="542">
          <cell r="A542" t="str">
            <v>126905</v>
          </cell>
          <cell r="B542" t="str">
            <v>JOSHUA ISD</v>
          </cell>
          <cell r="C542">
            <v>1685349698</v>
          </cell>
          <cell r="D542">
            <v>1685349698</v>
          </cell>
          <cell r="E542">
            <v>0</v>
          </cell>
          <cell r="F542">
            <v>0</v>
          </cell>
        </row>
        <row r="543">
          <cell r="A543" t="str">
            <v>126906</v>
          </cell>
          <cell r="B543" t="str">
            <v>KEENE ISD</v>
          </cell>
          <cell r="C543">
            <v>190639360</v>
          </cell>
          <cell r="D543">
            <v>190639360</v>
          </cell>
          <cell r="E543">
            <v>0</v>
          </cell>
          <cell r="F543">
            <v>0</v>
          </cell>
        </row>
        <row r="544">
          <cell r="A544" t="str">
            <v>126907</v>
          </cell>
          <cell r="B544" t="str">
            <v>RIO VISTA ISD</v>
          </cell>
          <cell r="C544">
            <v>316868403</v>
          </cell>
          <cell r="D544">
            <v>316868403</v>
          </cell>
          <cell r="E544">
            <v>0</v>
          </cell>
          <cell r="F544">
            <v>0</v>
          </cell>
        </row>
        <row r="545">
          <cell r="A545" t="str">
            <v>126908</v>
          </cell>
          <cell r="B545" t="str">
            <v>VENUS ISD</v>
          </cell>
          <cell r="C545">
            <v>365008387</v>
          </cell>
          <cell r="D545">
            <v>365008387</v>
          </cell>
          <cell r="E545">
            <v>0</v>
          </cell>
          <cell r="F545">
            <v>0</v>
          </cell>
        </row>
        <row r="546">
          <cell r="A546" t="str">
            <v>126911</v>
          </cell>
          <cell r="B546" t="str">
            <v>GODLEY ISD</v>
          </cell>
          <cell r="C546">
            <v>984445737</v>
          </cell>
          <cell r="D546">
            <v>984445737</v>
          </cell>
          <cell r="E546">
            <v>0</v>
          </cell>
          <cell r="F546">
            <v>0</v>
          </cell>
        </row>
        <row r="547">
          <cell r="A547" t="str">
            <v>127901</v>
          </cell>
          <cell r="B547" t="str">
            <v>ANSON ISD</v>
          </cell>
          <cell r="C547">
            <v>137459925</v>
          </cell>
          <cell r="D547">
            <v>137459925</v>
          </cell>
          <cell r="E547">
            <v>0</v>
          </cell>
          <cell r="F547">
            <v>0</v>
          </cell>
        </row>
        <row r="548">
          <cell r="A548" t="str">
            <v>127903</v>
          </cell>
          <cell r="B548" t="str">
            <v>HAMLIN ISD</v>
          </cell>
          <cell r="C548">
            <v>142284788</v>
          </cell>
          <cell r="D548">
            <v>142284788</v>
          </cell>
          <cell r="E548">
            <v>0</v>
          </cell>
          <cell r="F548">
            <v>0</v>
          </cell>
        </row>
        <row r="549">
          <cell r="A549" t="str">
            <v>127904</v>
          </cell>
          <cell r="B549" t="str">
            <v>HAWLEY ISD</v>
          </cell>
          <cell r="C549">
            <v>166128586</v>
          </cell>
          <cell r="D549">
            <v>166128586</v>
          </cell>
          <cell r="E549">
            <v>0</v>
          </cell>
          <cell r="F549">
            <v>0</v>
          </cell>
        </row>
        <row r="550">
          <cell r="A550" t="str">
            <v>127905</v>
          </cell>
          <cell r="B550" t="str">
            <v>LUEDERS-AVOCA ISD</v>
          </cell>
          <cell r="C550">
            <v>75126265</v>
          </cell>
          <cell r="D550">
            <v>75126265</v>
          </cell>
          <cell r="E550">
            <v>0</v>
          </cell>
          <cell r="F550">
            <v>0</v>
          </cell>
        </row>
        <row r="551">
          <cell r="A551" t="str">
            <v>127906</v>
          </cell>
          <cell r="B551" t="str">
            <v>STAMFORD ISD</v>
          </cell>
          <cell r="C551">
            <v>102128163</v>
          </cell>
          <cell r="D551">
            <v>102128163</v>
          </cell>
          <cell r="E551">
            <v>0</v>
          </cell>
          <cell r="F551">
            <v>0</v>
          </cell>
        </row>
        <row r="552">
          <cell r="A552" t="str">
            <v>128901</v>
          </cell>
          <cell r="B552" t="str">
            <v>KARNES CITY ISD</v>
          </cell>
          <cell r="C552">
            <v>6083903637</v>
          </cell>
          <cell r="D552">
            <v>6083903637</v>
          </cell>
          <cell r="E552">
            <v>0</v>
          </cell>
          <cell r="F552">
            <v>0</v>
          </cell>
        </row>
        <row r="553">
          <cell r="A553" t="str">
            <v>128902</v>
          </cell>
          <cell r="B553" t="str">
            <v>KENEDY ISD</v>
          </cell>
          <cell r="C553">
            <v>1420397577</v>
          </cell>
          <cell r="D553">
            <v>1420397577</v>
          </cell>
          <cell r="E553">
            <v>0</v>
          </cell>
          <cell r="F553">
            <v>0</v>
          </cell>
        </row>
        <row r="554">
          <cell r="A554" t="str">
            <v>128903</v>
          </cell>
          <cell r="B554" t="str">
            <v>RUNGE ISD</v>
          </cell>
          <cell r="C554">
            <v>461364582</v>
          </cell>
          <cell r="D554">
            <v>461364582</v>
          </cell>
          <cell r="E554">
            <v>0</v>
          </cell>
          <cell r="F554">
            <v>0</v>
          </cell>
        </row>
        <row r="555">
          <cell r="A555" t="str">
            <v>128904</v>
          </cell>
          <cell r="B555" t="str">
            <v>FALLS CITY ISD</v>
          </cell>
          <cell r="C555">
            <v>818531667</v>
          </cell>
          <cell r="D555">
            <v>818531667</v>
          </cell>
          <cell r="E555">
            <v>0</v>
          </cell>
          <cell r="F555">
            <v>0</v>
          </cell>
        </row>
        <row r="556">
          <cell r="A556" t="str">
            <v>129901</v>
          </cell>
          <cell r="B556" t="str">
            <v>CRANDALL ISD</v>
          </cell>
          <cell r="C556">
            <v>1107437211</v>
          </cell>
          <cell r="D556">
            <v>1107437211</v>
          </cell>
          <cell r="E556">
            <v>0</v>
          </cell>
          <cell r="F556">
            <v>0</v>
          </cell>
        </row>
        <row r="557">
          <cell r="A557" t="str">
            <v>129902</v>
          </cell>
          <cell r="B557" t="str">
            <v>FORNEY ISD</v>
          </cell>
          <cell r="C557">
            <v>4755588796</v>
          </cell>
          <cell r="D557">
            <v>4755588796</v>
          </cell>
          <cell r="E557">
            <v>0</v>
          </cell>
          <cell r="F557">
            <v>0</v>
          </cell>
        </row>
        <row r="558">
          <cell r="A558" t="str">
            <v>129903</v>
          </cell>
          <cell r="B558" t="str">
            <v>KAUFMAN ISD</v>
          </cell>
          <cell r="C558">
            <v>1005205267</v>
          </cell>
          <cell r="D558">
            <v>1005205267</v>
          </cell>
          <cell r="E558">
            <v>0</v>
          </cell>
          <cell r="F558">
            <v>0</v>
          </cell>
        </row>
        <row r="559">
          <cell r="A559" t="str">
            <v>129904</v>
          </cell>
          <cell r="B559" t="str">
            <v>KEMP ISD</v>
          </cell>
          <cell r="C559">
            <v>520531556</v>
          </cell>
          <cell r="D559">
            <v>520531556</v>
          </cell>
          <cell r="E559">
            <v>0</v>
          </cell>
          <cell r="F559">
            <v>0</v>
          </cell>
        </row>
        <row r="560">
          <cell r="A560" t="str">
            <v>129905</v>
          </cell>
          <cell r="B560" t="str">
            <v>MABANK ISD</v>
          </cell>
          <cell r="C560">
            <v>1387513068</v>
          </cell>
          <cell r="D560">
            <v>1387513068</v>
          </cell>
          <cell r="E560">
            <v>0</v>
          </cell>
          <cell r="F560">
            <v>0</v>
          </cell>
        </row>
        <row r="561">
          <cell r="A561" t="str">
            <v>129906</v>
          </cell>
          <cell r="B561" t="str">
            <v>TERRELL ISD</v>
          </cell>
          <cell r="C561">
            <v>2064277613</v>
          </cell>
          <cell r="D561">
            <v>2064277613</v>
          </cell>
          <cell r="E561">
            <v>0</v>
          </cell>
          <cell r="F561">
            <v>0</v>
          </cell>
        </row>
        <row r="562">
          <cell r="A562" t="str">
            <v>129910</v>
          </cell>
          <cell r="B562" t="str">
            <v>SCURRY-ROSSER ISD</v>
          </cell>
          <cell r="C562">
            <v>255251118</v>
          </cell>
          <cell r="D562">
            <v>255251118</v>
          </cell>
          <cell r="E562">
            <v>0</v>
          </cell>
          <cell r="F562">
            <v>0</v>
          </cell>
        </row>
        <row r="563">
          <cell r="A563" t="str">
            <v>130901</v>
          </cell>
          <cell r="B563" t="str">
            <v>BOERNE ISD</v>
          </cell>
          <cell r="C563">
            <v>7436197305</v>
          </cell>
          <cell r="D563">
            <v>7436197305</v>
          </cell>
          <cell r="E563">
            <v>0</v>
          </cell>
          <cell r="F563">
            <v>0</v>
          </cell>
        </row>
        <row r="564">
          <cell r="A564" t="str">
            <v>130902</v>
          </cell>
          <cell r="B564" t="str">
            <v>COMFORT ISD</v>
          </cell>
          <cell r="C564">
            <v>984675336</v>
          </cell>
          <cell r="D564">
            <v>984675336</v>
          </cell>
          <cell r="E564">
            <v>0</v>
          </cell>
          <cell r="F564">
            <v>0</v>
          </cell>
        </row>
        <row r="565">
          <cell r="A565" t="str">
            <v>131001</v>
          </cell>
          <cell r="B565" t="str">
            <v>KENEDY COUNTY WIDE CSD</v>
          </cell>
          <cell r="C565">
            <v>918018018</v>
          </cell>
          <cell r="D565">
            <v>917775143</v>
          </cell>
          <cell r="E565">
            <v>485750</v>
          </cell>
          <cell r="F565">
            <v>0</v>
          </cell>
        </row>
        <row r="566">
          <cell r="A566" t="str">
            <v>132902</v>
          </cell>
          <cell r="B566" t="str">
            <v>JAYTON-GIRARD ISD</v>
          </cell>
          <cell r="C566">
            <v>517889037</v>
          </cell>
          <cell r="D566">
            <v>517108067</v>
          </cell>
          <cell r="E566">
            <v>1561940</v>
          </cell>
          <cell r="F566">
            <v>0</v>
          </cell>
        </row>
        <row r="567">
          <cell r="A567" t="str">
            <v>133901</v>
          </cell>
          <cell r="B567" t="str">
            <v>CENTER POINT ISD</v>
          </cell>
          <cell r="C567">
            <v>338881491</v>
          </cell>
          <cell r="D567">
            <v>338881491</v>
          </cell>
          <cell r="E567">
            <v>0</v>
          </cell>
          <cell r="F567">
            <v>0</v>
          </cell>
        </row>
        <row r="568">
          <cell r="A568" t="str">
            <v>133902</v>
          </cell>
          <cell r="B568" t="str">
            <v>HUNT ISD</v>
          </cell>
          <cell r="C568">
            <v>456976593</v>
          </cell>
          <cell r="D568">
            <v>456976593</v>
          </cell>
          <cell r="E568">
            <v>0</v>
          </cell>
          <cell r="F568">
            <v>0</v>
          </cell>
        </row>
        <row r="569">
          <cell r="A569" t="str">
            <v>133903</v>
          </cell>
          <cell r="B569" t="str">
            <v>KERRVILLE ISD</v>
          </cell>
          <cell r="C569">
            <v>2831663542</v>
          </cell>
          <cell r="D569">
            <v>2831663542</v>
          </cell>
          <cell r="E569">
            <v>0</v>
          </cell>
          <cell r="F569">
            <v>0</v>
          </cell>
        </row>
        <row r="570">
          <cell r="A570" t="str">
            <v>133904</v>
          </cell>
          <cell r="B570" t="str">
            <v>INGRAM ISD</v>
          </cell>
          <cell r="C570">
            <v>589532978</v>
          </cell>
          <cell r="D570">
            <v>589532978</v>
          </cell>
          <cell r="E570">
            <v>0</v>
          </cell>
          <cell r="F570">
            <v>0</v>
          </cell>
        </row>
        <row r="571">
          <cell r="A571" t="str">
            <v>133905</v>
          </cell>
          <cell r="B571" t="str">
            <v>DIVIDE ISD</v>
          </cell>
          <cell r="C571">
            <v>68794619</v>
          </cell>
          <cell r="D571">
            <v>68794619</v>
          </cell>
          <cell r="E571">
            <v>0</v>
          </cell>
          <cell r="F571">
            <v>0</v>
          </cell>
        </row>
        <row r="572">
          <cell r="A572" t="str">
            <v>134901</v>
          </cell>
          <cell r="B572" t="str">
            <v>JUNCTION ISD</v>
          </cell>
          <cell r="C572">
            <v>469663505</v>
          </cell>
          <cell r="D572">
            <v>469663505</v>
          </cell>
          <cell r="E572">
            <v>0</v>
          </cell>
          <cell r="F572">
            <v>0</v>
          </cell>
        </row>
        <row r="573">
          <cell r="A573" t="str">
            <v>135001</v>
          </cell>
          <cell r="B573" t="str">
            <v>GUTHRIE CSD</v>
          </cell>
          <cell r="C573">
            <v>196926601</v>
          </cell>
          <cell r="D573">
            <v>196789941</v>
          </cell>
          <cell r="E573">
            <v>273320</v>
          </cell>
          <cell r="F573">
            <v>0</v>
          </cell>
        </row>
        <row r="574">
          <cell r="A574" t="str">
            <v>136901</v>
          </cell>
          <cell r="B574" t="str">
            <v>BRACKETT ISD</v>
          </cell>
          <cell r="C574">
            <v>522006816</v>
          </cell>
          <cell r="D574">
            <v>522006816</v>
          </cell>
          <cell r="E574">
            <v>0</v>
          </cell>
          <cell r="F574">
            <v>0</v>
          </cell>
        </row>
        <row r="575">
          <cell r="A575" t="str">
            <v>137901</v>
          </cell>
          <cell r="B575" t="str">
            <v>KINGSVILLE ISD</v>
          </cell>
          <cell r="C575">
            <v>1010101347</v>
          </cell>
          <cell r="D575">
            <v>1010101347</v>
          </cell>
          <cell r="E575">
            <v>0</v>
          </cell>
          <cell r="F575">
            <v>0</v>
          </cell>
        </row>
        <row r="576">
          <cell r="A576" t="str">
            <v>137902</v>
          </cell>
          <cell r="B576" t="str">
            <v>RICARDO ISD</v>
          </cell>
          <cell r="C576">
            <v>195051207</v>
          </cell>
          <cell r="D576">
            <v>189210531</v>
          </cell>
          <cell r="E576">
            <v>11681352</v>
          </cell>
          <cell r="F576">
            <v>0</v>
          </cell>
        </row>
        <row r="577">
          <cell r="A577" t="str">
            <v>137903</v>
          </cell>
          <cell r="B577" t="str">
            <v>RIVIERA ISD</v>
          </cell>
          <cell r="C577">
            <v>283998891</v>
          </cell>
          <cell r="D577">
            <v>283998236</v>
          </cell>
          <cell r="E577">
            <v>1310</v>
          </cell>
          <cell r="F577">
            <v>0</v>
          </cell>
        </row>
        <row r="578">
          <cell r="A578" t="str">
            <v>137904</v>
          </cell>
          <cell r="B578" t="str">
            <v>SANTA GERTRUDIS ISD</v>
          </cell>
          <cell r="C578">
            <v>139499315</v>
          </cell>
          <cell r="D578">
            <v>139499315</v>
          </cell>
          <cell r="E578">
            <v>0</v>
          </cell>
          <cell r="F578">
            <v>0</v>
          </cell>
        </row>
        <row r="579">
          <cell r="A579" t="str">
            <v>138902</v>
          </cell>
          <cell r="B579" t="str">
            <v>KNOX CITY-O'BRIEN CISD</v>
          </cell>
          <cell r="C579">
            <v>75463630</v>
          </cell>
          <cell r="D579">
            <v>75463630</v>
          </cell>
          <cell r="E579">
            <v>0</v>
          </cell>
          <cell r="F579">
            <v>0</v>
          </cell>
        </row>
        <row r="580">
          <cell r="A580" t="str">
            <v>138903</v>
          </cell>
          <cell r="B580" t="str">
            <v>MUNDAY CISD</v>
          </cell>
          <cell r="C580">
            <v>110200756</v>
          </cell>
          <cell r="D580">
            <v>110200756</v>
          </cell>
          <cell r="E580">
            <v>0</v>
          </cell>
          <cell r="F580">
            <v>0</v>
          </cell>
        </row>
        <row r="581">
          <cell r="A581" t="str">
            <v>138904</v>
          </cell>
          <cell r="B581" t="str">
            <v>BENJAMIN ISD</v>
          </cell>
          <cell r="C581">
            <v>66721898</v>
          </cell>
          <cell r="D581">
            <v>66721898</v>
          </cell>
          <cell r="E581">
            <v>0</v>
          </cell>
          <cell r="F581">
            <v>0</v>
          </cell>
        </row>
        <row r="582">
          <cell r="A582" t="str">
            <v>139905</v>
          </cell>
          <cell r="B582" t="str">
            <v>CHISUM ISD</v>
          </cell>
          <cell r="C582">
            <v>1044276863</v>
          </cell>
          <cell r="D582">
            <v>1044276863</v>
          </cell>
          <cell r="E582">
            <v>0</v>
          </cell>
          <cell r="F582">
            <v>0</v>
          </cell>
        </row>
        <row r="583">
          <cell r="A583" t="str">
            <v>139909</v>
          </cell>
          <cell r="B583" t="str">
            <v>PARIS ISD</v>
          </cell>
          <cell r="C583">
            <v>842703612</v>
          </cell>
          <cell r="D583">
            <v>842703612</v>
          </cell>
          <cell r="E583">
            <v>0</v>
          </cell>
          <cell r="F583">
            <v>0</v>
          </cell>
        </row>
        <row r="584">
          <cell r="A584" t="str">
            <v>139911</v>
          </cell>
          <cell r="B584" t="str">
            <v>NORTH LAMAR ISD</v>
          </cell>
          <cell r="C584">
            <v>1400534466</v>
          </cell>
          <cell r="D584">
            <v>1400534466</v>
          </cell>
          <cell r="E584">
            <v>0</v>
          </cell>
          <cell r="F584">
            <v>0</v>
          </cell>
        </row>
        <row r="585">
          <cell r="A585" t="str">
            <v>139912</v>
          </cell>
          <cell r="B585" t="str">
            <v>PRAIRILAND ISD</v>
          </cell>
          <cell r="C585">
            <v>294906368</v>
          </cell>
          <cell r="D585">
            <v>294906368</v>
          </cell>
          <cell r="E585">
            <v>0</v>
          </cell>
          <cell r="F585">
            <v>0</v>
          </cell>
        </row>
        <row r="586">
          <cell r="A586" t="str">
            <v>140901</v>
          </cell>
          <cell r="B586" t="str">
            <v>AMHERST ISD</v>
          </cell>
          <cell r="C586">
            <v>51928923</v>
          </cell>
          <cell r="D586">
            <v>51928923</v>
          </cell>
          <cell r="E586">
            <v>0</v>
          </cell>
          <cell r="F586">
            <v>0</v>
          </cell>
        </row>
        <row r="587">
          <cell r="A587" t="str">
            <v>140904</v>
          </cell>
          <cell r="B587" t="str">
            <v>LITTLEFIELD ISD</v>
          </cell>
          <cell r="C587">
            <v>227697109</v>
          </cell>
          <cell r="D587">
            <v>227697109</v>
          </cell>
          <cell r="E587">
            <v>0</v>
          </cell>
          <cell r="F587">
            <v>0</v>
          </cell>
        </row>
        <row r="588">
          <cell r="A588" t="str">
            <v>140905</v>
          </cell>
          <cell r="B588" t="str">
            <v>OLTON ISD</v>
          </cell>
          <cell r="C588">
            <v>146577618</v>
          </cell>
          <cell r="D588">
            <v>146577618</v>
          </cell>
          <cell r="E588">
            <v>0</v>
          </cell>
          <cell r="F588">
            <v>0</v>
          </cell>
        </row>
        <row r="589">
          <cell r="A589" t="str">
            <v>140907</v>
          </cell>
          <cell r="B589" t="str">
            <v>SPRINGLAKE-EARTH ISD</v>
          </cell>
          <cell r="C589">
            <v>83812151</v>
          </cell>
          <cell r="D589">
            <v>83812151</v>
          </cell>
          <cell r="E589">
            <v>0</v>
          </cell>
          <cell r="F589">
            <v>0</v>
          </cell>
        </row>
        <row r="590">
          <cell r="A590" t="str">
            <v>140908</v>
          </cell>
          <cell r="B590" t="str">
            <v>SUDAN ISD</v>
          </cell>
          <cell r="C590">
            <v>495946253</v>
          </cell>
          <cell r="D590">
            <v>495946253</v>
          </cell>
          <cell r="E590">
            <v>0</v>
          </cell>
          <cell r="F590">
            <v>0</v>
          </cell>
        </row>
        <row r="591">
          <cell r="A591" t="str">
            <v>141901</v>
          </cell>
          <cell r="B591" t="str">
            <v>LAMPASAS ISD</v>
          </cell>
          <cell r="C591">
            <v>1282248468</v>
          </cell>
          <cell r="D591">
            <v>1282248468</v>
          </cell>
          <cell r="E591">
            <v>0</v>
          </cell>
          <cell r="F591">
            <v>0</v>
          </cell>
        </row>
        <row r="592">
          <cell r="A592" t="str">
            <v>141902</v>
          </cell>
          <cell r="B592" t="str">
            <v>LOMETA ISD</v>
          </cell>
          <cell r="C592">
            <v>143315172</v>
          </cell>
          <cell r="D592">
            <v>143315172</v>
          </cell>
          <cell r="E592">
            <v>0</v>
          </cell>
          <cell r="F592">
            <v>0</v>
          </cell>
        </row>
        <row r="593">
          <cell r="A593" t="str">
            <v>142901</v>
          </cell>
          <cell r="B593" t="str">
            <v>COTULLA ISD</v>
          </cell>
          <cell r="C593">
            <v>6739914920</v>
          </cell>
          <cell r="D593">
            <v>6739914920</v>
          </cell>
          <cell r="E593">
            <v>0</v>
          </cell>
          <cell r="F593">
            <v>0</v>
          </cell>
        </row>
        <row r="594">
          <cell r="A594" t="str">
            <v>143901</v>
          </cell>
          <cell r="B594" t="str">
            <v>HALLETTSVILLE ISD</v>
          </cell>
          <cell r="C594">
            <v>809635090</v>
          </cell>
          <cell r="D594">
            <v>809635090</v>
          </cell>
          <cell r="E594">
            <v>0</v>
          </cell>
          <cell r="F594">
            <v>0</v>
          </cell>
        </row>
        <row r="595">
          <cell r="A595" t="str">
            <v>143902</v>
          </cell>
          <cell r="B595" t="str">
            <v>MOULTON ISD</v>
          </cell>
          <cell r="C595">
            <v>494915757</v>
          </cell>
          <cell r="D595">
            <v>487806110</v>
          </cell>
          <cell r="E595">
            <v>14219294</v>
          </cell>
          <cell r="F595">
            <v>0</v>
          </cell>
        </row>
        <row r="596">
          <cell r="A596" t="str">
            <v>143903</v>
          </cell>
          <cell r="B596" t="str">
            <v>SHINER ISD</v>
          </cell>
          <cell r="C596">
            <v>836004960</v>
          </cell>
          <cell r="D596">
            <v>836004960</v>
          </cell>
          <cell r="E596">
            <v>0</v>
          </cell>
          <cell r="F596">
            <v>0</v>
          </cell>
        </row>
        <row r="597">
          <cell r="A597" t="str">
            <v>143904</v>
          </cell>
          <cell r="B597" t="str">
            <v>VYSEHRAD ISD</v>
          </cell>
          <cell r="C597">
            <v>62923585</v>
          </cell>
          <cell r="D597">
            <v>59196497</v>
          </cell>
          <cell r="E597">
            <v>7454176</v>
          </cell>
          <cell r="F597">
            <v>0</v>
          </cell>
        </row>
        <row r="598">
          <cell r="A598" t="str">
            <v>143905</v>
          </cell>
          <cell r="B598" t="str">
            <v>SWEET HOME ISD</v>
          </cell>
          <cell r="C598">
            <v>75868795</v>
          </cell>
          <cell r="D598">
            <v>75868795</v>
          </cell>
          <cell r="E598">
            <v>0</v>
          </cell>
          <cell r="F598">
            <v>0</v>
          </cell>
        </row>
        <row r="599">
          <cell r="A599" t="str">
            <v>143906</v>
          </cell>
          <cell r="B599" t="str">
            <v>EZZELL ISD</v>
          </cell>
          <cell r="C599">
            <v>89352696</v>
          </cell>
          <cell r="D599">
            <v>86164551</v>
          </cell>
          <cell r="E599">
            <v>6376290</v>
          </cell>
          <cell r="F599">
            <v>0</v>
          </cell>
        </row>
        <row r="600">
          <cell r="A600" t="str">
            <v>144901</v>
          </cell>
          <cell r="B600" t="str">
            <v>GIDDINGS ISD</v>
          </cell>
          <cell r="C600">
            <v>907184951</v>
          </cell>
          <cell r="D600">
            <v>890305079</v>
          </cell>
          <cell r="E600">
            <v>33759744</v>
          </cell>
          <cell r="F600">
            <v>0</v>
          </cell>
        </row>
        <row r="601">
          <cell r="A601" t="str">
            <v>144902</v>
          </cell>
          <cell r="B601" t="str">
            <v>LEXINGTON ISD</v>
          </cell>
          <cell r="C601">
            <v>426780491</v>
          </cell>
          <cell r="D601">
            <v>426780491</v>
          </cell>
          <cell r="E601">
            <v>0</v>
          </cell>
          <cell r="F601">
            <v>0</v>
          </cell>
        </row>
        <row r="602">
          <cell r="A602" t="str">
            <v>144903</v>
          </cell>
          <cell r="B602" t="str">
            <v>DIME BOX ISD</v>
          </cell>
          <cell r="C602">
            <v>176068725</v>
          </cell>
          <cell r="D602">
            <v>175361462</v>
          </cell>
          <cell r="E602">
            <v>1414526</v>
          </cell>
          <cell r="F602">
            <v>0</v>
          </cell>
        </row>
        <row r="603">
          <cell r="A603" t="str">
            <v>145901</v>
          </cell>
          <cell r="B603" t="str">
            <v>BUFFALO ISD</v>
          </cell>
          <cell r="C603">
            <v>461184001</v>
          </cell>
          <cell r="D603">
            <v>458669742</v>
          </cell>
          <cell r="E603">
            <v>5028518</v>
          </cell>
          <cell r="F603">
            <v>0</v>
          </cell>
        </row>
        <row r="604">
          <cell r="A604" t="str">
            <v>145902</v>
          </cell>
          <cell r="B604" t="str">
            <v>CENTERVILLE ISD</v>
          </cell>
          <cell r="C604">
            <v>365314800</v>
          </cell>
          <cell r="D604">
            <v>358583980</v>
          </cell>
          <cell r="E604">
            <v>13461640</v>
          </cell>
          <cell r="F604">
            <v>0</v>
          </cell>
        </row>
        <row r="605">
          <cell r="A605" t="str">
            <v>145906</v>
          </cell>
          <cell r="B605" t="str">
            <v>NORMANGEE ISD</v>
          </cell>
          <cell r="C605">
            <v>354904621</v>
          </cell>
          <cell r="D605">
            <v>339715122</v>
          </cell>
          <cell r="E605">
            <v>30378998</v>
          </cell>
          <cell r="F605">
            <v>0</v>
          </cell>
        </row>
        <row r="606">
          <cell r="A606" t="str">
            <v>145907</v>
          </cell>
          <cell r="B606" t="str">
            <v>OAKWOOD ISD</v>
          </cell>
          <cell r="C606">
            <v>167777559</v>
          </cell>
          <cell r="D606">
            <v>167777559</v>
          </cell>
          <cell r="E606">
            <v>0</v>
          </cell>
          <cell r="F606">
            <v>0</v>
          </cell>
        </row>
        <row r="607">
          <cell r="A607" t="str">
            <v>145911</v>
          </cell>
          <cell r="B607" t="str">
            <v>LEON ISD</v>
          </cell>
          <cell r="C607">
            <v>891643920</v>
          </cell>
          <cell r="D607">
            <v>891643920</v>
          </cell>
          <cell r="E607">
            <v>0</v>
          </cell>
          <cell r="F607">
            <v>0</v>
          </cell>
        </row>
        <row r="608">
          <cell r="A608" t="str">
            <v>146901</v>
          </cell>
          <cell r="B608" t="str">
            <v>CLEVELAND ISD</v>
          </cell>
          <cell r="C608">
            <v>1657572199</v>
          </cell>
          <cell r="D608">
            <v>1657572199</v>
          </cell>
          <cell r="E608">
            <v>0</v>
          </cell>
          <cell r="F608">
            <v>0</v>
          </cell>
        </row>
        <row r="609">
          <cell r="A609" t="str">
            <v>146902</v>
          </cell>
          <cell r="B609" t="str">
            <v>DAYTON ISD</v>
          </cell>
          <cell r="C609">
            <v>2058284977</v>
          </cell>
          <cell r="D609">
            <v>2058284977</v>
          </cell>
          <cell r="E609">
            <v>0</v>
          </cell>
          <cell r="F609">
            <v>0</v>
          </cell>
        </row>
        <row r="610">
          <cell r="A610" t="str">
            <v>146903</v>
          </cell>
          <cell r="B610" t="str">
            <v>DEVERS ISD</v>
          </cell>
          <cell r="C610">
            <v>206016068</v>
          </cell>
          <cell r="D610">
            <v>206016068</v>
          </cell>
          <cell r="E610">
            <v>0</v>
          </cell>
          <cell r="F610">
            <v>0</v>
          </cell>
        </row>
        <row r="611">
          <cell r="A611" t="str">
            <v>146904</v>
          </cell>
          <cell r="B611" t="str">
            <v>HARDIN ISD</v>
          </cell>
          <cell r="C611">
            <v>482657682</v>
          </cell>
          <cell r="D611">
            <v>482657682</v>
          </cell>
          <cell r="E611">
            <v>0</v>
          </cell>
          <cell r="F611">
            <v>0</v>
          </cell>
        </row>
        <row r="612">
          <cell r="A612" t="str">
            <v>146905</v>
          </cell>
          <cell r="B612" t="str">
            <v>HULL-DAISETTA ISD</v>
          </cell>
          <cell r="C612">
            <v>269631681</v>
          </cell>
          <cell r="D612">
            <v>269631681</v>
          </cell>
          <cell r="E612">
            <v>0</v>
          </cell>
          <cell r="F612">
            <v>0</v>
          </cell>
        </row>
        <row r="613">
          <cell r="A613" t="str">
            <v>146906</v>
          </cell>
          <cell r="B613" t="str">
            <v>LIBERTY ISD</v>
          </cell>
          <cell r="C613">
            <v>1005498376</v>
          </cell>
          <cell r="D613">
            <v>1005498376</v>
          </cell>
          <cell r="E613">
            <v>0</v>
          </cell>
          <cell r="F613">
            <v>0</v>
          </cell>
        </row>
        <row r="614">
          <cell r="A614" t="str">
            <v>146907</v>
          </cell>
          <cell r="B614" t="str">
            <v>TARKINGTON ISD</v>
          </cell>
          <cell r="C614">
            <v>641665396</v>
          </cell>
          <cell r="D614">
            <v>641665396</v>
          </cell>
          <cell r="E614">
            <v>0</v>
          </cell>
          <cell r="F614">
            <v>0</v>
          </cell>
        </row>
        <row r="615">
          <cell r="A615" t="str">
            <v>147901</v>
          </cell>
          <cell r="B615" t="str">
            <v>COOLIDGE ISD</v>
          </cell>
          <cell r="C615">
            <v>46593649</v>
          </cell>
          <cell r="D615">
            <v>46593649</v>
          </cell>
          <cell r="E615">
            <v>0</v>
          </cell>
          <cell r="F615">
            <v>0</v>
          </cell>
        </row>
        <row r="616">
          <cell r="A616" t="str">
            <v>147902</v>
          </cell>
          <cell r="B616" t="str">
            <v>GROESBECK ISD</v>
          </cell>
          <cell r="C616">
            <v>1248738010</v>
          </cell>
          <cell r="D616">
            <v>1248738010</v>
          </cell>
          <cell r="E616">
            <v>0</v>
          </cell>
          <cell r="F616">
            <v>0</v>
          </cell>
        </row>
        <row r="617">
          <cell r="A617" t="str">
            <v>147903</v>
          </cell>
          <cell r="B617" t="str">
            <v>MEXIA ISD</v>
          </cell>
          <cell r="C617">
            <v>453693339</v>
          </cell>
          <cell r="D617">
            <v>453693339</v>
          </cell>
          <cell r="E617">
            <v>0</v>
          </cell>
          <cell r="F617">
            <v>0</v>
          </cell>
        </row>
        <row r="618">
          <cell r="A618" t="str">
            <v>148901</v>
          </cell>
          <cell r="B618" t="str">
            <v>BOOKER ISD</v>
          </cell>
          <cell r="C618">
            <v>221702732</v>
          </cell>
          <cell r="D618">
            <v>221702732</v>
          </cell>
          <cell r="E618">
            <v>0</v>
          </cell>
          <cell r="F618">
            <v>0</v>
          </cell>
        </row>
        <row r="619">
          <cell r="A619" t="str">
            <v>148902</v>
          </cell>
          <cell r="B619" t="str">
            <v>FOLLETT ISD</v>
          </cell>
          <cell r="C619">
            <v>140880692</v>
          </cell>
          <cell r="D619">
            <v>140880692</v>
          </cell>
          <cell r="E619">
            <v>0</v>
          </cell>
          <cell r="F619">
            <v>0</v>
          </cell>
        </row>
        <row r="620">
          <cell r="A620" t="str">
            <v>148903</v>
          </cell>
          <cell r="B620" t="str">
            <v>HIGGINS ISD</v>
          </cell>
          <cell r="C620">
            <v>223200800</v>
          </cell>
          <cell r="D620">
            <v>223200800</v>
          </cell>
          <cell r="E620">
            <v>0</v>
          </cell>
          <cell r="F620">
            <v>0</v>
          </cell>
        </row>
        <row r="621">
          <cell r="A621" t="str">
            <v>148905</v>
          </cell>
          <cell r="B621" t="str">
            <v>DARROUZETT ISD</v>
          </cell>
          <cell r="C621">
            <v>83298541</v>
          </cell>
          <cell r="D621">
            <v>83298541</v>
          </cell>
          <cell r="E621">
            <v>0</v>
          </cell>
          <cell r="F621">
            <v>0</v>
          </cell>
        </row>
        <row r="622">
          <cell r="A622" t="str">
            <v>149901</v>
          </cell>
          <cell r="B622" t="str">
            <v>GEORGE WEST ISD</v>
          </cell>
          <cell r="C622">
            <v>798639081</v>
          </cell>
          <cell r="D622">
            <v>778781602</v>
          </cell>
          <cell r="E622">
            <v>39714958</v>
          </cell>
          <cell r="F622">
            <v>0</v>
          </cell>
        </row>
        <row r="623">
          <cell r="A623" t="str">
            <v>149902</v>
          </cell>
          <cell r="B623" t="str">
            <v>THREE RIVERS ISD</v>
          </cell>
          <cell r="C623">
            <v>2074596116</v>
          </cell>
          <cell r="D623">
            <v>2066381697</v>
          </cell>
          <cell r="E623">
            <v>16428838</v>
          </cell>
          <cell r="F623">
            <v>0</v>
          </cell>
        </row>
        <row r="624">
          <cell r="A624" t="str">
            <v>150901</v>
          </cell>
          <cell r="B624" t="str">
            <v>LLANO ISD</v>
          </cell>
          <cell r="C624">
            <v>4080935345</v>
          </cell>
          <cell r="D624">
            <v>4001648511</v>
          </cell>
          <cell r="E624">
            <v>158573668</v>
          </cell>
          <cell r="F624">
            <v>0</v>
          </cell>
        </row>
        <row r="625">
          <cell r="A625" t="str">
            <v>152901</v>
          </cell>
          <cell r="B625" t="str">
            <v>LUBBOCK ISD</v>
          </cell>
          <cell r="C625">
            <v>11368085134</v>
          </cell>
          <cell r="D625">
            <v>11368085134</v>
          </cell>
          <cell r="E625">
            <v>0</v>
          </cell>
          <cell r="F625">
            <v>0</v>
          </cell>
        </row>
        <row r="626">
          <cell r="A626" t="str">
            <v>152902</v>
          </cell>
          <cell r="B626" t="str">
            <v>NEW DEAL ISD</v>
          </cell>
          <cell r="C626">
            <v>432227623</v>
          </cell>
          <cell r="D626">
            <v>432227623</v>
          </cell>
          <cell r="E626">
            <v>0</v>
          </cell>
          <cell r="F626">
            <v>0</v>
          </cell>
        </row>
        <row r="627">
          <cell r="A627" t="str">
            <v>152903</v>
          </cell>
          <cell r="B627" t="str">
            <v>SLATON ISD</v>
          </cell>
          <cell r="C627">
            <v>417077043</v>
          </cell>
          <cell r="D627">
            <v>417077043</v>
          </cell>
          <cell r="E627">
            <v>0</v>
          </cell>
          <cell r="F627">
            <v>0</v>
          </cell>
        </row>
        <row r="628">
          <cell r="A628" t="str">
            <v>152906</v>
          </cell>
          <cell r="B628" t="str">
            <v>LUBBOCK-COOPER ISD</v>
          </cell>
          <cell r="C628">
            <v>3460732823</v>
          </cell>
          <cell r="D628">
            <v>3460732823</v>
          </cell>
          <cell r="E628">
            <v>0</v>
          </cell>
          <cell r="F628">
            <v>0</v>
          </cell>
        </row>
        <row r="629">
          <cell r="A629" t="str">
            <v>152907</v>
          </cell>
          <cell r="B629" t="str">
            <v>FRENSHIP ISD</v>
          </cell>
          <cell r="C629">
            <v>4447102711</v>
          </cell>
          <cell r="D629">
            <v>4447102711</v>
          </cell>
          <cell r="E629">
            <v>0</v>
          </cell>
          <cell r="F629">
            <v>0</v>
          </cell>
        </row>
        <row r="630">
          <cell r="A630" t="str">
            <v>152908</v>
          </cell>
          <cell r="B630" t="str">
            <v>ROOSEVELT ISD</v>
          </cell>
          <cell r="C630">
            <v>259373486</v>
          </cell>
          <cell r="D630">
            <v>259373486</v>
          </cell>
          <cell r="E630">
            <v>0</v>
          </cell>
          <cell r="F630">
            <v>0</v>
          </cell>
        </row>
        <row r="631">
          <cell r="A631" t="str">
            <v>152909</v>
          </cell>
          <cell r="B631" t="str">
            <v>SHALLOWATER ISD</v>
          </cell>
          <cell r="C631">
            <v>368025440</v>
          </cell>
          <cell r="D631">
            <v>368025440</v>
          </cell>
          <cell r="E631">
            <v>0</v>
          </cell>
          <cell r="F631">
            <v>0</v>
          </cell>
        </row>
        <row r="632">
          <cell r="A632" t="str">
            <v>152910</v>
          </cell>
          <cell r="B632" t="str">
            <v>IDALOU ISD</v>
          </cell>
          <cell r="C632">
            <v>296197097</v>
          </cell>
          <cell r="D632">
            <v>296197097</v>
          </cell>
          <cell r="E632">
            <v>0</v>
          </cell>
          <cell r="F632">
            <v>0</v>
          </cell>
        </row>
        <row r="633">
          <cell r="A633" t="str">
            <v>153903</v>
          </cell>
          <cell r="B633" t="str">
            <v>O'DONNELL ISD</v>
          </cell>
          <cell r="C633">
            <v>120960173</v>
          </cell>
          <cell r="D633">
            <v>120960173</v>
          </cell>
          <cell r="E633">
            <v>0</v>
          </cell>
          <cell r="F633">
            <v>0</v>
          </cell>
        </row>
        <row r="634">
          <cell r="A634" t="str">
            <v>153904</v>
          </cell>
          <cell r="B634" t="str">
            <v>TAHOKA ISD</v>
          </cell>
          <cell r="C634">
            <v>173421880</v>
          </cell>
          <cell r="D634">
            <v>173421880</v>
          </cell>
          <cell r="E634">
            <v>0</v>
          </cell>
          <cell r="F634">
            <v>0</v>
          </cell>
        </row>
        <row r="635">
          <cell r="A635" t="str">
            <v>153905</v>
          </cell>
          <cell r="B635" t="str">
            <v>NEW HOME ISD</v>
          </cell>
          <cell r="C635">
            <v>114749306</v>
          </cell>
          <cell r="D635">
            <v>114749306</v>
          </cell>
          <cell r="E635">
            <v>0</v>
          </cell>
          <cell r="F635">
            <v>0</v>
          </cell>
        </row>
        <row r="636">
          <cell r="A636" t="str">
            <v>153907</v>
          </cell>
          <cell r="B636" t="str">
            <v>WILSON ISD</v>
          </cell>
          <cell r="C636">
            <v>56082385</v>
          </cell>
          <cell r="D636">
            <v>56082385</v>
          </cell>
          <cell r="E636">
            <v>0</v>
          </cell>
          <cell r="F636">
            <v>0</v>
          </cell>
        </row>
        <row r="637">
          <cell r="A637" t="str">
            <v>154901</v>
          </cell>
          <cell r="B637" t="str">
            <v>MADISONVILLE CISD</v>
          </cell>
          <cell r="C637">
            <v>839062509</v>
          </cell>
          <cell r="D637">
            <v>839062509</v>
          </cell>
          <cell r="E637">
            <v>0</v>
          </cell>
          <cell r="F637">
            <v>0</v>
          </cell>
        </row>
        <row r="638">
          <cell r="A638" t="str">
            <v>154903</v>
          </cell>
          <cell r="B638" t="str">
            <v>NORTH ZULCH ISD</v>
          </cell>
          <cell r="C638">
            <v>318527099</v>
          </cell>
          <cell r="D638">
            <v>318527099</v>
          </cell>
          <cell r="E638">
            <v>0</v>
          </cell>
          <cell r="F638">
            <v>0</v>
          </cell>
        </row>
        <row r="639">
          <cell r="A639" t="str">
            <v>155901</v>
          </cell>
          <cell r="B639" t="str">
            <v>JEFFERSON ISD</v>
          </cell>
          <cell r="C639">
            <v>645082905</v>
          </cell>
          <cell r="D639">
            <v>634326955</v>
          </cell>
          <cell r="E639">
            <v>21511900</v>
          </cell>
          <cell r="F639">
            <v>0</v>
          </cell>
        </row>
        <row r="640">
          <cell r="A640" t="str">
            <v>156902</v>
          </cell>
          <cell r="B640" t="str">
            <v>STANTON ISD</v>
          </cell>
          <cell r="C640">
            <v>2988093424</v>
          </cell>
          <cell r="D640">
            <v>2981758129</v>
          </cell>
          <cell r="E640">
            <v>12670590</v>
          </cell>
          <cell r="F640">
            <v>0</v>
          </cell>
        </row>
        <row r="641">
          <cell r="A641" t="str">
            <v>156905</v>
          </cell>
          <cell r="B641" t="str">
            <v>GRADY ISD</v>
          </cell>
          <cell r="C641">
            <v>3051257968</v>
          </cell>
          <cell r="D641">
            <v>3050028668</v>
          </cell>
          <cell r="E641">
            <v>2458600</v>
          </cell>
          <cell r="F641">
            <v>0</v>
          </cell>
        </row>
        <row r="642">
          <cell r="A642" t="str">
            <v>157901</v>
          </cell>
          <cell r="B642" t="str">
            <v>MASON ISD</v>
          </cell>
          <cell r="C642">
            <v>441553249</v>
          </cell>
          <cell r="D642">
            <v>441553249</v>
          </cell>
          <cell r="E642">
            <v>0</v>
          </cell>
          <cell r="F642">
            <v>0</v>
          </cell>
        </row>
        <row r="643">
          <cell r="A643" t="str">
            <v>158901</v>
          </cell>
          <cell r="B643" t="str">
            <v>BAY CITY ISD</v>
          </cell>
          <cell r="C643">
            <v>1378417470</v>
          </cell>
          <cell r="D643">
            <v>1378417470</v>
          </cell>
          <cell r="E643">
            <v>0</v>
          </cell>
          <cell r="F643">
            <v>0</v>
          </cell>
        </row>
        <row r="644">
          <cell r="A644" t="str">
            <v>158902</v>
          </cell>
          <cell r="B644" t="str">
            <v>TIDEHAVEN ISD</v>
          </cell>
          <cell r="C644">
            <v>1316128665</v>
          </cell>
          <cell r="D644">
            <v>1306553403</v>
          </cell>
          <cell r="E644">
            <v>19150524</v>
          </cell>
          <cell r="F644">
            <v>0</v>
          </cell>
        </row>
        <row r="645">
          <cell r="A645" t="str">
            <v>158904</v>
          </cell>
          <cell r="B645" t="str">
            <v>MATAGORDA ISD</v>
          </cell>
          <cell r="C645">
            <v>295587596</v>
          </cell>
          <cell r="D645">
            <v>289613814</v>
          </cell>
          <cell r="E645">
            <v>11947564</v>
          </cell>
          <cell r="F645">
            <v>0</v>
          </cell>
        </row>
        <row r="646">
          <cell r="A646" t="str">
            <v>158905</v>
          </cell>
          <cell r="B646" t="str">
            <v>PALACIOS ISD</v>
          </cell>
          <cell r="C646">
            <v>1216510617</v>
          </cell>
          <cell r="D646">
            <v>1198961257</v>
          </cell>
          <cell r="E646">
            <v>35098720</v>
          </cell>
          <cell r="F646">
            <v>0</v>
          </cell>
        </row>
        <row r="647">
          <cell r="A647" t="str">
            <v>158906</v>
          </cell>
          <cell r="B647" t="str">
            <v>VAN VLECK ISD</v>
          </cell>
          <cell r="C647">
            <v>606118181</v>
          </cell>
          <cell r="D647">
            <v>587375332</v>
          </cell>
          <cell r="E647">
            <v>37485698</v>
          </cell>
          <cell r="F647">
            <v>0</v>
          </cell>
        </row>
        <row r="648">
          <cell r="A648" t="str">
            <v>159901</v>
          </cell>
          <cell r="B648" t="str">
            <v>EAGLE PASS ISD</v>
          </cell>
          <cell r="C648">
            <v>2547692345</v>
          </cell>
          <cell r="D648">
            <v>2547692345</v>
          </cell>
          <cell r="E648">
            <v>0</v>
          </cell>
          <cell r="F648">
            <v>0</v>
          </cell>
        </row>
        <row r="649">
          <cell r="A649" t="str">
            <v>160901</v>
          </cell>
          <cell r="B649" t="str">
            <v>BRADY ISD</v>
          </cell>
          <cell r="C649">
            <v>441330745</v>
          </cell>
          <cell r="D649">
            <v>441330745</v>
          </cell>
          <cell r="E649">
            <v>0</v>
          </cell>
          <cell r="F649">
            <v>0</v>
          </cell>
        </row>
        <row r="650">
          <cell r="A650" t="str">
            <v>160904</v>
          </cell>
          <cell r="B650" t="str">
            <v>ROCHELLE ISD</v>
          </cell>
          <cell r="C650">
            <v>93538639</v>
          </cell>
          <cell r="D650">
            <v>93538639</v>
          </cell>
          <cell r="E650">
            <v>0</v>
          </cell>
          <cell r="F650">
            <v>0</v>
          </cell>
        </row>
        <row r="651">
          <cell r="A651" t="str">
            <v>160905</v>
          </cell>
          <cell r="B651" t="str">
            <v>LOHN ISD</v>
          </cell>
          <cell r="C651">
            <v>65648304</v>
          </cell>
          <cell r="D651">
            <v>65648304</v>
          </cell>
          <cell r="E651">
            <v>0</v>
          </cell>
          <cell r="F651">
            <v>0</v>
          </cell>
        </row>
        <row r="652">
          <cell r="A652" t="str">
            <v>161901</v>
          </cell>
          <cell r="B652" t="str">
            <v>CRAWFORD ISD</v>
          </cell>
          <cell r="C652">
            <v>216997522</v>
          </cell>
          <cell r="D652">
            <v>216997522</v>
          </cell>
          <cell r="E652">
            <v>0</v>
          </cell>
          <cell r="F652">
            <v>0</v>
          </cell>
        </row>
        <row r="653">
          <cell r="A653" t="str">
            <v>161903</v>
          </cell>
          <cell r="B653" t="str">
            <v>MIDWAY ISD</v>
          </cell>
          <cell r="C653">
            <v>5620270286</v>
          </cell>
          <cell r="D653">
            <v>5620270286</v>
          </cell>
          <cell r="E653">
            <v>0</v>
          </cell>
          <cell r="F653">
            <v>0</v>
          </cell>
        </row>
        <row r="654">
          <cell r="A654" t="str">
            <v>161906</v>
          </cell>
          <cell r="B654" t="str">
            <v>LA VEGA ISD</v>
          </cell>
          <cell r="C654">
            <v>972758120</v>
          </cell>
          <cell r="D654">
            <v>972758120</v>
          </cell>
          <cell r="E654">
            <v>0</v>
          </cell>
          <cell r="F654">
            <v>0</v>
          </cell>
        </row>
        <row r="655">
          <cell r="A655" t="str">
            <v>161907</v>
          </cell>
          <cell r="B655" t="str">
            <v>LORENA ISD</v>
          </cell>
          <cell r="C655">
            <v>578089631</v>
          </cell>
          <cell r="D655">
            <v>578089631</v>
          </cell>
          <cell r="E655">
            <v>0</v>
          </cell>
          <cell r="F655">
            <v>0</v>
          </cell>
        </row>
        <row r="656">
          <cell r="A656" t="str">
            <v>161908</v>
          </cell>
          <cell r="B656" t="str">
            <v>MART ISD</v>
          </cell>
          <cell r="C656">
            <v>139557375</v>
          </cell>
          <cell r="D656">
            <v>139557375</v>
          </cell>
          <cell r="E656">
            <v>0</v>
          </cell>
          <cell r="F656">
            <v>0</v>
          </cell>
        </row>
        <row r="657">
          <cell r="A657" t="str">
            <v>161909</v>
          </cell>
          <cell r="B657" t="str">
            <v>MCGREGOR ISD</v>
          </cell>
          <cell r="C657">
            <v>481027822</v>
          </cell>
          <cell r="D657">
            <v>481027822</v>
          </cell>
          <cell r="E657">
            <v>0</v>
          </cell>
          <cell r="F657">
            <v>0</v>
          </cell>
        </row>
        <row r="658">
          <cell r="A658" t="str">
            <v>161910</v>
          </cell>
          <cell r="B658" t="str">
            <v>MOODY ISD</v>
          </cell>
          <cell r="C658">
            <v>199665849</v>
          </cell>
          <cell r="D658">
            <v>199665849</v>
          </cell>
          <cell r="E658">
            <v>0</v>
          </cell>
          <cell r="F658">
            <v>0</v>
          </cell>
        </row>
        <row r="659">
          <cell r="A659" t="str">
            <v>161912</v>
          </cell>
          <cell r="B659" t="str">
            <v>RIESEL ISD</v>
          </cell>
          <cell r="C659">
            <v>510937385</v>
          </cell>
          <cell r="D659">
            <v>507315058</v>
          </cell>
          <cell r="E659">
            <v>7244654</v>
          </cell>
          <cell r="F659">
            <v>0</v>
          </cell>
        </row>
        <row r="660">
          <cell r="A660" t="str">
            <v>161914</v>
          </cell>
          <cell r="B660" t="str">
            <v>WACO ISD</v>
          </cell>
          <cell r="C660">
            <v>6014592341</v>
          </cell>
          <cell r="D660">
            <v>6014592341</v>
          </cell>
          <cell r="E660">
            <v>0</v>
          </cell>
          <cell r="F660">
            <v>0</v>
          </cell>
        </row>
        <row r="661">
          <cell r="A661" t="str">
            <v>161916</v>
          </cell>
          <cell r="B661" t="str">
            <v>WEST ISD</v>
          </cell>
          <cell r="C661">
            <v>500856875</v>
          </cell>
          <cell r="D661">
            <v>500856875</v>
          </cell>
          <cell r="E661">
            <v>0</v>
          </cell>
          <cell r="F661">
            <v>0</v>
          </cell>
        </row>
        <row r="662">
          <cell r="A662" t="str">
            <v>161918</v>
          </cell>
          <cell r="B662" t="str">
            <v>AXTELL ISD</v>
          </cell>
          <cell r="C662">
            <v>160972284</v>
          </cell>
          <cell r="D662">
            <v>160972284</v>
          </cell>
          <cell r="E662">
            <v>0</v>
          </cell>
          <cell r="F662">
            <v>0</v>
          </cell>
        </row>
        <row r="663">
          <cell r="A663" t="str">
            <v>161919</v>
          </cell>
          <cell r="B663" t="str">
            <v>BRUCEVILLE-EDDY ISD</v>
          </cell>
          <cell r="C663">
            <v>215531727</v>
          </cell>
          <cell r="D663">
            <v>215531727</v>
          </cell>
          <cell r="E663">
            <v>0</v>
          </cell>
          <cell r="F663">
            <v>0</v>
          </cell>
        </row>
        <row r="664">
          <cell r="A664" t="str">
            <v>161920</v>
          </cell>
          <cell r="B664" t="str">
            <v>CHINA SPRING ISD</v>
          </cell>
          <cell r="C664">
            <v>1017387316</v>
          </cell>
          <cell r="D664">
            <v>1017387316</v>
          </cell>
          <cell r="E664">
            <v>0</v>
          </cell>
          <cell r="F664">
            <v>0</v>
          </cell>
        </row>
        <row r="665">
          <cell r="A665" t="str">
            <v>161921</v>
          </cell>
          <cell r="B665" t="str">
            <v>CONNALLY ISD</v>
          </cell>
          <cell r="C665">
            <v>778669281</v>
          </cell>
          <cell r="D665">
            <v>778669281</v>
          </cell>
          <cell r="E665">
            <v>0</v>
          </cell>
          <cell r="F665">
            <v>0</v>
          </cell>
        </row>
        <row r="666">
          <cell r="A666" t="str">
            <v>161922</v>
          </cell>
          <cell r="B666" t="str">
            <v>ROBINSON ISD</v>
          </cell>
          <cell r="C666">
            <v>768158800</v>
          </cell>
          <cell r="D666">
            <v>768158800</v>
          </cell>
          <cell r="E666">
            <v>0</v>
          </cell>
          <cell r="F666">
            <v>0</v>
          </cell>
        </row>
        <row r="667">
          <cell r="A667" t="str">
            <v>161923</v>
          </cell>
          <cell r="B667" t="str">
            <v>BOSQUEVILLE ISD</v>
          </cell>
          <cell r="C667">
            <v>200970369</v>
          </cell>
          <cell r="D667">
            <v>200970369</v>
          </cell>
          <cell r="E667">
            <v>0</v>
          </cell>
          <cell r="F667">
            <v>0</v>
          </cell>
        </row>
        <row r="668">
          <cell r="A668" t="str">
            <v>161924</v>
          </cell>
          <cell r="B668" t="str">
            <v>HALLSBURG ISD</v>
          </cell>
          <cell r="C668">
            <v>83963433</v>
          </cell>
          <cell r="D668">
            <v>83963433</v>
          </cell>
          <cell r="E668">
            <v>0</v>
          </cell>
          <cell r="F668">
            <v>0</v>
          </cell>
        </row>
        <row r="669">
          <cell r="A669" t="str">
            <v>161925</v>
          </cell>
          <cell r="B669" t="str">
            <v>GHOLSON ISD</v>
          </cell>
          <cell r="C669">
            <v>58117253</v>
          </cell>
          <cell r="D669">
            <v>58117253</v>
          </cell>
          <cell r="E669">
            <v>0</v>
          </cell>
          <cell r="F669">
            <v>0</v>
          </cell>
        </row>
        <row r="670">
          <cell r="A670" t="str">
            <v>162904</v>
          </cell>
          <cell r="B670" t="str">
            <v>MCMULLEN COUNTY ISD</v>
          </cell>
          <cell r="C670">
            <v>3023655468</v>
          </cell>
          <cell r="D670">
            <v>3021622389</v>
          </cell>
          <cell r="E670">
            <v>4066158</v>
          </cell>
          <cell r="F670">
            <v>0</v>
          </cell>
        </row>
        <row r="671">
          <cell r="A671" t="str">
            <v>163901</v>
          </cell>
          <cell r="B671" t="str">
            <v>DEVINE ISD</v>
          </cell>
          <cell r="C671">
            <v>482228111</v>
          </cell>
          <cell r="D671">
            <v>482228111</v>
          </cell>
          <cell r="E671">
            <v>0</v>
          </cell>
          <cell r="F671">
            <v>0</v>
          </cell>
        </row>
        <row r="672">
          <cell r="A672" t="str">
            <v>163902</v>
          </cell>
          <cell r="B672" t="str">
            <v>D'HANIS ISD</v>
          </cell>
          <cell r="C672">
            <v>205351193</v>
          </cell>
          <cell r="D672">
            <v>205351193</v>
          </cell>
          <cell r="E672">
            <v>0</v>
          </cell>
          <cell r="F672">
            <v>0</v>
          </cell>
        </row>
        <row r="673">
          <cell r="A673" t="str">
            <v>163903</v>
          </cell>
          <cell r="B673" t="str">
            <v>NATALIA ISD</v>
          </cell>
          <cell r="C673">
            <v>231980335</v>
          </cell>
          <cell r="D673">
            <v>231980335</v>
          </cell>
          <cell r="E673">
            <v>0</v>
          </cell>
          <cell r="F673">
            <v>0</v>
          </cell>
        </row>
        <row r="674">
          <cell r="A674" t="str">
            <v>163904</v>
          </cell>
          <cell r="B674" t="str">
            <v>HONDO ISD</v>
          </cell>
          <cell r="C674">
            <v>750585392</v>
          </cell>
          <cell r="D674">
            <v>750585392</v>
          </cell>
          <cell r="E674">
            <v>0</v>
          </cell>
          <cell r="F674">
            <v>0</v>
          </cell>
        </row>
        <row r="675">
          <cell r="A675" t="str">
            <v>163908</v>
          </cell>
          <cell r="B675" t="str">
            <v>MEDINA VALLEY ISD</v>
          </cell>
          <cell r="C675">
            <v>2203936212</v>
          </cell>
          <cell r="D675">
            <v>2203936212</v>
          </cell>
          <cell r="E675">
            <v>0</v>
          </cell>
          <cell r="F675">
            <v>0</v>
          </cell>
        </row>
        <row r="676">
          <cell r="A676" t="str">
            <v>164901</v>
          </cell>
          <cell r="B676" t="str">
            <v>MENARD ISD</v>
          </cell>
          <cell r="C676">
            <v>188103726</v>
          </cell>
          <cell r="D676">
            <v>188103726</v>
          </cell>
          <cell r="E676">
            <v>0</v>
          </cell>
          <cell r="F676">
            <v>0</v>
          </cell>
        </row>
        <row r="677">
          <cell r="A677" t="str">
            <v>165901</v>
          </cell>
          <cell r="B677" t="str">
            <v>MIDLAND ISD</v>
          </cell>
          <cell r="C677">
            <v>35072642753</v>
          </cell>
          <cell r="D677">
            <v>34674627868</v>
          </cell>
          <cell r="E677">
            <v>796029770</v>
          </cell>
          <cell r="F677">
            <v>0</v>
          </cell>
        </row>
        <row r="678">
          <cell r="A678" t="str">
            <v>165902</v>
          </cell>
          <cell r="B678" t="str">
            <v>GREENWOOD ISD</v>
          </cell>
          <cell r="C678">
            <v>2646065866</v>
          </cell>
          <cell r="D678">
            <v>2594170408</v>
          </cell>
          <cell r="E678">
            <v>103790916</v>
          </cell>
          <cell r="F678">
            <v>0</v>
          </cell>
        </row>
        <row r="679">
          <cell r="A679" t="str">
            <v>166901</v>
          </cell>
          <cell r="B679" t="str">
            <v>CAMERON ISD</v>
          </cell>
          <cell r="C679">
            <v>420124579</v>
          </cell>
          <cell r="D679">
            <v>420124579</v>
          </cell>
          <cell r="E679">
            <v>0</v>
          </cell>
          <cell r="F679">
            <v>0</v>
          </cell>
        </row>
        <row r="680">
          <cell r="A680" t="str">
            <v>166902</v>
          </cell>
          <cell r="B680" t="str">
            <v>GAUSE ISD</v>
          </cell>
          <cell r="C680">
            <v>133305082</v>
          </cell>
          <cell r="D680">
            <v>133305082</v>
          </cell>
          <cell r="E680">
            <v>0</v>
          </cell>
          <cell r="F680">
            <v>0</v>
          </cell>
        </row>
        <row r="681">
          <cell r="A681" t="str">
            <v>166903</v>
          </cell>
          <cell r="B681" t="str">
            <v>MILANO ISD</v>
          </cell>
          <cell r="C681">
            <v>137008069</v>
          </cell>
          <cell r="D681">
            <v>137008069</v>
          </cell>
          <cell r="E681">
            <v>0</v>
          </cell>
          <cell r="F681">
            <v>0</v>
          </cell>
        </row>
        <row r="682">
          <cell r="A682" t="str">
            <v>166904</v>
          </cell>
          <cell r="B682" t="str">
            <v>ROCKDALE ISD</v>
          </cell>
          <cell r="C682">
            <v>460669704</v>
          </cell>
          <cell r="D682">
            <v>460669704</v>
          </cell>
          <cell r="E682">
            <v>0</v>
          </cell>
          <cell r="F682">
            <v>0</v>
          </cell>
        </row>
        <row r="683">
          <cell r="A683" t="str">
            <v>166905</v>
          </cell>
          <cell r="B683" t="str">
            <v>THORNDALE ISD</v>
          </cell>
          <cell r="C683">
            <v>189982852</v>
          </cell>
          <cell r="D683">
            <v>189982852</v>
          </cell>
          <cell r="E683">
            <v>0</v>
          </cell>
          <cell r="F683">
            <v>0</v>
          </cell>
        </row>
        <row r="684">
          <cell r="A684" t="str">
            <v>166907</v>
          </cell>
          <cell r="B684" t="str">
            <v>BUCKHOLTS ISD</v>
          </cell>
          <cell r="C684">
            <v>38494009</v>
          </cell>
          <cell r="D684">
            <v>38494009</v>
          </cell>
          <cell r="E684">
            <v>0</v>
          </cell>
          <cell r="F684">
            <v>0</v>
          </cell>
        </row>
        <row r="685">
          <cell r="A685" t="str">
            <v>167901</v>
          </cell>
          <cell r="B685" t="str">
            <v>GOLDTHWAITE ISD</v>
          </cell>
          <cell r="C685">
            <v>326647657</v>
          </cell>
          <cell r="D685">
            <v>326647657</v>
          </cell>
          <cell r="E685">
            <v>0</v>
          </cell>
          <cell r="F685">
            <v>0</v>
          </cell>
        </row>
        <row r="686">
          <cell r="A686" t="str">
            <v>167902</v>
          </cell>
          <cell r="B686" t="str">
            <v>MULLIN ISD</v>
          </cell>
          <cell r="C686">
            <v>137797658</v>
          </cell>
          <cell r="D686">
            <v>137797658</v>
          </cell>
          <cell r="E686">
            <v>0</v>
          </cell>
          <cell r="F686">
            <v>0</v>
          </cell>
        </row>
        <row r="687">
          <cell r="A687" t="str">
            <v>167904</v>
          </cell>
          <cell r="B687" t="str">
            <v>PRIDDY ISD</v>
          </cell>
          <cell r="C687">
            <v>41937263</v>
          </cell>
          <cell r="D687">
            <v>41937263</v>
          </cell>
          <cell r="E687">
            <v>0</v>
          </cell>
          <cell r="F687">
            <v>0</v>
          </cell>
        </row>
        <row r="688">
          <cell r="A688" t="str">
            <v>168901</v>
          </cell>
          <cell r="B688" t="str">
            <v>COLORADO ISD</v>
          </cell>
          <cell r="C688">
            <v>497458039</v>
          </cell>
          <cell r="D688">
            <v>497458039</v>
          </cell>
          <cell r="E688">
            <v>0</v>
          </cell>
          <cell r="F688">
            <v>0</v>
          </cell>
        </row>
        <row r="689">
          <cell r="A689" t="str">
            <v>168902</v>
          </cell>
          <cell r="B689" t="str">
            <v>LORAINE ISD</v>
          </cell>
          <cell r="C689">
            <v>172057517</v>
          </cell>
          <cell r="D689">
            <v>172057517</v>
          </cell>
          <cell r="E689">
            <v>0</v>
          </cell>
          <cell r="F689">
            <v>0</v>
          </cell>
        </row>
        <row r="690">
          <cell r="A690" t="str">
            <v>168903</v>
          </cell>
          <cell r="B690" t="str">
            <v>WESTBROOK ISD</v>
          </cell>
          <cell r="C690">
            <v>301260919</v>
          </cell>
          <cell r="D690">
            <v>301260919</v>
          </cell>
          <cell r="E690">
            <v>0</v>
          </cell>
          <cell r="F690">
            <v>0</v>
          </cell>
        </row>
        <row r="691">
          <cell r="A691" t="str">
            <v>169901</v>
          </cell>
          <cell r="B691" t="str">
            <v>BOWIE ISD</v>
          </cell>
          <cell r="C691">
            <v>985484503</v>
          </cell>
          <cell r="D691">
            <v>985484503</v>
          </cell>
          <cell r="E691">
            <v>0</v>
          </cell>
          <cell r="F691">
            <v>0</v>
          </cell>
        </row>
        <row r="692">
          <cell r="A692" t="str">
            <v>169902</v>
          </cell>
          <cell r="B692" t="str">
            <v>NOCONA ISD</v>
          </cell>
          <cell r="C692">
            <v>269053412</v>
          </cell>
          <cell r="D692">
            <v>269053412</v>
          </cell>
          <cell r="E692">
            <v>0</v>
          </cell>
          <cell r="F692">
            <v>0</v>
          </cell>
        </row>
        <row r="693">
          <cell r="A693" t="str">
            <v>169906</v>
          </cell>
          <cell r="B693" t="str">
            <v>GOLD BURG ISD</v>
          </cell>
          <cell r="C693">
            <v>116831187</v>
          </cell>
          <cell r="D693">
            <v>116831187</v>
          </cell>
          <cell r="E693">
            <v>0</v>
          </cell>
          <cell r="F693">
            <v>0</v>
          </cell>
        </row>
        <row r="694">
          <cell r="A694" t="str">
            <v>169908</v>
          </cell>
          <cell r="B694" t="str">
            <v>MONTAGUE ISD</v>
          </cell>
          <cell r="C694">
            <v>38964752</v>
          </cell>
          <cell r="D694">
            <v>38964752</v>
          </cell>
          <cell r="E694">
            <v>0</v>
          </cell>
          <cell r="F694">
            <v>0</v>
          </cell>
        </row>
        <row r="695">
          <cell r="A695" t="str">
            <v>169909</v>
          </cell>
          <cell r="B695" t="str">
            <v>PRAIRIE VALLEY ISD</v>
          </cell>
          <cell r="C695">
            <v>100708202</v>
          </cell>
          <cell r="D695">
            <v>100708202</v>
          </cell>
          <cell r="E695">
            <v>0</v>
          </cell>
          <cell r="F695">
            <v>0</v>
          </cell>
        </row>
        <row r="696">
          <cell r="A696" t="str">
            <v>169910</v>
          </cell>
          <cell r="B696" t="str">
            <v>FORESTBURG ISD</v>
          </cell>
          <cell r="C696">
            <v>229668769</v>
          </cell>
          <cell r="D696">
            <v>229668769</v>
          </cell>
          <cell r="E696">
            <v>0</v>
          </cell>
          <cell r="F696">
            <v>0</v>
          </cell>
        </row>
        <row r="697">
          <cell r="A697" t="str">
            <v>169911</v>
          </cell>
          <cell r="B697" t="str">
            <v>SAINT JO ISD</v>
          </cell>
          <cell r="C697">
            <v>206858363</v>
          </cell>
          <cell r="D697">
            <v>206858363</v>
          </cell>
          <cell r="E697">
            <v>0</v>
          </cell>
          <cell r="F697">
            <v>0</v>
          </cell>
        </row>
        <row r="698">
          <cell r="A698" t="str">
            <v>170902</v>
          </cell>
          <cell r="B698" t="str">
            <v>CONROE ISD</v>
          </cell>
          <cell r="C698">
            <v>37919241245</v>
          </cell>
          <cell r="D698">
            <v>37919241245</v>
          </cell>
          <cell r="E698">
            <v>0</v>
          </cell>
          <cell r="F698">
            <v>0</v>
          </cell>
        </row>
        <row r="699">
          <cell r="A699" t="str">
            <v>170903</v>
          </cell>
          <cell r="B699" t="str">
            <v>MONTGOMERY ISD</v>
          </cell>
          <cell r="C699">
            <v>6255894170</v>
          </cell>
          <cell r="D699">
            <v>6255894170</v>
          </cell>
          <cell r="E699">
            <v>0</v>
          </cell>
          <cell r="F699">
            <v>0</v>
          </cell>
        </row>
        <row r="700">
          <cell r="A700" t="str">
            <v>170904</v>
          </cell>
          <cell r="B700" t="str">
            <v>WILLIS ISD</v>
          </cell>
          <cell r="C700">
            <v>3690627953</v>
          </cell>
          <cell r="D700">
            <v>3690627953</v>
          </cell>
          <cell r="E700">
            <v>0</v>
          </cell>
          <cell r="F700">
            <v>0</v>
          </cell>
        </row>
        <row r="701">
          <cell r="A701" t="str">
            <v>170906</v>
          </cell>
          <cell r="B701" t="str">
            <v>MAGNOLIA ISD</v>
          </cell>
          <cell r="C701">
            <v>6962884637</v>
          </cell>
          <cell r="D701">
            <v>6962884637</v>
          </cell>
          <cell r="E701">
            <v>0</v>
          </cell>
          <cell r="F701">
            <v>0</v>
          </cell>
        </row>
        <row r="702">
          <cell r="A702" t="str">
            <v>170907</v>
          </cell>
          <cell r="B702" t="str">
            <v>SPLENDORA ISD</v>
          </cell>
          <cell r="C702">
            <v>874996016</v>
          </cell>
          <cell r="D702">
            <v>874996016</v>
          </cell>
          <cell r="E702">
            <v>0</v>
          </cell>
          <cell r="F702">
            <v>0</v>
          </cell>
        </row>
        <row r="703">
          <cell r="A703" t="str">
            <v>170908</v>
          </cell>
          <cell r="B703" t="str">
            <v>NEW CANEY ISD</v>
          </cell>
          <cell r="C703">
            <v>4706119734</v>
          </cell>
          <cell r="D703">
            <v>4706119734</v>
          </cell>
          <cell r="E703">
            <v>0</v>
          </cell>
          <cell r="F703">
            <v>0</v>
          </cell>
        </row>
        <row r="704">
          <cell r="A704" t="str">
            <v>171901</v>
          </cell>
          <cell r="B704" t="str">
            <v>DUMAS ISD</v>
          </cell>
          <cell r="C704">
            <v>1926145797</v>
          </cell>
          <cell r="D704">
            <v>1914823545</v>
          </cell>
          <cell r="E704">
            <v>22644504</v>
          </cell>
          <cell r="F704">
            <v>0</v>
          </cell>
        </row>
        <row r="705">
          <cell r="A705" t="str">
            <v>171902</v>
          </cell>
          <cell r="B705" t="str">
            <v>SUNRAY ISD</v>
          </cell>
          <cell r="C705">
            <v>275840797</v>
          </cell>
          <cell r="D705">
            <v>275840797</v>
          </cell>
          <cell r="E705">
            <v>0</v>
          </cell>
          <cell r="F705">
            <v>0</v>
          </cell>
        </row>
        <row r="706">
          <cell r="A706" t="str">
            <v>172902</v>
          </cell>
          <cell r="B706" t="str">
            <v>DAINGERFIELD-LONE STAR ISD</v>
          </cell>
          <cell r="C706">
            <v>731914055</v>
          </cell>
          <cell r="D706">
            <v>731914055</v>
          </cell>
          <cell r="E706">
            <v>0</v>
          </cell>
          <cell r="F706">
            <v>0</v>
          </cell>
        </row>
        <row r="707">
          <cell r="A707" t="str">
            <v>172905</v>
          </cell>
          <cell r="B707" t="str">
            <v>PEWITT CISD</v>
          </cell>
          <cell r="C707">
            <v>304529818</v>
          </cell>
          <cell r="D707">
            <v>304529818</v>
          </cell>
          <cell r="E707">
            <v>0</v>
          </cell>
          <cell r="F707">
            <v>0</v>
          </cell>
        </row>
        <row r="708">
          <cell r="A708" t="str">
            <v>173901</v>
          </cell>
          <cell r="B708" t="str">
            <v>MOTLEY COUNTY ISD</v>
          </cell>
          <cell r="C708">
            <v>119959995</v>
          </cell>
          <cell r="D708">
            <v>119959995</v>
          </cell>
          <cell r="E708">
            <v>0</v>
          </cell>
          <cell r="F708">
            <v>0</v>
          </cell>
        </row>
        <row r="709">
          <cell r="A709" t="str">
            <v>174901</v>
          </cell>
          <cell r="B709" t="str">
            <v>CHIRENO ISD</v>
          </cell>
          <cell r="C709">
            <v>219129911</v>
          </cell>
          <cell r="D709">
            <v>215456896</v>
          </cell>
          <cell r="E709">
            <v>7346030</v>
          </cell>
          <cell r="F709">
            <v>0</v>
          </cell>
        </row>
        <row r="710">
          <cell r="A710" t="str">
            <v>174902</v>
          </cell>
          <cell r="B710" t="str">
            <v>CUSHING ISD</v>
          </cell>
          <cell r="C710">
            <v>233788711</v>
          </cell>
          <cell r="D710">
            <v>226674911</v>
          </cell>
          <cell r="E710">
            <v>14227600</v>
          </cell>
          <cell r="F710">
            <v>0</v>
          </cell>
        </row>
        <row r="711">
          <cell r="A711" t="str">
            <v>174903</v>
          </cell>
          <cell r="B711" t="str">
            <v>GARRISON ISD</v>
          </cell>
          <cell r="C711">
            <v>155321695</v>
          </cell>
          <cell r="D711">
            <v>148222605</v>
          </cell>
          <cell r="E711">
            <v>14198180</v>
          </cell>
          <cell r="F711">
            <v>0</v>
          </cell>
        </row>
        <row r="712">
          <cell r="A712" t="str">
            <v>174904</v>
          </cell>
          <cell r="B712" t="str">
            <v>NACOGDOCHES ISD</v>
          </cell>
          <cell r="C712">
            <v>2430895302</v>
          </cell>
          <cell r="D712">
            <v>2322955727</v>
          </cell>
          <cell r="E712">
            <v>215879150</v>
          </cell>
          <cell r="F712">
            <v>0</v>
          </cell>
        </row>
        <row r="713">
          <cell r="A713" t="str">
            <v>174906</v>
          </cell>
          <cell r="B713" t="str">
            <v>WODEN ISD</v>
          </cell>
          <cell r="C713">
            <v>233196073</v>
          </cell>
          <cell r="D713">
            <v>225918533</v>
          </cell>
          <cell r="E713">
            <v>14555080</v>
          </cell>
          <cell r="F713">
            <v>0</v>
          </cell>
        </row>
        <row r="714">
          <cell r="A714" t="str">
            <v>174908</v>
          </cell>
          <cell r="B714" t="str">
            <v>CENTRAL HEIGHTS ISD</v>
          </cell>
          <cell r="C714">
            <v>150214132</v>
          </cell>
          <cell r="D714">
            <v>138831187</v>
          </cell>
          <cell r="E714">
            <v>22765890</v>
          </cell>
          <cell r="F714">
            <v>0</v>
          </cell>
        </row>
        <row r="715">
          <cell r="A715" t="str">
            <v>174909</v>
          </cell>
          <cell r="B715" t="str">
            <v>MARTINSVILLE ISD</v>
          </cell>
          <cell r="C715">
            <v>83225603</v>
          </cell>
          <cell r="D715">
            <v>79602613</v>
          </cell>
          <cell r="E715">
            <v>7245980</v>
          </cell>
          <cell r="F715">
            <v>0</v>
          </cell>
        </row>
        <row r="716">
          <cell r="A716" t="str">
            <v>174910</v>
          </cell>
          <cell r="B716" t="str">
            <v>ETOILE ISD</v>
          </cell>
          <cell r="C716">
            <v>70140035</v>
          </cell>
          <cell r="D716">
            <v>66341310</v>
          </cell>
          <cell r="E716">
            <v>7597450</v>
          </cell>
          <cell r="F716">
            <v>0</v>
          </cell>
        </row>
        <row r="717">
          <cell r="A717" t="str">
            <v>174911</v>
          </cell>
          <cell r="B717" t="str">
            <v>DOUGLASS ISD</v>
          </cell>
          <cell r="C717">
            <v>173010425</v>
          </cell>
          <cell r="D717">
            <v>163168905</v>
          </cell>
          <cell r="E717">
            <v>19683040</v>
          </cell>
          <cell r="F717">
            <v>0</v>
          </cell>
        </row>
        <row r="718">
          <cell r="A718" t="str">
            <v>175902</v>
          </cell>
          <cell r="B718" t="str">
            <v>BLOOMING GROVE ISD</v>
          </cell>
          <cell r="C718">
            <v>226487771</v>
          </cell>
          <cell r="D718">
            <v>226487771</v>
          </cell>
          <cell r="E718">
            <v>0</v>
          </cell>
          <cell r="F718">
            <v>0</v>
          </cell>
        </row>
        <row r="719">
          <cell r="A719" t="str">
            <v>175903</v>
          </cell>
          <cell r="B719" t="str">
            <v>CORSICANA ISD</v>
          </cell>
          <cell r="C719">
            <v>2027371515</v>
          </cell>
          <cell r="D719">
            <v>2027371515</v>
          </cell>
          <cell r="E719">
            <v>0</v>
          </cell>
          <cell r="F719">
            <v>0</v>
          </cell>
        </row>
        <row r="720">
          <cell r="A720" t="str">
            <v>175904</v>
          </cell>
          <cell r="B720" t="str">
            <v>DAWSON ISD</v>
          </cell>
          <cell r="C720">
            <v>179785870</v>
          </cell>
          <cell r="D720">
            <v>179785870</v>
          </cell>
          <cell r="E720">
            <v>0</v>
          </cell>
          <cell r="F720">
            <v>0</v>
          </cell>
        </row>
        <row r="721">
          <cell r="A721" t="str">
            <v>175905</v>
          </cell>
          <cell r="B721" t="str">
            <v>FROST ISD</v>
          </cell>
          <cell r="C721">
            <v>171394134</v>
          </cell>
          <cell r="D721">
            <v>171394134</v>
          </cell>
          <cell r="E721">
            <v>0</v>
          </cell>
          <cell r="F721">
            <v>0</v>
          </cell>
        </row>
        <row r="722">
          <cell r="A722" t="str">
            <v>175907</v>
          </cell>
          <cell r="B722" t="str">
            <v>KERENS ISD</v>
          </cell>
          <cell r="C722">
            <v>335315703</v>
          </cell>
          <cell r="D722">
            <v>335315703</v>
          </cell>
          <cell r="E722">
            <v>0</v>
          </cell>
          <cell r="F722">
            <v>0</v>
          </cell>
        </row>
        <row r="723">
          <cell r="A723" t="str">
            <v>175910</v>
          </cell>
          <cell r="B723" t="str">
            <v>MILDRED ISD</v>
          </cell>
          <cell r="C723">
            <v>475121381</v>
          </cell>
          <cell r="D723">
            <v>475121381</v>
          </cell>
          <cell r="E723">
            <v>0</v>
          </cell>
          <cell r="F723">
            <v>0</v>
          </cell>
        </row>
        <row r="724">
          <cell r="A724" t="str">
            <v>175911</v>
          </cell>
          <cell r="B724" t="str">
            <v>RICE ISD</v>
          </cell>
          <cell r="C724">
            <v>156138197</v>
          </cell>
          <cell r="D724">
            <v>156138197</v>
          </cell>
          <cell r="E724">
            <v>0</v>
          </cell>
          <cell r="F724">
            <v>0</v>
          </cell>
        </row>
        <row r="725">
          <cell r="A725" t="str">
            <v>176901</v>
          </cell>
          <cell r="B725" t="str">
            <v>BURKEVILLE ISD</v>
          </cell>
          <cell r="C725">
            <v>265666208</v>
          </cell>
          <cell r="D725">
            <v>259248812</v>
          </cell>
          <cell r="E725">
            <v>12834792</v>
          </cell>
          <cell r="F725">
            <v>0</v>
          </cell>
        </row>
        <row r="726">
          <cell r="A726" t="str">
            <v>176902</v>
          </cell>
          <cell r="B726" t="str">
            <v>NEWTON ISD</v>
          </cell>
          <cell r="C726">
            <v>293164013</v>
          </cell>
          <cell r="D726">
            <v>281176353</v>
          </cell>
          <cell r="E726">
            <v>23975320</v>
          </cell>
          <cell r="F726">
            <v>0</v>
          </cell>
        </row>
        <row r="727">
          <cell r="A727" t="str">
            <v>176903</v>
          </cell>
          <cell r="B727" t="str">
            <v>DEWEYVILLE ISD</v>
          </cell>
          <cell r="C727">
            <v>613086544</v>
          </cell>
          <cell r="D727">
            <v>605133426</v>
          </cell>
          <cell r="E727">
            <v>15906236</v>
          </cell>
          <cell r="F727">
            <v>0</v>
          </cell>
        </row>
        <row r="728">
          <cell r="A728" t="str">
            <v>177901</v>
          </cell>
          <cell r="B728" t="str">
            <v>ROSCOE COLLEGIATE ISD</v>
          </cell>
          <cell r="C728">
            <v>304409891</v>
          </cell>
          <cell r="D728">
            <v>304409891</v>
          </cell>
          <cell r="E728">
            <v>0</v>
          </cell>
          <cell r="F728">
            <v>0</v>
          </cell>
        </row>
        <row r="729">
          <cell r="A729" t="str">
            <v>177902</v>
          </cell>
          <cell r="B729" t="str">
            <v>SWEETWATER ISD</v>
          </cell>
          <cell r="C729">
            <v>818780801</v>
          </cell>
          <cell r="D729">
            <v>818780801</v>
          </cell>
          <cell r="E729">
            <v>0</v>
          </cell>
          <cell r="F729">
            <v>0</v>
          </cell>
        </row>
        <row r="730">
          <cell r="A730" t="str">
            <v>177903</v>
          </cell>
          <cell r="B730" t="str">
            <v>BLACKWELL CISD</v>
          </cell>
          <cell r="C730">
            <v>730228721</v>
          </cell>
          <cell r="D730">
            <v>730228721</v>
          </cell>
          <cell r="E730">
            <v>0</v>
          </cell>
          <cell r="F730">
            <v>0</v>
          </cell>
        </row>
        <row r="731">
          <cell r="A731" t="str">
            <v>177905</v>
          </cell>
          <cell r="B731" t="str">
            <v>HIGHLAND ISD</v>
          </cell>
          <cell r="C731">
            <v>275701688</v>
          </cell>
          <cell r="D731">
            <v>275701688</v>
          </cell>
          <cell r="E731">
            <v>0</v>
          </cell>
          <cell r="F731">
            <v>0</v>
          </cell>
        </row>
        <row r="732">
          <cell r="A732" t="str">
            <v>178901</v>
          </cell>
          <cell r="B732" t="str">
            <v>AGUA DULCE ISD</v>
          </cell>
          <cell r="C732">
            <v>160290554</v>
          </cell>
          <cell r="D732">
            <v>160290554</v>
          </cell>
          <cell r="E732">
            <v>0</v>
          </cell>
          <cell r="F732">
            <v>0</v>
          </cell>
        </row>
        <row r="733">
          <cell r="A733" t="str">
            <v>178902</v>
          </cell>
          <cell r="B733" t="str">
            <v>BISHOP CISD</v>
          </cell>
          <cell r="C733">
            <v>670974451</v>
          </cell>
          <cell r="D733">
            <v>656342351</v>
          </cell>
          <cell r="E733">
            <v>29264200</v>
          </cell>
          <cell r="F733">
            <v>0</v>
          </cell>
        </row>
        <row r="734">
          <cell r="A734" t="str">
            <v>178903</v>
          </cell>
          <cell r="B734" t="str">
            <v>CALALLEN ISD</v>
          </cell>
          <cell r="C734">
            <v>1655430384</v>
          </cell>
          <cell r="D734">
            <v>1655430384</v>
          </cell>
          <cell r="E734">
            <v>0</v>
          </cell>
          <cell r="F734">
            <v>0</v>
          </cell>
        </row>
        <row r="735">
          <cell r="A735" t="str">
            <v>178904</v>
          </cell>
          <cell r="B735" t="str">
            <v>CORPUS CHRISTI ISD</v>
          </cell>
          <cell r="C735">
            <v>16909954375</v>
          </cell>
          <cell r="D735">
            <v>16909954375</v>
          </cell>
          <cell r="E735">
            <v>0</v>
          </cell>
          <cell r="F735">
            <v>0</v>
          </cell>
        </row>
        <row r="736">
          <cell r="A736" t="str">
            <v>178905</v>
          </cell>
          <cell r="B736" t="str">
            <v>DRISCOLL ISD</v>
          </cell>
          <cell r="C736">
            <v>104674668</v>
          </cell>
          <cell r="D736">
            <v>104674668</v>
          </cell>
          <cell r="E736">
            <v>0</v>
          </cell>
          <cell r="F736">
            <v>0</v>
          </cell>
        </row>
        <row r="737">
          <cell r="A737" t="str">
            <v>178906</v>
          </cell>
          <cell r="B737" t="str">
            <v>LONDON ISD</v>
          </cell>
          <cell r="C737">
            <v>665233157</v>
          </cell>
          <cell r="D737">
            <v>665233157</v>
          </cell>
          <cell r="E737">
            <v>0</v>
          </cell>
          <cell r="F737">
            <v>0</v>
          </cell>
        </row>
        <row r="738">
          <cell r="A738" t="str">
            <v>178908</v>
          </cell>
          <cell r="B738" t="str">
            <v>PORT ARANSAS ISD</v>
          </cell>
          <cell r="C738">
            <v>2517101687</v>
          </cell>
          <cell r="D738">
            <v>2517101687</v>
          </cell>
          <cell r="E738">
            <v>0</v>
          </cell>
          <cell r="F738">
            <v>0</v>
          </cell>
        </row>
        <row r="739">
          <cell r="A739" t="str">
            <v>178909</v>
          </cell>
          <cell r="B739" t="str">
            <v>ROBSTOWN ISD</v>
          </cell>
          <cell r="C739">
            <v>590221735</v>
          </cell>
          <cell r="D739">
            <v>590221735</v>
          </cell>
          <cell r="E739">
            <v>0</v>
          </cell>
          <cell r="F739">
            <v>0</v>
          </cell>
        </row>
        <row r="740">
          <cell r="A740" t="str">
            <v>178912</v>
          </cell>
          <cell r="B740" t="str">
            <v>TULOSO-MIDWAY ISD</v>
          </cell>
          <cell r="C740">
            <v>3222132955</v>
          </cell>
          <cell r="D740">
            <v>3183716911</v>
          </cell>
          <cell r="E740">
            <v>76832088</v>
          </cell>
          <cell r="F740">
            <v>0</v>
          </cell>
        </row>
        <row r="741">
          <cell r="A741" t="str">
            <v>178913</v>
          </cell>
          <cell r="B741" t="str">
            <v>BANQUETE ISD</v>
          </cell>
          <cell r="C741">
            <v>590734550</v>
          </cell>
          <cell r="D741">
            <v>590734550</v>
          </cell>
          <cell r="E741">
            <v>0</v>
          </cell>
          <cell r="F741">
            <v>0</v>
          </cell>
        </row>
        <row r="742">
          <cell r="A742" t="str">
            <v>178914</v>
          </cell>
          <cell r="B742" t="str">
            <v>FLOUR BLUFF ISD</v>
          </cell>
          <cell r="C742">
            <v>3208286337</v>
          </cell>
          <cell r="D742">
            <v>3208286337</v>
          </cell>
          <cell r="E742">
            <v>0</v>
          </cell>
          <cell r="F742">
            <v>0</v>
          </cell>
        </row>
        <row r="743">
          <cell r="A743" t="str">
            <v>178915</v>
          </cell>
          <cell r="B743" t="str">
            <v>WEST OSO ISD</v>
          </cell>
          <cell r="C743">
            <v>815861567</v>
          </cell>
          <cell r="D743">
            <v>815861567</v>
          </cell>
          <cell r="E743">
            <v>0</v>
          </cell>
          <cell r="F743">
            <v>0</v>
          </cell>
        </row>
        <row r="744">
          <cell r="A744" t="str">
            <v>179901</v>
          </cell>
          <cell r="B744" t="str">
            <v>PERRYTON ISD</v>
          </cell>
          <cell r="C744">
            <v>1105255051</v>
          </cell>
          <cell r="D744">
            <v>1105255051</v>
          </cell>
          <cell r="E744">
            <v>0</v>
          </cell>
          <cell r="F744">
            <v>0</v>
          </cell>
        </row>
        <row r="745">
          <cell r="A745" t="str">
            <v>180902</v>
          </cell>
          <cell r="B745" t="str">
            <v>VEGA ISD</v>
          </cell>
          <cell r="C745">
            <v>196165233</v>
          </cell>
          <cell r="D745">
            <v>196165233</v>
          </cell>
          <cell r="E745">
            <v>0</v>
          </cell>
          <cell r="F745">
            <v>0</v>
          </cell>
        </row>
        <row r="746">
          <cell r="A746" t="str">
            <v>180903</v>
          </cell>
          <cell r="B746" t="str">
            <v>ADRIAN ISD</v>
          </cell>
          <cell r="C746">
            <v>60412852</v>
          </cell>
          <cell r="D746">
            <v>60412852</v>
          </cell>
          <cell r="E746">
            <v>0</v>
          </cell>
          <cell r="F746">
            <v>0</v>
          </cell>
        </row>
        <row r="747">
          <cell r="A747" t="str">
            <v>180904</v>
          </cell>
          <cell r="B747" t="str">
            <v>WILDORADO ISD</v>
          </cell>
          <cell r="C747">
            <v>134195021</v>
          </cell>
          <cell r="D747">
            <v>134195021</v>
          </cell>
          <cell r="E747">
            <v>0</v>
          </cell>
          <cell r="F747">
            <v>0</v>
          </cell>
        </row>
        <row r="748">
          <cell r="A748" t="str">
            <v>181901</v>
          </cell>
          <cell r="B748" t="str">
            <v>BRIDGE CITY ISD</v>
          </cell>
          <cell r="C748">
            <v>1130003017</v>
          </cell>
          <cell r="D748">
            <v>1130003017</v>
          </cell>
          <cell r="E748">
            <v>0</v>
          </cell>
          <cell r="F748">
            <v>0</v>
          </cell>
        </row>
        <row r="749">
          <cell r="A749" t="str">
            <v>181905</v>
          </cell>
          <cell r="B749" t="str">
            <v>ORANGEFIELD ISD</v>
          </cell>
          <cell r="C749">
            <v>639332306</v>
          </cell>
          <cell r="D749">
            <v>603781777</v>
          </cell>
          <cell r="E749">
            <v>71101058</v>
          </cell>
          <cell r="F749">
            <v>0</v>
          </cell>
        </row>
        <row r="750">
          <cell r="A750" t="str">
            <v>181906</v>
          </cell>
          <cell r="B750" t="str">
            <v>WEST ORANGE-COVE CISD</v>
          </cell>
          <cell r="C750">
            <v>1907109161</v>
          </cell>
          <cell r="D750">
            <v>1877565372</v>
          </cell>
          <cell r="E750">
            <v>59087578</v>
          </cell>
          <cell r="F750">
            <v>0</v>
          </cell>
        </row>
        <row r="751">
          <cell r="A751" t="str">
            <v>181907</v>
          </cell>
          <cell r="B751" t="str">
            <v>VIDOR ISD</v>
          </cell>
          <cell r="C751">
            <v>1306806360</v>
          </cell>
          <cell r="D751">
            <v>1265033071</v>
          </cell>
          <cell r="E751">
            <v>83546578</v>
          </cell>
          <cell r="F751">
            <v>0</v>
          </cell>
        </row>
        <row r="752">
          <cell r="A752" t="str">
            <v>181908</v>
          </cell>
          <cell r="B752" t="str">
            <v>LITTLE CYPRESS-MAURICEVILLE CISD</v>
          </cell>
          <cell r="C752">
            <v>1080747729</v>
          </cell>
          <cell r="D752">
            <v>1031118351</v>
          </cell>
          <cell r="E752">
            <v>99258756</v>
          </cell>
          <cell r="F752">
            <v>0</v>
          </cell>
        </row>
        <row r="753">
          <cell r="A753" t="str">
            <v>182901</v>
          </cell>
          <cell r="B753" t="str">
            <v>GORDON ISD</v>
          </cell>
          <cell r="C753">
            <v>171122825</v>
          </cell>
          <cell r="D753">
            <v>171122825</v>
          </cell>
          <cell r="E753">
            <v>0</v>
          </cell>
          <cell r="F753">
            <v>0</v>
          </cell>
        </row>
        <row r="754">
          <cell r="A754" t="str">
            <v>182902</v>
          </cell>
          <cell r="B754" t="str">
            <v>GRAFORD ISD</v>
          </cell>
          <cell r="C754">
            <v>1005547884</v>
          </cell>
          <cell r="D754">
            <v>1005547884</v>
          </cell>
          <cell r="E754">
            <v>0</v>
          </cell>
          <cell r="F754">
            <v>0</v>
          </cell>
        </row>
        <row r="755">
          <cell r="A755" t="str">
            <v>182903</v>
          </cell>
          <cell r="B755" t="str">
            <v>MINERAL WELLS ISD</v>
          </cell>
          <cell r="C755">
            <v>984534074</v>
          </cell>
          <cell r="D755">
            <v>984534074</v>
          </cell>
          <cell r="E755">
            <v>0</v>
          </cell>
          <cell r="F755">
            <v>0</v>
          </cell>
        </row>
        <row r="756">
          <cell r="A756" t="str">
            <v>182904</v>
          </cell>
          <cell r="B756" t="str">
            <v>SANTO ISD</v>
          </cell>
          <cell r="C756">
            <v>306261298</v>
          </cell>
          <cell r="D756">
            <v>306261298</v>
          </cell>
          <cell r="E756">
            <v>0</v>
          </cell>
          <cell r="F756">
            <v>0</v>
          </cell>
        </row>
        <row r="757">
          <cell r="A757" t="str">
            <v>182905</v>
          </cell>
          <cell r="B757" t="str">
            <v>STRAWN ISD</v>
          </cell>
          <cell r="C757">
            <v>57546013</v>
          </cell>
          <cell r="D757">
            <v>57546013</v>
          </cell>
          <cell r="E757">
            <v>0</v>
          </cell>
          <cell r="F757">
            <v>0</v>
          </cell>
        </row>
        <row r="758">
          <cell r="A758" t="str">
            <v>182906</v>
          </cell>
          <cell r="B758" t="str">
            <v>PALO PINTO ISD</v>
          </cell>
          <cell r="C758">
            <v>537449735</v>
          </cell>
          <cell r="D758">
            <v>528019604</v>
          </cell>
          <cell r="E758">
            <v>18860262</v>
          </cell>
          <cell r="F758">
            <v>0</v>
          </cell>
        </row>
        <row r="759">
          <cell r="A759" t="str">
            <v>183901</v>
          </cell>
          <cell r="B759" t="str">
            <v>BECKVILLE ISD</v>
          </cell>
          <cell r="C759">
            <v>384230543</v>
          </cell>
          <cell r="D759">
            <v>376381538</v>
          </cell>
          <cell r="E759">
            <v>15698010</v>
          </cell>
          <cell r="F759">
            <v>0</v>
          </cell>
        </row>
        <row r="760">
          <cell r="A760" t="str">
            <v>183902</v>
          </cell>
          <cell r="B760" t="str">
            <v>CARTHAGE ISD</v>
          </cell>
          <cell r="C760">
            <v>3506472412</v>
          </cell>
          <cell r="D760">
            <v>3456966507</v>
          </cell>
          <cell r="E760">
            <v>99011810</v>
          </cell>
          <cell r="F760">
            <v>0</v>
          </cell>
        </row>
        <row r="761">
          <cell r="A761" t="str">
            <v>183904</v>
          </cell>
          <cell r="B761" t="str">
            <v>GARY ISD</v>
          </cell>
          <cell r="C761">
            <v>168167326</v>
          </cell>
          <cell r="D761">
            <v>162856201</v>
          </cell>
          <cell r="E761">
            <v>10622250</v>
          </cell>
          <cell r="F761">
            <v>0</v>
          </cell>
        </row>
        <row r="762">
          <cell r="A762" t="str">
            <v>184901</v>
          </cell>
          <cell r="B762" t="str">
            <v>POOLVILLE ISD</v>
          </cell>
          <cell r="C762">
            <v>236169453</v>
          </cell>
          <cell r="D762">
            <v>236169453</v>
          </cell>
          <cell r="E762">
            <v>0</v>
          </cell>
          <cell r="F762">
            <v>0</v>
          </cell>
        </row>
        <row r="763">
          <cell r="A763" t="str">
            <v>184902</v>
          </cell>
          <cell r="B763" t="str">
            <v>SPRINGTOWN ISD</v>
          </cell>
          <cell r="C763">
            <v>1397070126</v>
          </cell>
          <cell r="D763">
            <v>1397070126</v>
          </cell>
          <cell r="E763">
            <v>0</v>
          </cell>
          <cell r="F763">
            <v>0</v>
          </cell>
        </row>
        <row r="764">
          <cell r="A764" t="str">
            <v>184903</v>
          </cell>
          <cell r="B764" t="str">
            <v>WEATHERFORD ISD</v>
          </cell>
          <cell r="C764">
            <v>4934703078</v>
          </cell>
          <cell r="D764">
            <v>4934703078</v>
          </cell>
          <cell r="E764">
            <v>0</v>
          </cell>
          <cell r="F764">
            <v>0</v>
          </cell>
        </row>
        <row r="765">
          <cell r="A765" t="str">
            <v>184904</v>
          </cell>
          <cell r="B765" t="str">
            <v>MILLSAP ISD</v>
          </cell>
          <cell r="C765">
            <v>457423250</v>
          </cell>
          <cell r="D765">
            <v>457423250</v>
          </cell>
          <cell r="E765">
            <v>0</v>
          </cell>
          <cell r="F765">
            <v>0</v>
          </cell>
        </row>
        <row r="766">
          <cell r="A766" t="str">
            <v>184907</v>
          </cell>
          <cell r="B766" t="str">
            <v>ALEDO ISD</v>
          </cell>
          <cell r="C766">
            <v>4064470096</v>
          </cell>
          <cell r="D766">
            <v>4064470096</v>
          </cell>
          <cell r="E766">
            <v>0</v>
          </cell>
          <cell r="F766">
            <v>0</v>
          </cell>
        </row>
        <row r="767">
          <cell r="A767" t="str">
            <v>184908</v>
          </cell>
          <cell r="B767" t="str">
            <v>PEASTER ISD</v>
          </cell>
          <cell r="C767">
            <v>409594074</v>
          </cell>
          <cell r="D767">
            <v>409594074</v>
          </cell>
          <cell r="E767">
            <v>0</v>
          </cell>
          <cell r="F767">
            <v>0</v>
          </cell>
        </row>
        <row r="768">
          <cell r="A768" t="str">
            <v>184909</v>
          </cell>
          <cell r="B768" t="str">
            <v>BROCK ISD</v>
          </cell>
          <cell r="C768">
            <v>771092895</v>
          </cell>
          <cell r="D768">
            <v>771092895</v>
          </cell>
          <cell r="E768">
            <v>0</v>
          </cell>
          <cell r="F768">
            <v>0</v>
          </cell>
        </row>
        <row r="769">
          <cell r="A769" t="str">
            <v>184911</v>
          </cell>
          <cell r="B769" t="str">
            <v>GARNER ISD</v>
          </cell>
          <cell r="C769">
            <v>197541276</v>
          </cell>
          <cell r="D769">
            <v>197541276</v>
          </cell>
          <cell r="E769">
            <v>0</v>
          </cell>
          <cell r="F769">
            <v>0</v>
          </cell>
        </row>
        <row r="770">
          <cell r="A770" t="str">
            <v>185901</v>
          </cell>
          <cell r="B770" t="str">
            <v>BOVINA ISD</v>
          </cell>
          <cell r="C770">
            <v>117098434</v>
          </cell>
          <cell r="D770">
            <v>117098434</v>
          </cell>
          <cell r="E770">
            <v>0</v>
          </cell>
          <cell r="F770">
            <v>0</v>
          </cell>
        </row>
        <row r="771">
          <cell r="A771" t="str">
            <v>185902</v>
          </cell>
          <cell r="B771" t="str">
            <v>FARWELL ISD</v>
          </cell>
          <cell r="C771">
            <v>174543654</v>
          </cell>
          <cell r="D771">
            <v>174543654</v>
          </cell>
          <cell r="E771">
            <v>0</v>
          </cell>
          <cell r="F771">
            <v>0</v>
          </cell>
        </row>
        <row r="772">
          <cell r="A772" t="str">
            <v>185903</v>
          </cell>
          <cell r="B772" t="str">
            <v>FRIONA ISD</v>
          </cell>
          <cell r="C772">
            <v>409272757</v>
          </cell>
          <cell r="D772">
            <v>409272757</v>
          </cell>
          <cell r="E772">
            <v>0</v>
          </cell>
          <cell r="F772">
            <v>0</v>
          </cell>
        </row>
        <row r="773">
          <cell r="A773" t="str">
            <v>185904</v>
          </cell>
          <cell r="B773" t="str">
            <v>LAZBUDDIE ISD</v>
          </cell>
          <cell r="C773">
            <v>63405208</v>
          </cell>
          <cell r="D773">
            <v>63405208</v>
          </cell>
          <cell r="E773">
            <v>0</v>
          </cell>
          <cell r="F773">
            <v>0</v>
          </cell>
        </row>
        <row r="774">
          <cell r="A774" t="str">
            <v>186901</v>
          </cell>
          <cell r="B774" t="str">
            <v>BUENA VISTA ISD</v>
          </cell>
          <cell r="C774">
            <v>747906616</v>
          </cell>
          <cell r="D774">
            <v>747483641</v>
          </cell>
          <cell r="E774">
            <v>845950</v>
          </cell>
          <cell r="F774">
            <v>0</v>
          </cell>
        </row>
        <row r="775">
          <cell r="A775" t="str">
            <v>186902</v>
          </cell>
          <cell r="B775" t="str">
            <v>FORT STOCKTON ISD</v>
          </cell>
          <cell r="C775">
            <v>2334425674</v>
          </cell>
          <cell r="D775">
            <v>2313716664</v>
          </cell>
          <cell r="E775">
            <v>41418020</v>
          </cell>
          <cell r="F775">
            <v>0</v>
          </cell>
        </row>
        <row r="776">
          <cell r="A776" t="str">
            <v>186903</v>
          </cell>
          <cell r="B776" t="str">
            <v>IRAAN-SHEFFIELD ISD</v>
          </cell>
          <cell r="C776">
            <v>1159155309</v>
          </cell>
          <cell r="D776">
            <v>1156943369</v>
          </cell>
          <cell r="E776">
            <v>4423880</v>
          </cell>
          <cell r="F776">
            <v>0</v>
          </cell>
        </row>
        <row r="777">
          <cell r="A777" t="str">
            <v>187901</v>
          </cell>
          <cell r="B777" t="str">
            <v>BIG SANDY ISD</v>
          </cell>
          <cell r="C777">
            <v>259667343</v>
          </cell>
          <cell r="D777">
            <v>255121140</v>
          </cell>
          <cell r="E777">
            <v>9092406</v>
          </cell>
          <cell r="F777">
            <v>0</v>
          </cell>
        </row>
        <row r="778">
          <cell r="A778" t="str">
            <v>187903</v>
          </cell>
          <cell r="B778" t="str">
            <v>GOODRICH ISD</v>
          </cell>
          <cell r="C778">
            <v>121559652</v>
          </cell>
          <cell r="D778">
            <v>121559652</v>
          </cell>
          <cell r="E778">
            <v>0</v>
          </cell>
          <cell r="F778">
            <v>0</v>
          </cell>
        </row>
        <row r="779">
          <cell r="A779" t="str">
            <v>187904</v>
          </cell>
          <cell r="B779" t="str">
            <v>CORRIGAN-CAMDEN ISD</v>
          </cell>
          <cell r="C779">
            <v>414407071</v>
          </cell>
          <cell r="D779">
            <v>405965599</v>
          </cell>
          <cell r="E779">
            <v>16882944</v>
          </cell>
          <cell r="F779">
            <v>0</v>
          </cell>
        </row>
        <row r="780">
          <cell r="A780" t="str">
            <v>187906</v>
          </cell>
          <cell r="B780" t="str">
            <v>LEGGETT ISD</v>
          </cell>
          <cell r="C780">
            <v>97459808</v>
          </cell>
          <cell r="D780">
            <v>97459808</v>
          </cell>
          <cell r="E780">
            <v>0</v>
          </cell>
          <cell r="F780">
            <v>0</v>
          </cell>
        </row>
        <row r="781">
          <cell r="A781" t="str">
            <v>187907</v>
          </cell>
          <cell r="B781" t="str">
            <v>LIVINGSTON ISD</v>
          </cell>
          <cell r="C781">
            <v>1730804634</v>
          </cell>
          <cell r="D781">
            <v>1730804634</v>
          </cell>
          <cell r="E781">
            <v>0</v>
          </cell>
          <cell r="F781">
            <v>0</v>
          </cell>
        </row>
        <row r="782">
          <cell r="A782" t="str">
            <v>187910</v>
          </cell>
          <cell r="B782" t="str">
            <v>ONALASKA ISD</v>
          </cell>
          <cell r="C782">
            <v>600255486</v>
          </cell>
          <cell r="D782">
            <v>600255486</v>
          </cell>
          <cell r="E782">
            <v>0</v>
          </cell>
          <cell r="F782">
            <v>0</v>
          </cell>
        </row>
        <row r="783">
          <cell r="A783" t="str">
            <v>188901</v>
          </cell>
          <cell r="B783" t="str">
            <v>AMARILLO ISD</v>
          </cell>
          <cell r="C783">
            <v>9141799997</v>
          </cell>
          <cell r="D783">
            <v>9141799997</v>
          </cell>
          <cell r="E783">
            <v>0</v>
          </cell>
          <cell r="F783">
            <v>0</v>
          </cell>
        </row>
        <row r="784">
          <cell r="A784" t="str">
            <v>188902</v>
          </cell>
          <cell r="B784" t="str">
            <v>RIVER ROAD ISD</v>
          </cell>
          <cell r="C784">
            <v>311778738</v>
          </cell>
          <cell r="D784">
            <v>311778738</v>
          </cell>
          <cell r="E784">
            <v>0</v>
          </cell>
          <cell r="F784">
            <v>0</v>
          </cell>
        </row>
        <row r="785">
          <cell r="A785" t="str">
            <v>188903</v>
          </cell>
          <cell r="B785" t="str">
            <v>HIGHLAND PARK ISD</v>
          </cell>
          <cell r="C785">
            <v>1356080382</v>
          </cell>
          <cell r="D785">
            <v>1356080382</v>
          </cell>
          <cell r="E785">
            <v>0</v>
          </cell>
          <cell r="F785">
            <v>0</v>
          </cell>
        </row>
        <row r="786">
          <cell r="A786" t="str">
            <v>188904</v>
          </cell>
          <cell r="B786" t="str">
            <v>BUSHLAND ISD</v>
          </cell>
          <cell r="C786">
            <v>1393159137</v>
          </cell>
          <cell r="D786">
            <v>1393159137</v>
          </cell>
          <cell r="E786">
            <v>0</v>
          </cell>
          <cell r="F786">
            <v>0</v>
          </cell>
        </row>
        <row r="787">
          <cell r="A787" t="str">
            <v>189901</v>
          </cell>
          <cell r="B787" t="str">
            <v>MARFA ISD</v>
          </cell>
          <cell r="C787">
            <v>433102418</v>
          </cell>
          <cell r="D787">
            <v>433102418</v>
          </cell>
          <cell r="E787">
            <v>0</v>
          </cell>
          <cell r="F787">
            <v>0</v>
          </cell>
        </row>
        <row r="788">
          <cell r="A788" t="str">
            <v>189902</v>
          </cell>
          <cell r="B788" t="str">
            <v>PRESIDIO ISD</v>
          </cell>
          <cell r="C788">
            <v>205679198</v>
          </cell>
          <cell r="D788">
            <v>205679198</v>
          </cell>
          <cell r="E788">
            <v>0</v>
          </cell>
          <cell r="F788">
            <v>0</v>
          </cell>
        </row>
        <row r="789">
          <cell r="A789" t="str">
            <v>190903</v>
          </cell>
          <cell r="B789" t="str">
            <v>RAINS ISD</v>
          </cell>
          <cell r="C789">
            <v>704703925</v>
          </cell>
          <cell r="D789">
            <v>704703925</v>
          </cell>
          <cell r="E789">
            <v>0</v>
          </cell>
          <cell r="F789">
            <v>0</v>
          </cell>
        </row>
        <row r="790">
          <cell r="A790" t="str">
            <v>191901</v>
          </cell>
          <cell r="B790" t="str">
            <v>CANYON ISD</v>
          </cell>
          <cell r="C790">
            <v>5246907277</v>
          </cell>
          <cell r="D790">
            <v>5246907277</v>
          </cell>
          <cell r="E790">
            <v>0</v>
          </cell>
          <cell r="F790">
            <v>0</v>
          </cell>
        </row>
        <row r="791">
          <cell r="A791" t="str">
            <v>192901</v>
          </cell>
          <cell r="B791" t="str">
            <v>REAGAN COUNTY ISD</v>
          </cell>
          <cell r="C791">
            <v>4717107344</v>
          </cell>
          <cell r="D791">
            <v>4712679622</v>
          </cell>
          <cell r="E791">
            <v>8855444</v>
          </cell>
          <cell r="F791">
            <v>0</v>
          </cell>
        </row>
        <row r="792">
          <cell r="A792" t="str">
            <v>193902</v>
          </cell>
          <cell r="B792" t="str">
            <v>LEAKEY ISD</v>
          </cell>
          <cell r="C792">
            <v>417644043</v>
          </cell>
          <cell r="D792">
            <v>417644043</v>
          </cell>
          <cell r="E792">
            <v>0</v>
          </cell>
          <cell r="F792">
            <v>0</v>
          </cell>
        </row>
        <row r="793">
          <cell r="A793" t="str">
            <v>194902</v>
          </cell>
          <cell r="B793" t="str">
            <v>AVERY ISD</v>
          </cell>
          <cell r="C793">
            <v>52683920</v>
          </cell>
          <cell r="D793">
            <v>52683920</v>
          </cell>
          <cell r="E793">
            <v>0</v>
          </cell>
          <cell r="F793">
            <v>0</v>
          </cell>
        </row>
        <row r="794">
          <cell r="A794" t="str">
            <v>194903</v>
          </cell>
          <cell r="B794" t="str">
            <v>RIVERCREST ISD</v>
          </cell>
          <cell r="C794">
            <v>260083046</v>
          </cell>
          <cell r="D794">
            <v>260083046</v>
          </cell>
          <cell r="E794">
            <v>0</v>
          </cell>
          <cell r="F794">
            <v>0</v>
          </cell>
        </row>
        <row r="795">
          <cell r="A795" t="str">
            <v>194904</v>
          </cell>
          <cell r="B795" t="str">
            <v>CLARKSVILLE ISD</v>
          </cell>
          <cell r="C795">
            <v>229993706</v>
          </cell>
          <cell r="D795">
            <v>229993706</v>
          </cell>
          <cell r="E795">
            <v>0</v>
          </cell>
          <cell r="F795">
            <v>0</v>
          </cell>
        </row>
        <row r="796">
          <cell r="A796" t="str">
            <v>194905</v>
          </cell>
          <cell r="B796" t="str">
            <v>DETROIT ISD</v>
          </cell>
          <cell r="C796">
            <v>74083660</v>
          </cell>
          <cell r="D796">
            <v>74083660</v>
          </cell>
          <cell r="E796">
            <v>0</v>
          </cell>
          <cell r="F796">
            <v>0</v>
          </cell>
        </row>
        <row r="797">
          <cell r="A797" t="str">
            <v>195901</v>
          </cell>
          <cell r="B797" t="str">
            <v>PECOS-BARSTOW-TOYAH ISD</v>
          </cell>
          <cell r="C797">
            <v>18214455905</v>
          </cell>
          <cell r="D797">
            <v>18214455905</v>
          </cell>
          <cell r="E797">
            <v>0</v>
          </cell>
          <cell r="F797">
            <v>0</v>
          </cell>
        </row>
        <row r="798">
          <cell r="A798" t="str">
            <v>195902</v>
          </cell>
          <cell r="B798" t="str">
            <v>BALMORHEA ISD</v>
          </cell>
          <cell r="C798">
            <v>685650113</v>
          </cell>
          <cell r="D798">
            <v>685650113</v>
          </cell>
          <cell r="E798">
            <v>0</v>
          </cell>
          <cell r="F798">
            <v>0</v>
          </cell>
        </row>
        <row r="799">
          <cell r="A799" t="str">
            <v>196901</v>
          </cell>
          <cell r="B799" t="str">
            <v>AUSTWELL-TIVOLI ISD</v>
          </cell>
          <cell r="C799">
            <v>263809028</v>
          </cell>
          <cell r="D799">
            <v>262575893</v>
          </cell>
          <cell r="E799">
            <v>2466270</v>
          </cell>
          <cell r="F799">
            <v>0</v>
          </cell>
        </row>
        <row r="800">
          <cell r="A800" t="str">
            <v>196902</v>
          </cell>
          <cell r="B800" t="str">
            <v>WOODSBORO ISD</v>
          </cell>
          <cell r="C800">
            <v>314545018</v>
          </cell>
          <cell r="D800">
            <v>314545018</v>
          </cell>
          <cell r="E800">
            <v>0</v>
          </cell>
          <cell r="F800">
            <v>0</v>
          </cell>
        </row>
        <row r="801">
          <cell r="A801" t="str">
            <v>196903</v>
          </cell>
          <cell r="B801" t="str">
            <v>REFUGIO ISD</v>
          </cell>
          <cell r="C801">
            <v>412453973</v>
          </cell>
          <cell r="D801">
            <v>412453973</v>
          </cell>
          <cell r="E801">
            <v>0</v>
          </cell>
          <cell r="F801">
            <v>0</v>
          </cell>
        </row>
        <row r="802">
          <cell r="A802" t="str">
            <v>197902</v>
          </cell>
          <cell r="B802" t="str">
            <v>MIAMI ISD</v>
          </cell>
          <cell r="C802">
            <v>592169223</v>
          </cell>
          <cell r="D802">
            <v>591083194</v>
          </cell>
          <cell r="E802">
            <v>2172058</v>
          </cell>
          <cell r="F802">
            <v>0</v>
          </cell>
        </row>
        <row r="803">
          <cell r="A803" t="str">
            <v>198901</v>
          </cell>
          <cell r="B803" t="str">
            <v>BREMOND ISD</v>
          </cell>
          <cell r="C803">
            <v>279617143</v>
          </cell>
          <cell r="D803">
            <v>279617143</v>
          </cell>
          <cell r="E803">
            <v>0</v>
          </cell>
          <cell r="F803">
            <v>0</v>
          </cell>
        </row>
        <row r="804">
          <cell r="A804" t="str">
            <v>198902</v>
          </cell>
          <cell r="B804" t="str">
            <v>CALVERT ISD</v>
          </cell>
          <cell r="C804">
            <v>130250406</v>
          </cell>
          <cell r="D804">
            <v>130250406</v>
          </cell>
          <cell r="E804">
            <v>0</v>
          </cell>
          <cell r="F804">
            <v>0</v>
          </cell>
        </row>
        <row r="805">
          <cell r="A805" t="str">
            <v>198903</v>
          </cell>
          <cell r="B805" t="str">
            <v>FRANKLIN ISD</v>
          </cell>
          <cell r="C805">
            <v>1703078109</v>
          </cell>
          <cell r="D805">
            <v>1703078109</v>
          </cell>
          <cell r="E805">
            <v>0</v>
          </cell>
          <cell r="F805">
            <v>0</v>
          </cell>
        </row>
        <row r="806">
          <cell r="A806" t="str">
            <v>198905</v>
          </cell>
          <cell r="B806" t="str">
            <v>HEARNE ISD</v>
          </cell>
          <cell r="C806">
            <v>479917379</v>
          </cell>
          <cell r="D806">
            <v>479917379</v>
          </cell>
          <cell r="E806">
            <v>0</v>
          </cell>
          <cell r="F806">
            <v>0</v>
          </cell>
        </row>
        <row r="807">
          <cell r="A807" t="str">
            <v>198906</v>
          </cell>
          <cell r="B807" t="str">
            <v>MUMFORD ISD</v>
          </cell>
          <cell r="C807">
            <v>112793502</v>
          </cell>
          <cell r="D807">
            <v>112793502</v>
          </cell>
          <cell r="E807">
            <v>0</v>
          </cell>
          <cell r="F807">
            <v>0</v>
          </cell>
        </row>
        <row r="808">
          <cell r="A808" t="str">
            <v>199901</v>
          </cell>
          <cell r="B808" t="str">
            <v>ROCKWALL ISD</v>
          </cell>
          <cell r="C808">
            <v>10264155392</v>
          </cell>
          <cell r="D808">
            <v>10264155392</v>
          </cell>
          <cell r="E808">
            <v>0</v>
          </cell>
          <cell r="F808">
            <v>0</v>
          </cell>
        </row>
        <row r="809">
          <cell r="A809" t="str">
            <v>199902</v>
          </cell>
          <cell r="B809" t="str">
            <v>ROYSE CITY ISD</v>
          </cell>
          <cell r="C809">
            <v>2280519123</v>
          </cell>
          <cell r="D809">
            <v>2280519123</v>
          </cell>
          <cell r="E809">
            <v>0</v>
          </cell>
          <cell r="F809">
            <v>0</v>
          </cell>
        </row>
        <row r="810">
          <cell r="A810" t="str">
            <v>200901</v>
          </cell>
          <cell r="B810" t="str">
            <v>BALLINGER ISD</v>
          </cell>
          <cell r="C810">
            <v>383524787</v>
          </cell>
          <cell r="D810">
            <v>383524787</v>
          </cell>
          <cell r="E810">
            <v>0</v>
          </cell>
          <cell r="F810">
            <v>0</v>
          </cell>
        </row>
        <row r="811">
          <cell r="A811" t="str">
            <v>200902</v>
          </cell>
          <cell r="B811" t="str">
            <v>MILES ISD</v>
          </cell>
          <cell r="C811">
            <v>108531435</v>
          </cell>
          <cell r="D811">
            <v>108531435</v>
          </cell>
          <cell r="E811">
            <v>0</v>
          </cell>
          <cell r="F811">
            <v>0</v>
          </cell>
        </row>
        <row r="812">
          <cell r="A812" t="str">
            <v>200904</v>
          </cell>
          <cell r="B812" t="str">
            <v>WINTERS ISD</v>
          </cell>
          <cell r="C812">
            <v>245925455</v>
          </cell>
          <cell r="D812">
            <v>245925455</v>
          </cell>
          <cell r="E812">
            <v>0</v>
          </cell>
          <cell r="F812">
            <v>0</v>
          </cell>
        </row>
        <row r="813">
          <cell r="A813" t="str">
            <v>200906</v>
          </cell>
          <cell r="B813" t="str">
            <v>OLFEN ISD</v>
          </cell>
          <cell r="C813">
            <v>13606086</v>
          </cell>
          <cell r="D813">
            <v>13606086</v>
          </cell>
          <cell r="E813">
            <v>0</v>
          </cell>
          <cell r="F813">
            <v>0</v>
          </cell>
        </row>
        <row r="814">
          <cell r="A814" t="str">
            <v>201902</v>
          </cell>
          <cell r="B814" t="str">
            <v>HENDERSON ISD</v>
          </cell>
          <cell r="C814">
            <v>1601256733</v>
          </cell>
          <cell r="D814">
            <v>1543312728</v>
          </cell>
          <cell r="E814">
            <v>115888010</v>
          </cell>
          <cell r="F814">
            <v>0</v>
          </cell>
        </row>
        <row r="815">
          <cell r="A815" t="str">
            <v>201903</v>
          </cell>
          <cell r="B815" t="str">
            <v>LANEVILLE ISD</v>
          </cell>
          <cell r="C815">
            <v>98363601</v>
          </cell>
          <cell r="D815">
            <v>94703511</v>
          </cell>
          <cell r="E815">
            <v>7320180</v>
          </cell>
          <cell r="F815">
            <v>0</v>
          </cell>
        </row>
        <row r="816">
          <cell r="A816" t="str">
            <v>201904</v>
          </cell>
          <cell r="B816" t="str">
            <v>LEVERETTS CHAPEL ISD</v>
          </cell>
          <cell r="C816">
            <v>34060580</v>
          </cell>
          <cell r="D816">
            <v>32902140</v>
          </cell>
          <cell r="E816">
            <v>2316880</v>
          </cell>
          <cell r="F816">
            <v>0</v>
          </cell>
        </row>
        <row r="817">
          <cell r="A817" t="str">
            <v>201907</v>
          </cell>
          <cell r="B817" t="str">
            <v>MOUNT ENTERPRISE ISD</v>
          </cell>
          <cell r="C817">
            <v>64299376</v>
          </cell>
          <cell r="D817">
            <v>60216576</v>
          </cell>
          <cell r="E817">
            <v>8165600</v>
          </cell>
          <cell r="F817">
            <v>0</v>
          </cell>
        </row>
        <row r="818">
          <cell r="A818" t="str">
            <v>201908</v>
          </cell>
          <cell r="B818" t="str">
            <v>OVERTON ISD</v>
          </cell>
          <cell r="C818">
            <v>79609114</v>
          </cell>
          <cell r="D818">
            <v>74897779</v>
          </cell>
          <cell r="E818">
            <v>9422670</v>
          </cell>
          <cell r="F818">
            <v>0</v>
          </cell>
        </row>
        <row r="819">
          <cell r="A819" t="str">
            <v>201910</v>
          </cell>
          <cell r="B819" t="str">
            <v>TATUM ISD</v>
          </cell>
          <cell r="C819">
            <v>928258120</v>
          </cell>
          <cell r="D819">
            <v>909621565</v>
          </cell>
          <cell r="E819">
            <v>37273110</v>
          </cell>
          <cell r="F819">
            <v>0</v>
          </cell>
        </row>
        <row r="820">
          <cell r="A820" t="str">
            <v>201913</v>
          </cell>
          <cell r="B820" t="str">
            <v>CARLISLE ISD</v>
          </cell>
          <cell r="C820">
            <v>147274351</v>
          </cell>
          <cell r="D820">
            <v>142295399</v>
          </cell>
          <cell r="E820">
            <v>9957904</v>
          </cell>
          <cell r="F820">
            <v>0</v>
          </cell>
        </row>
        <row r="821">
          <cell r="A821" t="str">
            <v>201914</v>
          </cell>
          <cell r="B821" t="str">
            <v>WEST RUSK COUNTY CONSOLIDATED ISD</v>
          </cell>
          <cell r="C821">
            <v>380205679</v>
          </cell>
          <cell r="D821">
            <v>369275984</v>
          </cell>
          <cell r="E821">
            <v>21859390</v>
          </cell>
          <cell r="F821">
            <v>0</v>
          </cell>
        </row>
        <row r="822">
          <cell r="A822" t="str">
            <v>202903</v>
          </cell>
          <cell r="B822" t="str">
            <v>HEMPHILL ISD</v>
          </cell>
          <cell r="C822">
            <v>686120756</v>
          </cell>
          <cell r="D822">
            <v>686120756</v>
          </cell>
          <cell r="E822">
            <v>0</v>
          </cell>
          <cell r="F822">
            <v>0</v>
          </cell>
        </row>
        <row r="823">
          <cell r="A823" t="str">
            <v>202905</v>
          </cell>
          <cell r="B823" t="str">
            <v>WEST SABINE ISD</v>
          </cell>
          <cell r="C823">
            <v>163593419</v>
          </cell>
          <cell r="D823">
            <v>159343785</v>
          </cell>
          <cell r="E823">
            <v>8499268</v>
          </cell>
          <cell r="F823">
            <v>0</v>
          </cell>
        </row>
        <row r="824">
          <cell r="A824" t="str">
            <v>203901</v>
          </cell>
          <cell r="B824" t="str">
            <v>SAN AUGUSTINE ISD</v>
          </cell>
          <cell r="C824">
            <v>446510175</v>
          </cell>
          <cell r="D824">
            <v>446510175</v>
          </cell>
          <cell r="E824">
            <v>0</v>
          </cell>
          <cell r="F824">
            <v>0</v>
          </cell>
        </row>
        <row r="825">
          <cell r="A825" t="str">
            <v>203902</v>
          </cell>
          <cell r="B825" t="str">
            <v>BROADDUS ISD</v>
          </cell>
          <cell r="C825">
            <v>696358043</v>
          </cell>
          <cell r="D825">
            <v>696358043</v>
          </cell>
          <cell r="E825">
            <v>0</v>
          </cell>
          <cell r="F825">
            <v>0</v>
          </cell>
        </row>
        <row r="826">
          <cell r="A826" t="str">
            <v>204901</v>
          </cell>
          <cell r="B826" t="str">
            <v>COLDSPRING-OAKHURST CISD</v>
          </cell>
          <cell r="C826">
            <v>1380680069</v>
          </cell>
          <cell r="D826">
            <v>1380680069</v>
          </cell>
          <cell r="E826">
            <v>0</v>
          </cell>
          <cell r="F826">
            <v>0</v>
          </cell>
        </row>
        <row r="827">
          <cell r="A827" t="str">
            <v>204904</v>
          </cell>
          <cell r="B827" t="str">
            <v>SHEPHERD ISD</v>
          </cell>
          <cell r="C827">
            <v>474868655</v>
          </cell>
          <cell r="D827">
            <v>474868655</v>
          </cell>
          <cell r="E827">
            <v>0</v>
          </cell>
          <cell r="F827">
            <v>0</v>
          </cell>
        </row>
        <row r="828">
          <cell r="A828" t="str">
            <v>205901</v>
          </cell>
          <cell r="B828" t="str">
            <v>ARANSAS PASS ISD</v>
          </cell>
          <cell r="C828">
            <v>776001334</v>
          </cell>
          <cell r="D828">
            <v>776001334</v>
          </cell>
          <cell r="E828">
            <v>0</v>
          </cell>
          <cell r="F828">
            <v>0</v>
          </cell>
        </row>
        <row r="829">
          <cell r="A829" t="str">
            <v>205902</v>
          </cell>
          <cell r="B829" t="str">
            <v>GREGORY-PORTLAND ISD</v>
          </cell>
          <cell r="C829">
            <v>2466934759</v>
          </cell>
          <cell r="D829">
            <v>2466934759</v>
          </cell>
          <cell r="E829">
            <v>0</v>
          </cell>
          <cell r="F829">
            <v>0</v>
          </cell>
        </row>
        <row r="830">
          <cell r="A830" t="str">
            <v>205903</v>
          </cell>
          <cell r="B830" t="str">
            <v>INGLESIDE ISD</v>
          </cell>
          <cell r="C830">
            <v>2058744894</v>
          </cell>
          <cell r="D830">
            <v>2058744894</v>
          </cell>
          <cell r="E830">
            <v>0</v>
          </cell>
          <cell r="F830">
            <v>0</v>
          </cell>
        </row>
        <row r="831">
          <cell r="A831" t="str">
            <v>205904</v>
          </cell>
          <cell r="B831" t="str">
            <v>MATHIS ISD</v>
          </cell>
          <cell r="C831">
            <v>369858354</v>
          </cell>
          <cell r="D831">
            <v>369858354</v>
          </cell>
          <cell r="E831">
            <v>0</v>
          </cell>
          <cell r="F831">
            <v>0</v>
          </cell>
        </row>
        <row r="832">
          <cell r="A832" t="str">
            <v>205905</v>
          </cell>
          <cell r="B832" t="str">
            <v>ODEM-EDROY ISD</v>
          </cell>
          <cell r="C832">
            <v>331992597</v>
          </cell>
          <cell r="D832">
            <v>331992597</v>
          </cell>
          <cell r="E832">
            <v>0</v>
          </cell>
          <cell r="F832">
            <v>0</v>
          </cell>
        </row>
        <row r="833">
          <cell r="A833" t="str">
            <v>205906</v>
          </cell>
          <cell r="B833" t="str">
            <v>SINTON ISD</v>
          </cell>
          <cell r="C833">
            <v>691841816</v>
          </cell>
          <cell r="D833">
            <v>691841816</v>
          </cell>
          <cell r="E833">
            <v>0</v>
          </cell>
          <cell r="F833">
            <v>0</v>
          </cell>
        </row>
        <row r="834">
          <cell r="A834" t="str">
            <v>205907</v>
          </cell>
          <cell r="B834" t="str">
            <v>TAFT ISD</v>
          </cell>
          <cell r="C834">
            <v>453252657</v>
          </cell>
          <cell r="D834">
            <v>453252657</v>
          </cell>
          <cell r="E834">
            <v>0</v>
          </cell>
          <cell r="F834">
            <v>0</v>
          </cell>
        </row>
        <row r="835">
          <cell r="A835" t="str">
            <v>206901</v>
          </cell>
          <cell r="B835" t="str">
            <v>SAN SABA ISD</v>
          </cell>
          <cell r="C835">
            <v>318963460</v>
          </cell>
          <cell r="D835">
            <v>318963460</v>
          </cell>
          <cell r="E835">
            <v>0</v>
          </cell>
          <cell r="F835">
            <v>0</v>
          </cell>
        </row>
        <row r="836">
          <cell r="A836" t="str">
            <v>206902</v>
          </cell>
          <cell r="B836" t="str">
            <v>RICHLAND SPRINGS ISD</v>
          </cell>
          <cell r="C836">
            <v>92972026</v>
          </cell>
          <cell r="D836">
            <v>92972026</v>
          </cell>
          <cell r="E836">
            <v>0</v>
          </cell>
          <cell r="F836">
            <v>0</v>
          </cell>
        </row>
        <row r="837">
          <cell r="A837" t="str">
            <v>206903</v>
          </cell>
          <cell r="B837" t="str">
            <v>CHEROKEE ISD</v>
          </cell>
          <cell r="C837">
            <v>67439709</v>
          </cell>
          <cell r="D837">
            <v>67439709</v>
          </cell>
          <cell r="E837">
            <v>0</v>
          </cell>
          <cell r="F837">
            <v>0</v>
          </cell>
        </row>
        <row r="838">
          <cell r="A838" t="str">
            <v>207901</v>
          </cell>
          <cell r="B838" t="str">
            <v>SCHLEICHER ISD</v>
          </cell>
          <cell r="C838">
            <v>291032867</v>
          </cell>
          <cell r="D838">
            <v>287198589</v>
          </cell>
          <cell r="E838">
            <v>7668556</v>
          </cell>
          <cell r="F838">
            <v>0</v>
          </cell>
        </row>
        <row r="839">
          <cell r="A839" t="str">
            <v>208901</v>
          </cell>
          <cell r="B839" t="str">
            <v>HERMLEIGH ISD</v>
          </cell>
          <cell r="C839">
            <v>296968706</v>
          </cell>
          <cell r="D839">
            <v>296968706</v>
          </cell>
          <cell r="E839">
            <v>0</v>
          </cell>
          <cell r="F839">
            <v>0</v>
          </cell>
        </row>
        <row r="840">
          <cell r="A840" t="str">
            <v>208902</v>
          </cell>
          <cell r="B840" t="str">
            <v>SNYDER ISD</v>
          </cell>
          <cell r="C840">
            <v>2697337900</v>
          </cell>
          <cell r="D840">
            <v>2697337900</v>
          </cell>
          <cell r="E840">
            <v>0</v>
          </cell>
          <cell r="F840">
            <v>0</v>
          </cell>
        </row>
        <row r="841">
          <cell r="A841" t="str">
            <v>208903</v>
          </cell>
          <cell r="B841" t="str">
            <v>IRA ISD</v>
          </cell>
          <cell r="C841">
            <v>151440619</v>
          </cell>
          <cell r="D841">
            <v>151440619</v>
          </cell>
          <cell r="E841">
            <v>0</v>
          </cell>
          <cell r="F841">
            <v>0</v>
          </cell>
        </row>
        <row r="842">
          <cell r="A842" t="str">
            <v>209901</v>
          </cell>
          <cell r="B842" t="str">
            <v>ALBANY ISD</v>
          </cell>
          <cell r="C842">
            <v>349445464</v>
          </cell>
          <cell r="D842">
            <v>349445464</v>
          </cell>
          <cell r="E842">
            <v>0</v>
          </cell>
          <cell r="F842">
            <v>0</v>
          </cell>
        </row>
        <row r="843">
          <cell r="A843" t="str">
            <v>209902</v>
          </cell>
          <cell r="B843" t="str">
            <v>MORAN ISD</v>
          </cell>
          <cell r="C843">
            <v>60280383</v>
          </cell>
          <cell r="D843">
            <v>60280383</v>
          </cell>
          <cell r="E843">
            <v>0</v>
          </cell>
          <cell r="F843">
            <v>0</v>
          </cell>
        </row>
        <row r="844">
          <cell r="A844" t="str">
            <v>210901</v>
          </cell>
          <cell r="B844" t="str">
            <v>CENTER ISD</v>
          </cell>
          <cell r="C844">
            <v>578460139</v>
          </cell>
          <cell r="D844">
            <v>559642592</v>
          </cell>
          <cell r="E844">
            <v>37635094</v>
          </cell>
          <cell r="F844">
            <v>0</v>
          </cell>
        </row>
        <row r="845">
          <cell r="A845" t="str">
            <v>210902</v>
          </cell>
          <cell r="B845" t="str">
            <v>JOAQUIN ISD</v>
          </cell>
          <cell r="C845">
            <v>216633371</v>
          </cell>
          <cell r="D845">
            <v>209445745</v>
          </cell>
          <cell r="E845">
            <v>14375252</v>
          </cell>
          <cell r="F845">
            <v>0</v>
          </cell>
        </row>
        <row r="846">
          <cell r="A846" t="str">
            <v>210903</v>
          </cell>
          <cell r="B846" t="str">
            <v>SHELBYVILLE ISD</v>
          </cell>
          <cell r="C846">
            <v>283696378</v>
          </cell>
          <cell r="D846">
            <v>283696378</v>
          </cell>
          <cell r="E846">
            <v>0</v>
          </cell>
          <cell r="F846">
            <v>0</v>
          </cell>
        </row>
        <row r="847">
          <cell r="A847" t="str">
            <v>210904</v>
          </cell>
          <cell r="B847" t="str">
            <v>TENAHA ISD</v>
          </cell>
          <cell r="C847">
            <v>120935859</v>
          </cell>
          <cell r="D847">
            <v>120935859</v>
          </cell>
          <cell r="E847">
            <v>0</v>
          </cell>
          <cell r="F847">
            <v>0</v>
          </cell>
        </row>
        <row r="848">
          <cell r="A848" t="str">
            <v>210905</v>
          </cell>
          <cell r="B848" t="str">
            <v>TIMPSON ISD</v>
          </cell>
          <cell r="C848">
            <v>144239651</v>
          </cell>
          <cell r="D848">
            <v>137825549</v>
          </cell>
          <cell r="E848">
            <v>12828204</v>
          </cell>
          <cell r="F848">
            <v>0</v>
          </cell>
        </row>
        <row r="849">
          <cell r="A849" t="str">
            <v>210906</v>
          </cell>
          <cell r="B849" t="str">
            <v>EXCELSIOR ISD</v>
          </cell>
          <cell r="C849">
            <v>42516334</v>
          </cell>
          <cell r="D849">
            <v>42516334</v>
          </cell>
          <cell r="E849">
            <v>0</v>
          </cell>
          <cell r="F849">
            <v>0</v>
          </cell>
        </row>
        <row r="850">
          <cell r="A850" t="str">
            <v>211901</v>
          </cell>
          <cell r="B850" t="str">
            <v>TEXHOMA ISD</v>
          </cell>
          <cell r="C850">
            <v>93557467</v>
          </cell>
          <cell r="D850">
            <v>93557467</v>
          </cell>
          <cell r="E850">
            <v>0</v>
          </cell>
          <cell r="F850">
            <v>0</v>
          </cell>
        </row>
        <row r="851">
          <cell r="A851" t="str">
            <v>211902</v>
          </cell>
          <cell r="B851" t="str">
            <v>STRATFORD ISD</v>
          </cell>
          <cell r="C851">
            <v>421717192</v>
          </cell>
          <cell r="D851">
            <v>421717192</v>
          </cell>
          <cell r="E851">
            <v>0</v>
          </cell>
          <cell r="F851">
            <v>0</v>
          </cell>
        </row>
        <row r="852">
          <cell r="A852" t="str">
            <v>212901</v>
          </cell>
          <cell r="B852" t="str">
            <v>ARP ISD</v>
          </cell>
          <cell r="C852">
            <v>415162917</v>
          </cell>
          <cell r="D852">
            <v>389058475</v>
          </cell>
          <cell r="E852">
            <v>52208884</v>
          </cell>
          <cell r="F852">
            <v>0</v>
          </cell>
        </row>
        <row r="853">
          <cell r="A853" t="str">
            <v>212902</v>
          </cell>
          <cell r="B853" t="str">
            <v>BULLARD ISD</v>
          </cell>
          <cell r="C853">
            <v>1171716471</v>
          </cell>
          <cell r="D853">
            <v>1171716471</v>
          </cell>
          <cell r="E853">
            <v>0</v>
          </cell>
          <cell r="F853">
            <v>0</v>
          </cell>
        </row>
        <row r="854">
          <cell r="A854" t="str">
            <v>212903</v>
          </cell>
          <cell r="B854" t="str">
            <v>LINDALE ISD</v>
          </cell>
          <cell r="C854">
            <v>1629844683</v>
          </cell>
          <cell r="D854">
            <v>1629844683</v>
          </cell>
          <cell r="E854">
            <v>0</v>
          </cell>
          <cell r="F854">
            <v>0</v>
          </cell>
        </row>
        <row r="855">
          <cell r="A855" t="str">
            <v>212904</v>
          </cell>
          <cell r="B855" t="str">
            <v>TROUP ISD</v>
          </cell>
          <cell r="C855">
            <v>431959378</v>
          </cell>
          <cell r="D855">
            <v>431959378</v>
          </cell>
          <cell r="E855">
            <v>0</v>
          </cell>
          <cell r="F855">
            <v>0</v>
          </cell>
        </row>
        <row r="856">
          <cell r="A856" t="str">
            <v>212905</v>
          </cell>
          <cell r="B856" t="str">
            <v>TYLER ISD</v>
          </cell>
          <cell r="C856">
            <v>9632488156</v>
          </cell>
          <cell r="D856">
            <v>9632488156</v>
          </cell>
          <cell r="E856">
            <v>0</v>
          </cell>
          <cell r="F856">
            <v>0</v>
          </cell>
        </row>
        <row r="857">
          <cell r="A857" t="str">
            <v>212906</v>
          </cell>
          <cell r="B857" t="str">
            <v>WHITEHOUSE ISD</v>
          </cell>
          <cell r="C857">
            <v>2241078414</v>
          </cell>
          <cell r="D857">
            <v>2241078414</v>
          </cell>
          <cell r="E857">
            <v>0</v>
          </cell>
          <cell r="F857">
            <v>0</v>
          </cell>
        </row>
        <row r="858">
          <cell r="A858" t="str">
            <v>212909</v>
          </cell>
          <cell r="B858" t="str">
            <v>CHAPEL HILL ISD</v>
          </cell>
          <cell r="C858">
            <v>1430520898</v>
          </cell>
          <cell r="D858">
            <v>1430520898</v>
          </cell>
          <cell r="E858">
            <v>0</v>
          </cell>
          <cell r="F858">
            <v>0</v>
          </cell>
        </row>
        <row r="859">
          <cell r="A859" t="str">
            <v>212910</v>
          </cell>
          <cell r="B859" t="str">
            <v>WINONA ISD</v>
          </cell>
          <cell r="C859">
            <v>646717018</v>
          </cell>
          <cell r="D859">
            <v>646717018</v>
          </cell>
          <cell r="E859">
            <v>0</v>
          </cell>
          <cell r="F859">
            <v>0</v>
          </cell>
        </row>
        <row r="860">
          <cell r="A860" t="str">
            <v>213901</v>
          </cell>
          <cell r="B860" t="str">
            <v>GLEN ROSE ISD</v>
          </cell>
          <cell r="C860">
            <v>2293534523</v>
          </cell>
          <cell r="D860">
            <v>2252866180</v>
          </cell>
          <cell r="E860">
            <v>81336686</v>
          </cell>
          <cell r="F860">
            <v>0</v>
          </cell>
        </row>
        <row r="861">
          <cell r="A861" t="str">
            <v>214901</v>
          </cell>
          <cell r="B861" t="str">
            <v>RIO GRANDE CITY CISD</v>
          </cell>
          <cell r="C861">
            <v>1252957491</v>
          </cell>
          <cell r="D861">
            <v>1252957491</v>
          </cell>
          <cell r="E861">
            <v>0</v>
          </cell>
          <cell r="F861">
            <v>0</v>
          </cell>
        </row>
        <row r="862">
          <cell r="A862" t="str">
            <v>214902</v>
          </cell>
          <cell r="B862" t="str">
            <v>SAN ISIDRO ISD</v>
          </cell>
          <cell r="C862">
            <v>196798332</v>
          </cell>
          <cell r="D862">
            <v>196798332</v>
          </cell>
          <cell r="E862">
            <v>0</v>
          </cell>
          <cell r="F862">
            <v>0</v>
          </cell>
        </row>
        <row r="863">
          <cell r="A863" t="str">
            <v>214903</v>
          </cell>
          <cell r="B863" t="str">
            <v>ROMA ISD</v>
          </cell>
          <cell r="C863">
            <v>620487260</v>
          </cell>
          <cell r="D863">
            <v>620487260</v>
          </cell>
          <cell r="E863">
            <v>0</v>
          </cell>
          <cell r="F863">
            <v>0</v>
          </cell>
        </row>
        <row r="864">
          <cell r="A864" t="str">
            <v>215901</v>
          </cell>
          <cell r="B864" t="str">
            <v>BRECKENRIDGE ISD</v>
          </cell>
          <cell r="C864">
            <v>588629431</v>
          </cell>
          <cell r="D864">
            <v>588629431</v>
          </cell>
          <cell r="E864">
            <v>0</v>
          </cell>
          <cell r="F864">
            <v>0</v>
          </cell>
        </row>
        <row r="865">
          <cell r="A865" t="str">
            <v>216901</v>
          </cell>
          <cell r="B865" t="str">
            <v>STERLING CITY ISD</v>
          </cell>
          <cell r="C865">
            <v>900974104</v>
          </cell>
          <cell r="D865">
            <v>900974104</v>
          </cell>
          <cell r="E865">
            <v>0</v>
          </cell>
          <cell r="F865">
            <v>0</v>
          </cell>
        </row>
        <row r="866">
          <cell r="A866" t="str">
            <v>217901</v>
          </cell>
          <cell r="B866" t="str">
            <v>ASPERMONT ISD</v>
          </cell>
          <cell r="C866">
            <v>188826853</v>
          </cell>
          <cell r="D866">
            <v>188826853</v>
          </cell>
          <cell r="E866">
            <v>0</v>
          </cell>
          <cell r="F866">
            <v>0</v>
          </cell>
        </row>
        <row r="867">
          <cell r="A867" t="str">
            <v>218901</v>
          </cell>
          <cell r="B867" t="str">
            <v>SONORA ISD</v>
          </cell>
          <cell r="C867">
            <v>601544683</v>
          </cell>
          <cell r="D867">
            <v>591739446</v>
          </cell>
          <cell r="E867">
            <v>19610474</v>
          </cell>
          <cell r="F867">
            <v>0</v>
          </cell>
        </row>
        <row r="868">
          <cell r="A868" t="str">
            <v>219901</v>
          </cell>
          <cell r="B868" t="str">
            <v>HAPPY ISD</v>
          </cell>
          <cell r="C868">
            <v>103288851</v>
          </cell>
          <cell r="D868">
            <v>103288851</v>
          </cell>
          <cell r="E868">
            <v>0</v>
          </cell>
          <cell r="F868">
            <v>0</v>
          </cell>
        </row>
        <row r="869">
          <cell r="A869" t="str">
            <v>219903</v>
          </cell>
          <cell r="B869" t="str">
            <v>TULIA ISD</v>
          </cell>
          <cell r="C869">
            <v>223362383</v>
          </cell>
          <cell r="D869">
            <v>223362383</v>
          </cell>
          <cell r="E869">
            <v>0</v>
          </cell>
          <cell r="F869">
            <v>0</v>
          </cell>
        </row>
        <row r="870">
          <cell r="A870" t="str">
            <v>219905</v>
          </cell>
          <cell r="B870" t="str">
            <v>KRESS ISD</v>
          </cell>
          <cell r="C870">
            <v>140387832</v>
          </cell>
          <cell r="D870">
            <v>140387832</v>
          </cell>
          <cell r="E870">
            <v>0</v>
          </cell>
          <cell r="F870">
            <v>0</v>
          </cell>
        </row>
        <row r="871">
          <cell r="A871" t="str">
            <v>220901</v>
          </cell>
          <cell r="B871" t="str">
            <v>ARLINGTON ISD</v>
          </cell>
          <cell r="C871">
            <v>31934407208</v>
          </cell>
          <cell r="D871">
            <v>31934407208</v>
          </cell>
          <cell r="E871">
            <v>0</v>
          </cell>
          <cell r="F871">
            <v>0</v>
          </cell>
        </row>
        <row r="872">
          <cell r="A872" t="str">
            <v>220902</v>
          </cell>
          <cell r="B872" t="str">
            <v>BIRDVILLE ISD</v>
          </cell>
          <cell r="C872">
            <v>11173229155</v>
          </cell>
          <cell r="D872">
            <v>11173229155</v>
          </cell>
          <cell r="E872">
            <v>0</v>
          </cell>
          <cell r="F872">
            <v>0</v>
          </cell>
        </row>
        <row r="873">
          <cell r="A873" t="str">
            <v>220904</v>
          </cell>
          <cell r="B873" t="str">
            <v>EVERMAN ISD</v>
          </cell>
          <cell r="C873">
            <v>1589001379</v>
          </cell>
          <cell r="D873">
            <v>1589001379</v>
          </cell>
          <cell r="E873">
            <v>0</v>
          </cell>
          <cell r="F873">
            <v>0</v>
          </cell>
        </row>
        <row r="874">
          <cell r="A874" t="str">
            <v>220905</v>
          </cell>
          <cell r="B874" t="str">
            <v>FORT WORTH ISD</v>
          </cell>
          <cell r="C874">
            <v>41608135850</v>
          </cell>
          <cell r="D874">
            <v>41608135850</v>
          </cell>
          <cell r="E874">
            <v>0</v>
          </cell>
          <cell r="F874">
            <v>0</v>
          </cell>
        </row>
        <row r="875">
          <cell r="A875" t="str">
            <v>220906</v>
          </cell>
          <cell r="B875" t="str">
            <v>GRAPEVINE-COLLEYVILLE ISD</v>
          </cell>
          <cell r="C875">
            <v>16086747641</v>
          </cell>
          <cell r="D875">
            <v>16086747641</v>
          </cell>
          <cell r="E875">
            <v>0</v>
          </cell>
          <cell r="F875">
            <v>0</v>
          </cell>
        </row>
        <row r="876">
          <cell r="A876" t="str">
            <v>220907</v>
          </cell>
          <cell r="B876" t="str">
            <v>KELLER ISD</v>
          </cell>
          <cell r="C876">
            <v>19818096703</v>
          </cell>
          <cell r="D876">
            <v>19818096703</v>
          </cell>
          <cell r="E876">
            <v>0</v>
          </cell>
          <cell r="F876">
            <v>0</v>
          </cell>
        </row>
        <row r="877">
          <cell r="A877" t="str">
            <v>220908</v>
          </cell>
          <cell r="B877" t="str">
            <v>MANSFIELD ISD</v>
          </cell>
          <cell r="C877">
            <v>15333868855</v>
          </cell>
          <cell r="D877">
            <v>15333868855</v>
          </cell>
          <cell r="E877">
            <v>0</v>
          </cell>
          <cell r="F877">
            <v>0</v>
          </cell>
        </row>
        <row r="878">
          <cell r="A878" t="str">
            <v>220910</v>
          </cell>
          <cell r="B878" t="str">
            <v>LAKE WORTH ISD</v>
          </cell>
          <cell r="C878">
            <v>1112732003</v>
          </cell>
          <cell r="D878">
            <v>1112732003</v>
          </cell>
          <cell r="E878">
            <v>0</v>
          </cell>
          <cell r="F878">
            <v>0</v>
          </cell>
        </row>
        <row r="879">
          <cell r="A879" t="str">
            <v>220912</v>
          </cell>
          <cell r="B879" t="str">
            <v>CROWLEY ISD</v>
          </cell>
          <cell r="C879">
            <v>7682272849</v>
          </cell>
          <cell r="D879">
            <v>7478328925</v>
          </cell>
          <cell r="E879">
            <v>407887848</v>
          </cell>
          <cell r="F879">
            <v>0</v>
          </cell>
        </row>
        <row r="880">
          <cell r="A880" t="str">
            <v>220914</v>
          </cell>
          <cell r="B880" t="str">
            <v>KENNEDALE ISD</v>
          </cell>
          <cell r="C880">
            <v>1602406836</v>
          </cell>
          <cell r="D880">
            <v>1602406836</v>
          </cell>
          <cell r="E880">
            <v>0</v>
          </cell>
          <cell r="F880">
            <v>0</v>
          </cell>
        </row>
        <row r="881">
          <cell r="A881" t="str">
            <v>220915</v>
          </cell>
          <cell r="B881" t="str">
            <v>AZLE ISD</v>
          </cell>
          <cell r="C881">
            <v>3163288361</v>
          </cell>
          <cell r="D881">
            <v>3163288361</v>
          </cell>
          <cell r="E881">
            <v>0</v>
          </cell>
          <cell r="F881">
            <v>0</v>
          </cell>
        </row>
        <row r="882">
          <cell r="A882" t="str">
            <v>220916</v>
          </cell>
          <cell r="B882" t="str">
            <v>HURST-EULESS-BEDFORD ISD</v>
          </cell>
          <cell r="C882">
            <v>15429116532</v>
          </cell>
          <cell r="D882">
            <v>15356319092</v>
          </cell>
          <cell r="E882">
            <v>145594880</v>
          </cell>
          <cell r="F882">
            <v>0</v>
          </cell>
        </row>
        <row r="883">
          <cell r="A883" t="str">
            <v>220917</v>
          </cell>
          <cell r="B883" t="str">
            <v>CASTLEBERRY ISD</v>
          </cell>
          <cell r="C883">
            <v>883480772</v>
          </cell>
          <cell r="D883">
            <v>883480772</v>
          </cell>
          <cell r="E883">
            <v>0</v>
          </cell>
          <cell r="F883">
            <v>0</v>
          </cell>
        </row>
        <row r="884">
          <cell r="A884" t="str">
            <v>220918</v>
          </cell>
          <cell r="B884" t="str">
            <v>EAGLE MT-SAGINAW ISD</v>
          </cell>
          <cell r="C884">
            <v>10690424126</v>
          </cell>
          <cell r="D884">
            <v>10690424126</v>
          </cell>
          <cell r="E884">
            <v>0</v>
          </cell>
          <cell r="F884">
            <v>0</v>
          </cell>
        </row>
        <row r="885">
          <cell r="A885" t="str">
            <v>220919</v>
          </cell>
          <cell r="B885" t="str">
            <v>CARROLL ISD</v>
          </cell>
          <cell r="C885">
            <v>9534231692</v>
          </cell>
          <cell r="D885">
            <v>9534231692</v>
          </cell>
          <cell r="E885">
            <v>0</v>
          </cell>
          <cell r="F885">
            <v>0</v>
          </cell>
        </row>
        <row r="886">
          <cell r="A886" t="str">
            <v>220920</v>
          </cell>
          <cell r="B886" t="str">
            <v>WHITE SETTLEMENT ISD</v>
          </cell>
          <cell r="C886">
            <v>2378595985</v>
          </cell>
          <cell r="D886">
            <v>2378595985</v>
          </cell>
          <cell r="E886">
            <v>0</v>
          </cell>
          <cell r="F886">
            <v>0</v>
          </cell>
        </row>
        <row r="887">
          <cell r="A887" t="str">
            <v>221901</v>
          </cell>
          <cell r="B887" t="str">
            <v>ABILENE ISD</v>
          </cell>
          <cell r="C887">
            <v>4897925390</v>
          </cell>
          <cell r="D887">
            <v>4843624913</v>
          </cell>
          <cell r="E887">
            <v>108600954</v>
          </cell>
          <cell r="F887">
            <v>0</v>
          </cell>
        </row>
        <row r="888">
          <cell r="A888" t="str">
            <v>221904</v>
          </cell>
          <cell r="B888" t="str">
            <v>MERKEL ISD</v>
          </cell>
          <cell r="C888">
            <v>451654089</v>
          </cell>
          <cell r="D888">
            <v>451654089</v>
          </cell>
          <cell r="E888">
            <v>0</v>
          </cell>
          <cell r="F888">
            <v>0</v>
          </cell>
        </row>
        <row r="889">
          <cell r="A889" t="str">
            <v>221905</v>
          </cell>
          <cell r="B889" t="str">
            <v>TRENT ISD</v>
          </cell>
          <cell r="C889">
            <v>219748062</v>
          </cell>
          <cell r="D889">
            <v>219748062</v>
          </cell>
          <cell r="E889">
            <v>0</v>
          </cell>
          <cell r="F889">
            <v>0</v>
          </cell>
        </row>
        <row r="890">
          <cell r="A890" t="str">
            <v>221911</v>
          </cell>
          <cell r="B890" t="str">
            <v>JIM NED CISD</v>
          </cell>
          <cell r="C890">
            <v>646095620</v>
          </cell>
          <cell r="D890">
            <v>614307110</v>
          </cell>
          <cell r="E890">
            <v>63577020</v>
          </cell>
          <cell r="F890">
            <v>0</v>
          </cell>
        </row>
        <row r="891">
          <cell r="A891" t="str">
            <v>221912</v>
          </cell>
          <cell r="B891" t="str">
            <v>WYLIE ISD</v>
          </cell>
          <cell r="C891">
            <v>2176892215</v>
          </cell>
          <cell r="D891">
            <v>2176892215</v>
          </cell>
          <cell r="E891">
            <v>0</v>
          </cell>
          <cell r="F891">
            <v>0</v>
          </cell>
        </row>
        <row r="892">
          <cell r="A892" t="str">
            <v>222901</v>
          </cell>
          <cell r="B892" t="str">
            <v>TERRELL COUNTY ISD</v>
          </cell>
          <cell r="C892">
            <v>220858092</v>
          </cell>
          <cell r="D892">
            <v>219645844</v>
          </cell>
          <cell r="E892">
            <v>2424496</v>
          </cell>
          <cell r="F892">
            <v>0</v>
          </cell>
        </row>
        <row r="893">
          <cell r="A893" t="str">
            <v>223901</v>
          </cell>
          <cell r="B893" t="str">
            <v>BROWNFIELD ISD</v>
          </cell>
          <cell r="C893">
            <v>706778674</v>
          </cell>
          <cell r="D893">
            <v>706778674</v>
          </cell>
          <cell r="E893">
            <v>0</v>
          </cell>
          <cell r="F893">
            <v>0</v>
          </cell>
        </row>
        <row r="894">
          <cell r="A894" t="str">
            <v>223902</v>
          </cell>
          <cell r="B894" t="str">
            <v>MEADOW ISD</v>
          </cell>
          <cell r="C894">
            <v>60147898</v>
          </cell>
          <cell r="D894">
            <v>60147898</v>
          </cell>
          <cell r="E894">
            <v>0</v>
          </cell>
          <cell r="F894">
            <v>0</v>
          </cell>
        </row>
        <row r="895">
          <cell r="A895" t="str">
            <v>223904</v>
          </cell>
          <cell r="B895" t="str">
            <v>WELLMAN-UNION CISD</v>
          </cell>
          <cell r="C895">
            <v>197680042</v>
          </cell>
          <cell r="D895">
            <v>197680042</v>
          </cell>
          <cell r="E895">
            <v>0</v>
          </cell>
          <cell r="F895">
            <v>0</v>
          </cell>
        </row>
        <row r="896">
          <cell r="A896" t="str">
            <v>224901</v>
          </cell>
          <cell r="B896" t="str">
            <v>THROCKMORTON ISD</v>
          </cell>
          <cell r="C896">
            <v>146944701</v>
          </cell>
          <cell r="D896">
            <v>146944701</v>
          </cell>
          <cell r="E896">
            <v>0</v>
          </cell>
          <cell r="F896">
            <v>0</v>
          </cell>
        </row>
        <row r="897">
          <cell r="A897" t="str">
            <v>224902</v>
          </cell>
          <cell r="B897" t="str">
            <v>WOODSON ISD</v>
          </cell>
          <cell r="C897">
            <v>44185343</v>
          </cell>
          <cell r="D897">
            <v>44185343</v>
          </cell>
          <cell r="E897">
            <v>0</v>
          </cell>
          <cell r="F897">
            <v>0</v>
          </cell>
        </row>
        <row r="898">
          <cell r="A898" t="str">
            <v>225902</v>
          </cell>
          <cell r="B898" t="str">
            <v>MOUNT PLEASANT ISD</v>
          </cell>
          <cell r="C898">
            <v>1496604246</v>
          </cell>
          <cell r="D898">
            <v>1443672802</v>
          </cell>
          <cell r="E898">
            <v>105862888</v>
          </cell>
          <cell r="F898">
            <v>0</v>
          </cell>
        </row>
        <row r="899">
          <cell r="A899" t="str">
            <v>225906</v>
          </cell>
          <cell r="B899" t="str">
            <v>CHAPEL HILL ISD</v>
          </cell>
          <cell r="C899">
            <v>139294524</v>
          </cell>
          <cell r="D899">
            <v>139294524</v>
          </cell>
          <cell r="E899">
            <v>0</v>
          </cell>
          <cell r="F899">
            <v>0</v>
          </cell>
        </row>
        <row r="900">
          <cell r="A900" t="str">
            <v>225907</v>
          </cell>
          <cell r="B900" t="str">
            <v>HARTS BLUFF ISD</v>
          </cell>
          <cell r="C900">
            <v>168164416</v>
          </cell>
          <cell r="D900">
            <v>168164416</v>
          </cell>
          <cell r="E900">
            <v>0</v>
          </cell>
          <cell r="F900">
            <v>0</v>
          </cell>
        </row>
        <row r="901">
          <cell r="A901" t="str">
            <v>226901</v>
          </cell>
          <cell r="B901" t="str">
            <v>CHRISTOVAL ISD</v>
          </cell>
          <cell r="C901">
            <v>200304531</v>
          </cell>
          <cell r="D901">
            <v>200304531</v>
          </cell>
          <cell r="E901">
            <v>0</v>
          </cell>
          <cell r="F901">
            <v>0</v>
          </cell>
        </row>
        <row r="902">
          <cell r="A902" t="str">
            <v>226903</v>
          </cell>
          <cell r="B902" t="str">
            <v>SAN ANGELO ISD</v>
          </cell>
          <cell r="C902">
            <v>5322929831</v>
          </cell>
          <cell r="D902">
            <v>5322929831</v>
          </cell>
          <cell r="E902">
            <v>0</v>
          </cell>
          <cell r="F902">
            <v>0</v>
          </cell>
        </row>
        <row r="903">
          <cell r="A903" t="str">
            <v>226905</v>
          </cell>
          <cell r="B903" t="str">
            <v>WATER VALLEY ISD</v>
          </cell>
          <cell r="C903">
            <v>158468200</v>
          </cell>
          <cell r="D903">
            <v>158468200</v>
          </cell>
          <cell r="E903">
            <v>0</v>
          </cell>
          <cell r="F903">
            <v>0</v>
          </cell>
        </row>
        <row r="904">
          <cell r="A904" t="str">
            <v>226906</v>
          </cell>
          <cell r="B904" t="str">
            <v>WALL ISD</v>
          </cell>
          <cell r="C904">
            <v>465706905</v>
          </cell>
          <cell r="D904">
            <v>465706905</v>
          </cell>
          <cell r="E904">
            <v>0</v>
          </cell>
          <cell r="F904">
            <v>0</v>
          </cell>
        </row>
        <row r="905">
          <cell r="A905" t="str">
            <v>226907</v>
          </cell>
          <cell r="B905" t="str">
            <v>GRAPE CREEK ISD</v>
          </cell>
          <cell r="C905">
            <v>280143413</v>
          </cell>
          <cell r="D905">
            <v>280143413</v>
          </cell>
          <cell r="E905">
            <v>0</v>
          </cell>
          <cell r="F905">
            <v>0</v>
          </cell>
        </row>
        <row r="906">
          <cell r="A906" t="str">
            <v>226908</v>
          </cell>
          <cell r="B906" t="str">
            <v>VERIBEST ISD</v>
          </cell>
          <cell r="C906">
            <v>152111835</v>
          </cell>
          <cell r="D906">
            <v>152111835</v>
          </cell>
          <cell r="E906">
            <v>0</v>
          </cell>
          <cell r="F906">
            <v>0</v>
          </cell>
        </row>
        <row r="907">
          <cell r="A907" t="str">
            <v>227901</v>
          </cell>
          <cell r="B907" t="str">
            <v>AUSTIN ISD</v>
          </cell>
          <cell r="C907">
            <v>134022059831</v>
          </cell>
          <cell r="D907">
            <v>134022059831</v>
          </cell>
          <cell r="E907">
            <v>0</v>
          </cell>
          <cell r="F907">
            <v>0</v>
          </cell>
        </row>
        <row r="908">
          <cell r="A908" t="str">
            <v>227904</v>
          </cell>
          <cell r="B908" t="str">
            <v>PFLUGERVILLE ISD</v>
          </cell>
          <cell r="C908">
            <v>15796850765</v>
          </cell>
          <cell r="D908">
            <v>15796850765</v>
          </cell>
          <cell r="E908">
            <v>0</v>
          </cell>
          <cell r="F908">
            <v>0</v>
          </cell>
        </row>
        <row r="909">
          <cell r="A909" t="str">
            <v>227907</v>
          </cell>
          <cell r="B909" t="str">
            <v>MANOR ISD</v>
          </cell>
          <cell r="C909">
            <v>5499221922</v>
          </cell>
          <cell r="D909">
            <v>5499221922</v>
          </cell>
          <cell r="E909">
            <v>0</v>
          </cell>
          <cell r="F909">
            <v>0</v>
          </cell>
        </row>
        <row r="910">
          <cell r="A910" t="str">
            <v>227909</v>
          </cell>
          <cell r="B910" t="str">
            <v>EANES ISD</v>
          </cell>
          <cell r="C910">
            <v>16281860559</v>
          </cell>
          <cell r="D910">
            <v>16281860559</v>
          </cell>
          <cell r="E910">
            <v>0</v>
          </cell>
          <cell r="F910">
            <v>0</v>
          </cell>
        </row>
        <row r="911">
          <cell r="A911" t="str">
            <v>227910</v>
          </cell>
          <cell r="B911" t="str">
            <v>DEL VALLE ISD</v>
          </cell>
          <cell r="C911">
            <v>7311908487</v>
          </cell>
          <cell r="D911">
            <v>7311908487</v>
          </cell>
          <cell r="E911">
            <v>0</v>
          </cell>
          <cell r="F911">
            <v>0</v>
          </cell>
        </row>
        <row r="912">
          <cell r="A912" t="str">
            <v>227912</v>
          </cell>
          <cell r="B912" t="str">
            <v>LAGO VISTA ISD</v>
          </cell>
          <cell r="C912">
            <v>1941203000</v>
          </cell>
          <cell r="D912">
            <v>1818937486</v>
          </cell>
          <cell r="E912">
            <v>244531028</v>
          </cell>
          <cell r="F912">
            <v>0</v>
          </cell>
        </row>
        <row r="913">
          <cell r="A913" t="str">
            <v>227913</v>
          </cell>
          <cell r="B913" t="str">
            <v>LAKE TRAVIS ISD</v>
          </cell>
          <cell r="C913">
            <v>14040762443</v>
          </cell>
          <cell r="D913">
            <v>13152334342</v>
          </cell>
          <cell r="E913">
            <v>1776856202</v>
          </cell>
          <cell r="F913">
            <v>0</v>
          </cell>
        </row>
        <row r="914">
          <cell r="A914" t="str">
            <v>228901</v>
          </cell>
          <cell r="B914" t="str">
            <v>GROVETON ISD</v>
          </cell>
          <cell r="C914">
            <v>331517076</v>
          </cell>
          <cell r="D914">
            <v>331517076</v>
          </cell>
          <cell r="E914">
            <v>0</v>
          </cell>
          <cell r="F914">
            <v>0</v>
          </cell>
        </row>
        <row r="915">
          <cell r="A915" t="str">
            <v>228903</v>
          </cell>
          <cell r="B915" t="str">
            <v>TRINITY ISD</v>
          </cell>
          <cell r="C915">
            <v>425568997</v>
          </cell>
          <cell r="D915">
            <v>425568997</v>
          </cell>
          <cell r="E915">
            <v>0</v>
          </cell>
          <cell r="F915">
            <v>0</v>
          </cell>
        </row>
        <row r="916">
          <cell r="A916" t="str">
            <v>228904</v>
          </cell>
          <cell r="B916" t="str">
            <v>CENTERVILLE ISD</v>
          </cell>
          <cell r="C916">
            <v>34802459</v>
          </cell>
          <cell r="D916">
            <v>34802459</v>
          </cell>
          <cell r="E916">
            <v>0</v>
          </cell>
          <cell r="F916">
            <v>0</v>
          </cell>
        </row>
        <row r="917">
          <cell r="A917" t="str">
            <v>228905</v>
          </cell>
          <cell r="B917" t="str">
            <v>APPLE SPRINGS ISD</v>
          </cell>
          <cell r="C917">
            <v>52283270</v>
          </cell>
          <cell r="D917">
            <v>52283270</v>
          </cell>
          <cell r="E917">
            <v>0</v>
          </cell>
          <cell r="F917">
            <v>0</v>
          </cell>
        </row>
        <row r="918">
          <cell r="A918" t="str">
            <v>229901</v>
          </cell>
          <cell r="B918" t="str">
            <v>COLMESNEIL ISD</v>
          </cell>
          <cell r="C918">
            <v>148327570</v>
          </cell>
          <cell r="D918">
            <v>148327570</v>
          </cell>
          <cell r="E918">
            <v>0</v>
          </cell>
          <cell r="F918">
            <v>0</v>
          </cell>
        </row>
        <row r="919">
          <cell r="A919" t="str">
            <v>229903</v>
          </cell>
          <cell r="B919" t="str">
            <v>WOODVILLE ISD</v>
          </cell>
          <cell r="C919">
            <v>586315790</v>
          </cell>
          <cell r="D919">
            <v>586315790</v>
          </cell>
          <cell r="E919">
            <v>0</v>
          </cell>
          <cell r="F919">
            <v>0</v>
          </cell>
        </row>
        <row r="920">
          <cell r="A920" t="str">
            <v>229904</v>
          </cell>
          <cell r="B920" t="str">
            <v>WARREN ISD</v>
          </cell>
          <cell r="C920">
            <v>335210599</v>
          </cell>
          <cell r="D920">
            <v>335210599</v>
          </cell>
          <cell r="E920">
            <v>0</v>
          </cell>
          <cell r="F920">
            <v>0</v>
          </cell>
        </row>
        <row r="921">
          <cell r="A921" t="str">
            <v>229905</v>
          </cell>
          <cell r="B921" t="str">
            <v>SPURGER ISD</v>
          </cell>
          <cell r="C921">
            <v>89188958</v>
          </cell>
          <cell r="D921">
            <v>89188958</v>
          </cell>
          <cell r="E921">
            <v>0</v>
          </cell>
          <cell r="F921">
            <v>0</v>
          </cell>
        </row>
        <row r="922">
          <cell r="A922" t="str">
            <v>229906</v>
          </cell>
          <cell r="B922" t="str">
            <v>CHESTER ISD</v>
          </cell>
          <cell r="C922">
            <v>78980655</v>
          </cell>
          <cell r="D922">
            <v>78980655</v>
          </cell>
          <cell r="E922">
            <v>0</v>
          </cell>
          <cell r="F922">
            <v>0</v>
          </cell>
        </row>
        <row r="923">
          <cell r="A923" t="str">
            <v>230901</v>
          </cell>
          <cell r="B923" t="str">
            <v>BIG SANDY ISD</v>
          </cell>
          <cell r="C923">
            <v>230452452</v>
          </cell>
          <cell r="D923">
            <v>230452452</v>
          </cell>
          <cell r="E923">
            <v>0</v>
          </cell>
          <cell r="F923">
            <v>0</v>
          </cell>
        </row>
        <row r="924">
          <cell r="A924" t="str">
            <v>230902</v>
          </cell>
          <cell r="B924" t="str">
            <v>GILMER ISD</v>
          </cell>
          <cell r="C924">
            <v>894323390</v>
          </cell>
          <cell r="D924">
            <v>894323390</v>
          </cell>
          <cell r="E924">
            <v>0</v>
          </cell>
          <cell r="F924">
            <v>0</v>
          </cell>
        </row>
        <row r="925">
          <cell r="A925" t="str">
            <v>230903</v>
          </cell>
          <cell r="B925" t="str">
            <v>ORE CITY ISD</v>
          </cell>
          <cell r="C925">
            <v>167360843</v>
          </cell>
          <cell r="D925">
            <v>167360843</v>
          </cell>
          <cell r="E925">
            <v>0</v>
          </cell>
          <cell r="F925">
            <v>0</v>
          </cell>
        </row>
        <row r="926">
          <cell r="A926" t="str">
            <v>230904</v>
          </cell>
          <cell r="B926" t="str">
            <v>UNION HILL ISD</v>
          </cell>
          <cell r="C926">
            <v>91464725</v>
          </cell>
          <cell r="D926">
            <v>91464725</v>
          </cell>
          <cell r="E926">
            <v>0</v>
          </cell>
          <cell r="F926">
            <v>0</v>
          </cell>
        </row>
        <row r="927">
          <cell r="A927" t="str">
            <v>230905</v>
          </cell>
          <cell r="B927" t="str">
            <v>HARMONY ISD</v>
          </cell>
          <cell r="C927">
            <v>428234116</v>
          </cell>
          <cell r="D927">
            <v>428234116</v>
          </cell>
          <cell r="E927">
            <v>0</v>
          </cell>
          <cell r="F927">
            <v>0</v>
          </cell>
        </row>
        <row r="928">
          <cell r="A928" t="str">
            <v>230906</v>
          </cell>
          <cell r="B928" t="str">
            <v>NEW DIANA ISD</v>
          </cell>
          <cell r="C928">
            <v>237781472</v>
          </cell>
          <cell r="D928">
            <v>237781472</v>
          </cell>
          <cell r="E928">
            <v>0</v>
          </cell>
          <cell r="F928">
            <v>0</v>
          </cell>
        </row>
        <row r="929">
          <cell r="A929" t="str">
            <v>230908</v>
          </cell>
          <cell r="B929" t="str">
            <v>UNION GROVE ISD</v>
          </cell>
          <cell r="C929">
            <v>157507564</v>
          </cell>
          <cell r="D929">
            <v>157507564</v>
          </cell>
          <cell r="E929">
            <v>0</v>
          </cell>
          <cell r="F929">
            <v>0</v>
          </cell>
        </row>
        <row r="930">
          <cell r="A930" t="str">
            <v>231901</v>
          </cell>
          <cell r="B930" t="str">
            <v>MCCAMEY ISD</v>
          </cell>
          <cell r="C930">
            <v>883170275</v>
          </cell>
          <cell r="D930">
            <v>879480569</v>
          </cell>
          <cell r="E930">
            <v>7379412</v>
          </cell>
          <cell r="F930">
            <v>0</v>
          </cell>
        </row>
        <row r="931">
          <cell r="A931" t="str">
            <v>231902</v>
          </cell>
          <cell r="B931" t="str">
            <v>RANKIN ISD</v>
          </cell>
          <cell r="C931">
            <v>3874581606</v>
          </cell>
          <cell r="D931">
            <v>3874581606</v>
          </cell>
          <cell r="E931">
            <v>0</v>
          </cell>
          <cell r="F931">
            <v>0</v>
          </cell>
        </row>
        <row r="932">
          <cell r="A932" t="str">
            <v>232901</v>
          </cell>
          <cell r="B932" t="str">
            <v>KNIPPA ISD</v>
          </cell>
          <cell r="C932">
            <v>86145140</v>
          </cell>
          <cell r="D932">
            <v>86145140</v>
          </cell>
          <cell r="E932">
            <v>0</v>
          </cell>
          <cell r="F932">
            <v>0</v>
          </cell>
        </row>
        <row r="933">
          <cell r="A933" t="str">
            <v>232902</v>
          </cell>
          <cell r="B933" t="str">
            <v>SABINAL ISD</v>
          </cell>
          <cell r="C933">
            <v>421157475</v>
          </cell>
          <cell r="D933">
            <v>421157475</v>
          </cell>
          <cell r="E933">
            <v>0</v>
          </cell>
          <cell r="F933">
            <v>0</v>
          </cell>
        </row>
        <row r="934">
          <cell r="A934" t="str">
            <v>232903</v>
          </cell>
          <cell r="B934" t="str">
            <v>UVALDE CISD</v>
          </cell>
          <cell r="C934">
            <v>1204913214</v>
          </cell>
          <cell r="D934">
            <v>1204913214</v>
          </cell>
          <cell r="E934">
            <v>0</v>
          </cell>
          <cell r="F934">
            <v>0</v>
          </cell>
        </row>
        <row r="935">
          <cell r="A935" t="str">
            <v>232904</v>
          </cell>
          <cell r="B935" t="str">
            <v>UTOPIA ISD</v>
          </cell>
          <cell r="C935">
            <v>222285695</v>
          </cell>
          <cell r="D935">
            <v>222285695</v>
          </cell>
          <cell r="E935">
            <v>0</v>
          </cell>
          <cell r="F935">
            <v>0</v>
          </cell>
        </row>
        <row r="936">
          <cell r="A936" t="str">
            <v>233901</v>
          </cell>
          <cell r="B936" t="str">
            <v>SAN FELIPE-DEL RIO CISD</v>
          </cell>
          <cell r="C936">
            <v>2139399813</v>
          </cell>
          <cell r="D936">
            <v>2039963826</v>
          </cell>
          <cell r="E936">
            <v>198871974</v>
          </cell>
          <cell r="F936">
            <v>0</v>
          </cell>
        </row>
        <row r="937">
          <cell r="A937" t="str">
            <v>233903</v>
          </cell>
          <cell r="B937" t="str">
            <v>COMSTOCK ISD</v>
          </cell>
          <cell r="C937">
            <v>231118771</v>
          </cell>
          <cell r="D937">
            <v>230722978</v>
          </cell>
          <cell r="E937">
            <v>791586</v>
          </cell>
          <cell r="F937">
            <v>0</v>
          </cell>
        </row>
        <row r="938">
          <cell r="A938" t="str">
            <v>234902</v>
          </cell>
          <cell r="B938" t="str">
            <v>CANTON ISD</v>
          </cell>
          <cell r="C938">
            <v>808142057</v>
          </cell>
          <cell r="D938">
            <v>808142057</v>
          </cell>
          <cell r="E938">
            <v>0</v>
          </cell>
          <cell r="F938">
            <v>0</v>
          </cell>
        </row>
        <row r="939">
          <cell r="A939" t="str">
            <v>234903</v>
          </cell>
          <cell r="B939" t="str">
            <v>EDGEWOOD ISD</v>
          </cell>
          <cell r="C939">
            <v>268780743</v>
          </cell>
          <cell r="D939">
            <v>268780743</v>
          </cell>
          <cell r="E939">
            <v>0</v>
          </cell>
          <cell r="F939">
            <v>0</v>
          </cell>
        </row>
        <row r="940">
          <cell r="A940" t="str">
            <v>234904</v>
          </cell>
          <cell r="B940" t="str">
            <v>GRAND SALINE ISD</v>
          </cell>
          <cell r="C940">
            <v>300768105</v>
          </cell>
          <cell r="D940">
            <v>283160088</v>
          </cell>
          <cell r="E940">
            <v>35216034</v>
          </cell>
          <cell r="F940">
            <v>0</v>
          </cell>
        </row>
        <row r="941">
          <cell r="A941" t="str">
            <v>234905</v>
          </cell>
          <cell r="B941" t="str">
            <v>MARTINS MILL ISD</v>
          </cell>
          <cell r="C941">
            <v>123454403</v>
          </cell>
          <cell r="D941">
            <v>123454403</v>
          </cell>
          <cell r="E941">
            <v>0</v>
          </cell>
          <cell r="F941">
            <v>0</v>
          </cell>
        </row>
        <row r="942">
          <cell r="A942" t="str">
            <v>234906</v>
          </cell>
          <cell r="B942" t="str">
            <v>VAN ISD</v>
          </cell>
          <cell r="C942">
            <v>744346454</v>
          </cell>
          <cell r="D942">
            <v>694862512</v>
          </cell>
          <cell r="E942">
            <v>98967884</v>
          </cell>
          <cell r="F942">
            <v>0</v>
          </cell>
        </row>
        <row r="943">
          <cell r="A943" t="str">
            <v>234907</v>
          </cell>
          <cell r="B943" t="str">
            <v>WILLS POINT ISD</v>
          </cell>
          <cell r="C943">
            <v>777943565</v>
          </cell>
          <cell r="D943">
            <v>777943565</v>
          </cell>
          <cell r="E943">
            <v>0</v>
          </cell>
          <cell r="F943">
            <v>0</v>
          </cell>
        </row>
        <row r="944">
          <cell r="A944" t="str">
            <v>234909</v>
          </cell>
          <cell r="B944" t="str">
            <v>FRUITVALE ISD</v>
          </cell>
          <cell r="C944">
            <v>55732969</v>
          </cell>
          <cell r="D944">
            <v>51397035</v>
          </cell>
          <cell r="E944">
            <v>8671868</v>
          </cell>
          <cell r="F944">
            <v>0</v>
          </cell>
        </row>
        <row r="945">
          <cell r="A945" t="str">
            <v>235901</v>
          </cell>
          <cell r="B945" t="str">
            <v>BLOOMINGTON ISD</v>
          </cell>
          <cell r="C945">
            <v>229867723</v>
          </cell>
          <cell r="D945">
            <v>229867723</v>
          </cell>
          <cell r="E945">
            <v>0</v>
          </cell>
          <cell r="F945">
            <v>0</v>
          </cell>
        </row>
        <row r="946">
          <cell r="A946" t="str">
            <v>235902</v>
          </cell>
          <cell r="B946" t="str">
            <v>VICTORIA ISD</v>
          </cell>
          <cell r="C946">
            <v>6037468226</v>
          </cell>
          <cell r="D946">
            <v>6037468226</v>
          </cell>
          <cell r="E946">
            <v>0</v>
          </cell>
          <cell r="F946">
            <v>0</v>
          </cell>
        </row>
        <row r="947">
          <cell r="A947" t="str">
            <v>235904</v>
          </cell>
          <cell r="B947" t="str">
            <v>NURSERY ISD</v>
          </cell>
          <cell r="C947">
            <v>261617373</v>
          </cell>
          <cell r="D947">
            <v>261617373</v>
          </cell>
          <cell r="E947">
            <v>0</v>
          </cell>
          <cell r="F947">
            <v>0</v>
          </cell>
        </row>
        <row r="948">
          <cell r="A948" t="str">
            <v>236901</v>
          </cell>
          <cell r="B948" t="str">
            <v>NEW WAVERLY ISD</v>
          </cell>
          <cell r="C948">
            <v>391624825</v>
          </cell>
          <cell r="D948">
            <v>391624825</v>
          </cell>
          <cell r="E948">
            <v>0</v>
          </cell>
          <cell r="F948">
            <v>0</v>
          </cell>
        </row>
        <row r="949">
          <cell r="A949" t="str">
            <v>236902</v>
          </cell>
          <cell r="B949" t="str">
            <v>HUNTSVILLE ISD</v>
          </cell>
          <cell r="C949">
            <v>3354151636</v>
          </cell>
          <cell r="D949">
            <v>3354151636</v>
          </cell>
          <cell r="E949">
            <v>0</v>
          </cell>
          <cell r="F949">
            <v>0</v>
          </cell>
        </row>
        <row r="950">
          <cell r="A950" t="str">
            <v>237902</v>
          </cell>
          <cell r="B950" t="str">
            <v>HEMPSTEAD ISD</v>
          </cell>
          <cell r="C950">
            <v>633247781</v>
          </cell>
          <cell r="D950">
            <v>633247781</v>
          </cell>
          <cell r="E950">
            <v>0</v>
          </cell>
          <cell r="F950">
            <v>0</v>
          </cell>
        </row>
        <row r="951">
          <cell r="A951" t="str">
            <v>237904</v>
          </cell>
          <cell r="B951" t="str">
            <v>WALLER ISD</v>
          </cell>
          <cell r="C951">
            <v>3908488578</v>
          </cell>
          <cell r="D951">
            <v>3908488578</v>
          </cell>
          <cell r="E951">
            <v>0</v>
          </cell>
          <cell r="F951">
            <v>0</v>
          </cell>
        </row>
        <row r="952">
          <cell r="A952" t="str">
            <v>237905</v>
          </cell>
          <cell r="B952" t="str">
            <v>ROYAL ISD</v>
          </cell>
          <cell r="C952">
            <v>1473732885</v>
          </cell>
          <cell r="D952">
            <v>1470033360</v>
          </cell>
          <cell r="E952">
            <v>7399050</v>
          </cell>
          <cell r="F952">
            <v>0</v>
          </cell>
        </row>
        <row r="953">
          <cell r="A953" t="str">
            <v>238902</v>
          </cell>
          <cell r="B953" t="str">
            <v>MONAHANS-WICKETT-PYOTE ISD</v>
          </cell>
          <cell r="C953">
            <v>3067099705</v>
          </cell>
          <cell r="D953">
            <v>3052042155</v>
          </cell>
          <cell r="E953">
            <v>30115100</v>
          </cell>
          <cell r="F953">
            <v>0</v>
          </cell>
        </row>
        <row r="954">
          <cell r="A954" t="str">
            <v>238904</v>
          </cell>
          <cell r="B954" t="str">
            <v>GRANDFALLS-ROYALTY ISD</v>
          </cell>
          <cell r="C954">
            <v>211063513</v>
          </cell>
          <cell r="D954">
            <v>210754653</v>
          </cell>
          <cell r="E954">
            <v>617720</v>
          </cell>
          <cell r="F954">
            <v>0</v>
          </cell>
        </row>
        <row r="955">
          <cell r="A955" t="str">
            <v>239901</v>
          </cell>
          <cell r="B955" t="str">
            <v>BRENHAM ISD</v>
          </cell>
          <cell r="C955">
            <v>2964169853</v>
          </cell>
          <cell r="D955">
            <v>2964169853</v>
          </cell>
          <cell r="E955">
            <v>0</v>
          </cell>
          <cell r="F955">
            <v>0</v>
          </cell>
        </row>
        <row r="956">
          <cell r="A956" t="str">
            <v>239903</v>
          </cell>
          <cell r="B956" t="str">
            <v>BURTON ISD</v>
          </cell>
          <cell r="C956">
            <v>720605442</v>
          </cell>
          <cell r="D956">
            <v>720605442</v>
          </cell>
          <cell r="E956">
            <v>0</v>
          </cell>
          <cell r="F956">
            <v>0</v>
          </cell>
        </row>
        <row r="957">
          <cell r="A957" t="str">
            <v>240901</v>
          </cell>
          <cell r="B957" t="str">
            <v>LAREDO ISD</v>
          </cell>
          <cell r="C957">
            <v>2489790445</v>
          </cell>
          <cell r="D957">
            <v>2449063866</v>
          </cell>
          <cell r="E957">
            <v>81453158</v>
          </cell>
          <cell r="F957">
            <v>0</v>
          </cell>
        </row>
        <row r="958">
          <cell r="A958" t="str">
            <v>240903</v>
          </cell>
          <cell r="B958" t="str">
            <v>UNITED ISD</v>
          </cell>
          <cell r="C958">
            <v>19526700586</v>
          </cell>
          <cell r="D958">
            <v>19166780841</v>
          </cell>
          <cell r="E958">
            <v>719839490</v>
          </cell>
          <cell r="F958">
            <v>0</v>
          </cell>
        </row>
        <row r="959">
          <cell r="A959" t="str">
            <v>240904</v>
          </cell>
          <cell r="B959" t="str">
            <v>WEBB CISD</v>
          </cell>
          <cell r="C959">
            <v>587744506</v>
          </cell>
          <cell r="D959">
            <v>586628146</v>
          </cell>
          <cell r="E959">
            <v>2232720</v>
          </cell>
          <cell r="F959">
            <v>0</v>
          </cell>
        </row>
        <row r="960">
          <cell r="A960" t="str">
            <v>241901</v>
          </cell>
          <cell r="B960" t="str">
            <v>BOLING ISD</v>
          </cell>
          <cell r="C960">
            <v>431943587</v>
          </cell>
          <cell r="D960">
            <v>431943587</v>
          </cell>
          <cell r="E960">
            <v>0</v>
          </cell>
          <cell r="F960">
            <v>0</v>
          </cell>
        </row>
        <row r="961">
          <cell r="A961" t="str">
            <v>241902</v>
          </cell>
          <cell r="B961" t="str">
            <v>EAST BERNARD ISD</v>
          </cell>
          <cell r="C961">
            <v>405758486</v>
          </cell>
          <cell r="D961">
            <v>405758486</v>
          </cell>
          <cell r="E961">
            <v>0</v>
          </cell>
          <cell r="F961">
            <v>0</v>
          </cell>
        </row>
        <row r="962">
          <cell r="A962" t="str">
            <v>241903</v>
          </cell>
          <cell r="B962" t="str">
            <v>EL CAMPO ISD</v>
          </cell>
          <cell r="C962">
            <v>1332858057</v>
          </cell>
          <cell r="D962">
            <v>1332858057</v>
          </cell>
          <cell r="E962">
            <v>0</v>
          </cell>
          <cell r="F962">
            <v>0</v>
          </cell>
        </row>
        <row r="963">
          <cell r="A963" t="str">
            <v>241904</v>
          </cell>
          <cell r="B963" t="str">
            <v>WHARTON ISD</v>
          </cell>
          <cell r="C963">
            <v>1349315113</v>
          </cell>
          <cell r="D963">
            <v>1349315113</v>
          </cell>
          <cell r="E963">
            <v>0</v>
          </cell>
          <cell r="F963">
            <v>0</v>
          </cell>
        </row>
        <row r="964">
          <cell r="A964" t="str">
            <v>241906</v>
          </cell>
          <cell r="B964" t="str">
            <v>LOUISE ISD</v>
          </cell>
          <cell r="C964">
            <v>282560518</v>
          </cell>
          <cell r="D964">
            <v>282560518</v>
          </cell>
          <cell r="E964">
            <v>0</v>
          </cell>
          <cell r="F964">
            <v>0</v>
          </cell>
        </row>
        <row r="965">
          <cell r="A965" t="str">
            <v>242902</v>
          </cell>
          <cell r="B965" t="str">
            <v>SHAMROCK ISD</v>
          </cell>
          <cell r="C965">
            <v>136691986</v>
          </cell>
          <cell r="D965">
            <v>136691986</v>
          </cell>
          <cell r="E965">
            <v>0</v>
          </cell>
          <cell r="F965">
            <v>0</v>
          </cell>
        </row>
        <row r="966">
          <cell r="A966" t="str">
            <v>242903</v>
          </cell>
          <cell r="B966" t="str">
            <v>WHEELER ISD</v>
          </cell>
          <cell r="C966">
            <v>293911596</v>
          </cell>
          <cell r="D966">
            <v>293911596</v>
          </cell>
          <cell r="E966">
            <v>0</v>
          </cell>
          <cell r="F966">
            <v>0</v>
          </cell>
        </row>
        <row r="967">
          <cell r="A967" t="str">
            <v>242905</v>
          </cell>
          <cell r="B967" t="str">
            <v>KELTON ISD</v>
          </cell>
          <cell r="C967">
            <v>609240917</v>
          </cell>
          <cell r="D967">
            <v>609240917</v>
          </cell>
          <cell r="E967">
            <v>0</v>
          </cell>
          <cell r="F967">
            <v>0</v>
          </cell>
        </row>
        <row r="968">
          <cell r="A968" t="str">
            <v>242906</v>
          </cell>
          <cell r="B968" t="str">
            <v>FORT ELLIOTT CISD</v>
          </cell>
          <cell r="C968">
            <v>1173159656</v>
          </cell>
          <cell r="D968">
            <v>1173159656</v>
          </cell>
          <cell r="E968">
            <v>0</v>
          </cell>
          <cell r="F968">
            <v>0</v>
          </cell>
        </row>
        <row r="969">
          <cell r="A969" t="str">
            <v>243901</v>
          </cell>
          <cell r="B969" t="str">
            <v>BURKBURNETT ISD</v>
          </cell>
          <cell r="C969">
            <v>908007531</v>
          </cell>
          <cell r="D969">
            <v>908007531</v>
          </cell>
          <cell r="E969">
            <v>0</v>
          </cell>
          <cell r="F969">
            <v>0</v>
          </cell>
        </row>
        <row r="970">
          <cell r="A970" t="str">
            <v>243902</v>
          </cell>
          <cell r="B970" t="str">
            <v>ELECTRA ISD</v>
          </cell>
          <cell r="C970">
            <v>184341772</v>
          </cell>
          <cell r="D970">
            <v>184341772</v>
          </cell>
          <cell r="E970">
            <v>0</v>
          </cell>
          <cell r="F970">
            <v>0</v>
          </cell>
        </row>
        <row r="971">
          <cell r="A971" t="str">
            <v>243903</v>
          </cell>
          <cell r="B971" t="str">
            <v>IOWA PARK CISD</v>
          </cell>
          <cell r="C971">
            <v>595579986</v>
          </cell>
          <cell r="D971">
            <v>595579986</v>
          </cell>
          <cell r="E971">
            <v>0</v>
          </cell>
          <cell r="F971">
            <v>0</v>
          </cell>
        </row>
        <row r="972">
          <cell r="A972" t="str">
            <v>243905</v>
          </cell>
          <cell r="B972" t="str">
            <v>WICHITA FALLS ISD</v>
          </cell>
          <cell r="C972">
            <v>4616330564</v>
          </cell>
          <cell r="D972">
            <v>4616330564</v>
          </cell>
          <cell r="E972">
            <v>0</v>
          </cell>
          <cell r="F972">
            <v>0</v>
          </cell>
        </row>
        <row r="973">
          <cell r="A973" t="str">
            <v>243906</v>
          </cell>
          <cell r="B973" t="str">
            <v>CITY VIEW ISD</v>
          </cell>
          <cell r="C973">
            <v>204909422</v>
          </cell>
          <cell r="D973">
            <v>204909422</v>
          </cell>
          <cell r="E973">
            <v>0</v>
          </cell>
          <cell r="F973">
            <v>0</v>
          </cell>
        </row>
        <row r="974">
          <cell r="A974" t="str">
            <v>244901</v>
          </cell>
          <cell r="B974" t="str">
            <v>HARROLD ISD</v>
          </cell>
          <cell r="C974">
            <v>97617866</v>
          </cell>
          <cell r="D974">
            <v>97617866</v>
          </cell>
          <cell r="E974">
            <v>0</v>
          </cell>
          <cell r="F974">
            <v>0</v>
          </cell>
        </row>
        <row r="975">
          <cell r="A975" t="str">
            <v>244903</v>
          </cell>
          <cell r="B975" t="str">
            <v>VERNON ISD</v>
          </cell>
          <cell r="C975">
            <v>883757678</v>
          </cell>
          <cell r="D975">
            <v>883757678</v>
          </cell>
          <cell r="E975">
            <v>0</v>
          </cell>
          <cell r="F975">
            <v>0</v>
          </cell>
        </row>
        <row r="976">
          <cell r="A976" t="str">
            <v>244905</v>
          </cell>
          <cell r="B976" t="str">
            <v>NORTHSIDE ISD</v>
          </cell>
          <cell r="C976">
            <v>44351566</v>
          </cell>
          <cell r="D976">
            <v>44351566</v>
          </cell>
          <cell r="E976">
            <v>0</v>
          </cell>
          <cell r="F976">
            <v>0</v>
          </cell>
        </row>
        <row r="977">
          <cell r="A977" t="str">
            <v>245901</v>
          </cell>
          <cell r="B977" t="str">
            <v>LASARA ISD</v>
          </cell>
          <cell r="C977">
            <v>43373669</v>
          </cell>
          <cell r="D977">
            <v>43373669</v>
          </cell>
          <cell r="E977">
            <v>0</v>
          </cell>
          <cell r="F977">
            <v>0</v>
          </cell>
        </row>
        <row r="978">
          <cell r="A978" t="str">
            <v>245902</v>
          </cell>
          <cell r="B978" t="str">
            <v>LYFORD CISD</v>
          </cell>
          <cell r="C978">
            <v>322499552</v>
          </cell>
          <cell r="D978">
            <v>322499552</v>
          </cell>
          <cell r="E978">
            <v>0</v>
          </cell>
          <cell r="F978">
            <v>0</v>
          </cell>
        </row>
        <row r="979">
          <cell r="A979" t="str">
            <v>245903</v>
          </cell>
          <cell r="B979" t="str">
            <v>RAYMONDVILLE ISD</v>
          </cell>
          <cell r="C979">
            <v>338773147</v>
          </cell>
          <cell r="D979">
            <v>338773147</v>
          </cell>
          <cell r="E979">
            <v>0</v>
          </cell>
          <cell r="F979">
            <v>0</v>
          </cell>
        </row>
        <row r="980">
          <cell r="A980" t="str">
            <v>245904</v>
          </cell>
          <cell r="B980" t="str">
            <v>SAN PERLITA ISD</v>
          </cell>
          <cell r="C980">
            <v>116019451</v>
          </cell>
          <cell r="D980">
            <v>116019451</v>
          </cell>
          <cell r="E980">
            <v>0</v>
          </cell>
          <cell r="F980">
            <v>0</v>
          </cell>
        </row>
        <row r="981">
          <cell r="A981" t="str">
            <v>246902</v>
          </cell>
          <cell r="B981" t="str">
            <v>FLORENCE ISD</v>
          </cell>
          <cell r="C981">
            <v>441865481</v>
          </cell>
          <cell r="D981">
            <v>441865481</v>
          </cell>
          <cell r="E981">
            <v>0</v>
          </cell>
          <cell r="F981">
            <v>0</v>
          </cell>
        </row>
        <row r="982">
          <cell r="A982" t="str">
            <v>246904</v>
          </cell>
          <cell r="B982" t="str">
            <v>GEORGETOWN ISD</v>
          </cell>
          <cell r="C982">
            <v>10812185369</v>
          </cell>
          <cell r="D982">
            <v>10812185369</v>
          </cell>
          <cell r="E982">
            <v>0</v>
          </cell>
          <cell r="F982">
            <v>0</v>
          </cell>
        </row>
        <row r="983">
          <cell r="A983" t="str">
            <v>246905</v>
          </cell>
          <cell r="B983" t="str">
            <v>GRANGER ISD</v>
          </cell>
          <cell r="C983">
            <v>169643768</v>
          </cell>
          <cell r="D983">
            <v>169643768</v>
          </cell>
          <cell r="E983">
            <v>0</v>
          </cell>
          <cell r="F983">
            <v>0</v>
          </cell>
        </row>
        <row r="984">
          <cell r="A984" t="str">
            <v>246906</v>
          </cell>
          <cell r="B984" t="str">
            <v>HUTTO ISD</v>
          </cell>
          <cell r="C984">
            <v>3662572439</v>
          </cell>
          <cell r="D984">
            <v>3662572439</v>
          </cell>
          <cell r="E984">
            <v>0</v>
          </cell>
          <cell r="F984">
            <v>0</v>
          </cell>
        </row>
        <row r="985">
          <cell r="A985" t="str">
            <v>246907</v>
          </cell>
          <cell r="B985" t="str">
            <v>JARRELL ISD</v>
          </cell>
          <cell r="C985">
            <v>1474364517</v>
          </cell>
          <cell r="D985">
            <v>1474364517</v>
          </cell>
          <cell r="E985">
            <v>0</v>
          </cell>
          <cell r="F985">
            <v>0</v>
          </cell>
        </row>
        <row r="986">
          <cell r="A986" t="str">
            <v>246908</v>
          </cell>
          <cell r="B986" t="str">
            <v>LIBERTY HILL ISD</v>
          </cell>
          <cell r="C986">
            <v>2901857833</v>
          </cell>
          <cell r="D986">
            <v>2901857833</v>
          </cell>
          <cell r="E986">
            <v>0</v>
          </cell>
          <cell r="F986">
            <v>0</v>
          </cell>
        </row>
        <row r="987">
          <cell r="A987" t="str">
            <v>246909</v>
          </cell>
          <cell r="B987" t="str">
            <v>ROUND ROCK ISD</v>
          </cell>
          <cell r="C987">
            <v>38141834899</v>
          </cell>
          <cell r="D987">
            <v>38141834899</v>
          </cell>
          <cell r="E987">
            <v>0</v>
          </cell>
          <cell r="F987">
            <v>0</v>
          </cell>
        </row>
        <row r="988">
          <cell r="A988" t="str">
            <v>246911</v>
          </cell>
          <cell r="B988" t="str">
            <v>TAYLOR ISD</v>
          </cell>
          <cell r="C988">
            <v>1220964029</v>
          </cell>
          <cell r="D988">
            <v>1220964029</v>
          </cell>
          <cell r="E988">
            <v>0</v>
          </cell>
          <cell r="F988">
            <v>0</v>
          </cell>
        </row>
        <row r="989">
          <cell r="A989" t="str">
            <v>246912</v>
          </cell>
          <cell r="B989" t="str">
            <v>THRALL ISD</v>
          </cell>
          <cell r="C989">
            <v>265547676</v>
          </cell>
          <cell r="D989">
            <v>265547676</v>
          </cell>
          <cell r="E989">
            <v>0</v>
          </cell>
          <cell r="F989">
            <v>0</v>
          </cell>
        </row>
        <row r="990">
          <cell r="A990" t="str">
            <v>246913</v>
          </cell>
          <cell r="B990" t="str">
            <v>LEANDER ISD</v>
          </cell>
          <cell r="C990">
            <v>26944487874</v>
          </cell>
          <cell r="D990">
            <v>26944487874</v>
          </cell>
          <cell r="E990">
            <v>0</v>
          </cell>
          <cell r="F990">
            <v>0</v>
          </cell>
        </row>
        <row r="991">
          <cell r="A991" t="str">
            <v>246914</v>
          </cell>
          <cell r="B991" t="str">
            <v>COUPLAND ISD</v>
          </cell>
          <cell r="C991">
            <v>97443097</v>
          </cell>
          <cell r="D991">
            <v>97443097</v>
          </cell>
          <cell r="E991">
            <v>0</v>
          </cell>
          <cell r="F991">
            <v>0</v>
          </cell>
        </row>
        <row r="992">
          <cell r="A992" t="str">
            <v>247901</v>
          </cell>
          <cell r="B992" t="str">
            <v>FLORESVILLE ISD</v>
          </cell>
          <cell r="C992">
            <v>1597676064</v>
          </cell>
          <cell r="D992">
            <v>1597676064</v>
          </cell>
          <cell r="E992">
            <v>0</v>
          </cell>
          <cell r="F992">
            <v>0</v>
          </cell>
        </row>
        <row r="993">
          <cell r="A993" t="str">
            <v>247903</v>
          </cell>
          <cell r="B993" t="str">
            <v>LA VERNIA ISD</v>
          </cell>
          <cell r="C993">
            <v>1210867831</v>
          </cell>
          <cell r="D993">
            <v>1210867831</v>
          </cell>
          <cell r="E993">
            <v>0</v>
          </cell>
          <cell r="F993">
            <v>0</v>
          </cell>
        </row>
        <row r="994">
          <cell r="A994" t="str">
            <v>247904</v>
          </cell>
          <cell r="B994" t="str">
            <v>POTH ISD</v>
          </cell>
          <cell r="C994">
            <v>333532479</v>
          </cell>
          <cell r="D994">
            <v>333532479</v>
          </cell>
          <cell r="E994">
            <v>0</v>
          </cell>
          <cell r="F994">
            <v>0</v>
          </cell>
        </row>
        <row r="995">
          <cell r="A995" t="str">
            <v>247906</v>
          </cell>
          <cell r="B995" t="str">
            <v>STOCKDALE ISD</v>
          </cell>
          <cell r="C995">
            <v>262517591</v>
          </cell>
          <cell r="D995">
            <v>262517591</v>
          </cell>
          <cell r="E995">
            <v>0</v>
          </cell>
          <cell r="F995">
            <v>0</v>
          </cell>
        </row>
        <row r="996">
          <cell r="A996" t="str">
            <v>248901</v>
          </cell>
          <cell r="B996" t="str">
            <v>KERMIT ISD</v>
          </cell>
          <cell r="C996">
            <v>1232001859</v>
          </cell>
          <cell r="D996">
            <v>1222120373</v>
          </cell>
          <cell r="E996">
            <v>19762972</v>
          </cell>
          <cell r="F996">
            <v>0</v>
          </cell>
        </row>
        <row r="997">
          <cell r="A997" t="str">
            <v>248902</v>
          </cell>
          <cell r="B997" t="str">
            <v>WINK-LOVING ISD</v>
          </cell>
          <cell r="C997">
            <v>9387054930</v>
          </cell>
          <cell r="D997">
            <v>9385963913</v>
          </cell>
          <cell r="E997">
            <v>2182034</v>
          </cell>
          <cell r="F997">
            <v>0</v>
          </cell>
        </row>
        <row r="998">
          <cell r="A998" t="str">
            <v>249901</v>
          </cell>
          <cell r="B998" t="str">
            <v>ALVORD ISD</v>
          </cell>
          <cell r="C998">
            <v>423155360</v>
          </cell>
          <cell r="D998">
            <v>423155360</v>
          </cell>
          <cell r="E998">
            <v>0</v>
          </cell>
          <cell r="F998">
            <v>0</v>
          </cell>
        </row>
        <row r="999">
          <cell r="A999" t="str">
            <v>249902</v>
          </cell>
          <cell r="B999" t="str">
            <v>BOYD ISD</v>
          </cell>
          <cell r="C999">
            <v>754448885</v>
          </cell>
          <cell r="D999">
            <v>754448885</v>
          </cell>
          <cell r="E999">
            <v>0</v>
          </cell>
          <cell r="F999">
            <v>0</v>
          </cell>
        </row>
        <row r="1000">
          <cell r="A1000" t="str">
            <v>249903</v>
          </cell>
          <cell r="B1000" t="str">
            <v>BRIDGEPORT ISD</v>
          </cell>
          <cell r="C1000">
            <v>1417283052</v>
          </cell>
          <cell r="D1000">
            <v>1411035492</v>
          </cell>
          <cell r="E1000">
            <v>12495120</v>
          </cell>
          <cell r="F1000">
            <v>0</v>
          </cell>
        </row>
        <row r="1001">
          <cell r="A1001" t="str">
            <v>249904</v>
          </cell>
          <cell r="B1001" t="str">
            <v>CHICO ISD</v>
          </cell>
          <cell r="C1001">
            <v>672785999</v>
          </cell>
          <cell r="D1001">
            <v>672785999</v>
          </cell>
          <cell r="E1001">
            <v>0</v>
          </cell>
          <cell r="F1001">
            <v>0</v>
          </cell>
        </row>
        <row r="1002">
          <cell r="A1002" t="str">
            <v>249905</v>
          </cell>
          <cell r="B1002" t="str">
            <v>DECATUR ISD</v>
          </cell>
          <cell r="C1002">
            <v>2494148814</v>
          </cell>
          <cell r="D1002">
            <v>2494148814</v>
          </cell>
          <cell r="E1002">
            <v>0</v>
          </cell>
          <cell r="F1002">
            <v>0</v>
          </cell>
        </row>
        <row r="1003">
          <cell r="A1003" t="str">
            <v>249906</v>
          </cell>
          <cell r="B1003" t="str">
            <v>PARADISE ISD</v>
          </cell>
          <cell r="C1003">
            <v>517586732</v>
          </cell>
          <cell r="D1003">
            <v>517586732</v>
          </cell>
          <cell r="E1003">
            <v>0</v>
          </cell>
          <cell r="F1003">
            <v>0</v>
          </cell>
        </row>
        <row r="1004">
          <cell r="A1004" t="str">
            <v>249908</v>
          </cell>
          <cell r="B1004" t="str">
            <v>SLIDELL ISD</v>
          </cell>
          <cell r="C1004">
            <v>323872780</v>
          </cell>
          <cell r="D1004">
            <v>315792201</v>
          </cell>
          <cell r="E1004">
            <v>16161158</v>
          </cell>
          <cell r="F1004">
            <v>0</v>
          </cell>
        </row>
        <row r="1005">
          <cell r="A1005" t="str">
            <v>250902</v>
          </cell>
          <cell r="B1005" t="str">
            <v>HAWKINS ISD</v>
          </cell>
          <cell r="C1005">
            <v>713302437</v>
          </cell>
          <cell r="D1005">
            <v>713302437</v>
          </cell>
          <cell r="E1005">
            <v>0</v>
          </cell>
          <cell r="F1005">
            <v>0</v>
          </cell>
        </row>
        <row r="1006">
          <cell r="A1006" t="str">
            <v>250903</v>
          </cell>
          <cell r="B1006" t="str">
            <v>MINEOLA ISD</v>
          </cell>
          <cell r="C1006">
            <v>629964372</v>
          </cell>
          <cell r="D1006">
            <v>629964372</v>
          </cell>
          <cell r="E1006">
            <v>0</v>
          </cell>
          <cell r="F1006">
            <v>0</v>
          </cell>
        </row>
        <row r="1007">
          <cell r="A1007" t="str">
            <v>250904</v>
          </cell>
          <cell r="B1007" t="str">
            <v>QUITMAN ISD</v>
          </cell>
          <cell r="C1007">
            <v>511028471</v>
          </cell>
          <cell r="D1007">
            <v>511028471</v>
          </cell>
          <cell r="E1007">
            <v>0</v>
          </cell>
          <cell r="F1007">
            <v>0</v>
          </cell>
        </row>
        <row r="1008">
          <cell r="A1008" t="str">
            <v>250905</v>
          </cell>
          <cell r="B1008" t="str">
            <v>YANTIS ISD</v>
          </cell>
          <cell r="C1008">
            <v>344341462</v>
          </cell>
          <cell r="D1008">
            <v>344341462</v>
          </cell>
          <cell r="E1008">
            <v>0</v>
          </cell>
          <cell r="F1008">
            <v>0</v>
          </cell>
        </row>
        <row r="1009">
          <cell r="A1009" t="str">
            <v>250906</v>
          </cell>
          <cell r="B1009" t="str">
            <v>ALBA-GOLDEN ISD</v>
          </cell>
          <cell r="C1009">
            <v>286074348</v>
          </cell>
          <cell r="D1009">
            <v>286074348</v>
          </cell>
          <cell r="E1009">
            <v>0</v>
          </cell>
          <cell r="F1009">
            <v>0</v>
          </cell>
        </row>
        <row r="1010">
          <cell r="A1010" t="str">
            <v>250907</v>
          </cell>
          <cell r="B1010" t="str">
            <v>WINNSBORO ISD</v>
          </cell>
          <cell r="C1010">
            <v>504472532</v>
          </cell>
          <cell r="D1010">
            <v>504472532</v>
          </cell>
          <cell r="E1010">
            <v>0</v>
          </cell>
          <cell r="F1010">
            <v>0</v>
          </cell>
        </row>
        <row r="1011">
          <cell r="A1011" t="str">
            <v>251901</v>
          </cell>
          <cell r="B1011" t="str">
            <v>DENVER CITY ISD</v>
          </cell>
          <cell r="C1011">
            <v>1506980942</v>
          </cell>
          <cell r="D1011">
            <v>1501644340</v>
          </cell>
          <cell r="E1011">
            <v>10673204</v>
          </cell>
          <cell r="F1011">
            <v>0</v>
          </cell>
        </row>
        <row r="1012">
          <cell r="A1012" t="str">
            <v>251902</v>
          </cell>
          <cell r="B1012" t="str">
            <v>PLAINS ISD</v>
          </cell>
          <cell r="C1012">
            <v>1237872137</v>
          </cell>
          <cell r="D1012">
            <v>1233866476</v>
          </cell>
          <cell r="E1012">
            <v>8011322</v>
          </cell>
          <cell r="F1012">
            <v>0</v>
          </cell>
        </row>
        <row r="1013">
          <cell r="A1013" t="str">
            <v>252901</v>
          </cell>
          <cell r="B1013" t="str">
            <v>GRAHAM ISD</v>
          </cell>
          <cell r="C1013">
            <v>725162051</v>
          </cell>
          <cell r="D1013">
            <v>725162051</v>
          </cell>
          <cell r="E1013">
            <v>0</v>
          </cell>
          <cell r="F1013">
            <v>0</v>
          </cell>
        </row>
        <row r="1014">
          <cell r="A1014" t="str">
            <v>252902</v>
          </cell>
          <cell r="B1014" t="str">
            <v>NEWCASTLE ISD</v>
          </cell>
          <cell r="C1014">
            <v>91451199</v>
          </cell>
          <cell r="D1014">
            <v>91451199</v>
          </cell>
          <cell r="E1014">
            <v>0</v>
          </cell>
          <cell r="F1014">
            <v>0</v>
          </cell>
        </row>
        <row r="1015">
          <cell r="A1015" t="str">
            <v>252903</v>
          </cell>
          <cell r="B1015" t="str">
            <v>OLNEY ISD</v>
          </cell>
          <cell r="C1015">
            <v>250799399</v>
          </cell>
          <cell r="D1015">
            <v>250799399</v>
          </cell>
          <cell r="E1015">
            <v>0</v>
          </cell>
          <cell r="F1015">
            <v>0</v>
          </cell>
        </row>
        <row r="1016">
          <cell r="A1016" t="str">
            <v>253901</v>
          </cell>
          <cell r="B1016" t="str">
            <v>ZAPATA COUNTY ISD</v>
          </cell>
          <cell r="C1016">
            <v>1055462483</v>
          </cell>
          <cell r="D1016">
            <v>1030425612</v>
          </cell>
          <cell r="E1016">
            <v>50073742</v>
          </cell>
          <cell r="F1016">
            <v>0</v>
          </cell>
        </row>
        <row r="1017">
          <cell r="A1017" t="str">
            <v>254901</v>
          </cell>
          <cell r="B1017" t="str">
            <v>CRYSTAL CITY ISD</v>
          </cell>
          <cell r="C1017">
            <v>949455854</v>
          </cell>
          <cell r="D1017">
            <v>949455854</v>
          </cell>
          <cell r="E1017">
            <v>0</v>
          </cell>
          <cell r="F1017">
            <v>0</v>
          </cell>
        </row>
        <row r="1018">
          <cell r="A1018" t="str">
            <v>254902</v>
          </cell>
          <cell r="B1018" t="str">
            <v>LA PRYOR ISD</v>
          </cell>
          <cell r="C1018">
            <v>155684840</v>
          </cell>
          <cell r="D1018">
            <v>155684840</v>
          </cell>
          <cell r="E1018">
            <v>0</v>
          </cell>
          <cell r="F1018">
            <v>0</v>
          </cell>
        </row>
      </sheetData>
      <sheetData sheetId="3">
        <row r="1">
          <cell r="A1" t="str">
            <v>CDNO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B3314-5D2A-4235-A3F6-8679E7413EEE}">
  <dimension ref="A1:BD299"/>
  <sheetViews>
    <sheetView tabSelected="1" workbookViewId="0">
      <selection activeCell="H3" sqref="H3"/>
    </sheetView>
  </sheetViews>
  <sheetFormatPr defaultRowHeight="14.5" x14ac:dyDescent="0.35"/>
  <cols>
    <col min="1" max="1" width="130" customWidth="1"/>
  </cols>
  <sheetData>
    <row r="1" spans="1:56" ht="55.4" customHeight="1" x14ac:dyDescent="0.45">
      <c r="A1" s="63" t="s">
        <v>1039</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row>
    <row r="2" spans="1:56" x14ac:dyDescent="0.35">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409.5" customHeight="1" x14ac:dyDescent="0.45">
      <c r="A3" s="62" t="s">
        <v>1098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row>
    <row r="4" spans="1:56" x14ac:dyDescent="0.35">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row>
    <row r="5" spans="1:56" x14ac:dyDescent="0.3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spans="1:56" x14ac:dyDescent="0.35">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7" spans="1:56"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row>
    <row r="8" spans="1:56" x14ac:dyDescent="0.35">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row>
    <row r="9" spans="1:56" x14ac:dyDescent="0.35">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row>
    <row r="10" spans="1:56" x14ac:dyDescent="0.3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row>
    <row r="11" spans="1:56" x14ac:dyDescent="0.3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row>
    <row r="12" spans="1:56" x14ac:dyDescent="0.3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row>
    <row r="13" spans="1:56" x14ac:dyDescent="0.3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spans="1:56" x14ac:dyDescent="0.3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row>
    <row r="15" spans="1:56" x14ac:dyDescent="0.3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row>
    <row r="16" spans="1:56" x14ac:dyDescent="0.3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x14ac:dyDescent="0.3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x14ac:dyDescent="0.3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row>
    <row r="19" spans="1:56" x14ac:dyDescent="0.3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row>
    <row r="20" spans="1:56" x14ac:dyDescent="0.3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row>
    <row r="21" spans="1:56" x14ac:dyDescent="0.3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row>
    <row r="22" spans="1:56" x14ac:dyDescent="0.3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row>
    <row r="23" spans="1:56" x14ac:dyDescent="0.3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spans="1:56" x14ac:dyDescent="0.3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row>
    <row r="25" spans="1:56" x14ac:dyDescent="0.3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row>
    <row r="26" spans="1:56" x14ac:dyDescent="0.3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row>
    <row r="27" spans="1:56" x14ac:dyDescent="0.3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row>
    <row r="28" spans="1:56" x14ac:dyDescent="0.3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row>
    <row r="29" spans="1:56" x14ac:dyDescent="0.3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row>
    <row r="30" spans="1:56" x14ac:dyDescent="0.3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row>
    <row r="31" spans="1:56" x14ac:dyDescent="0.35">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2" spans="1:56" x14ac:dyDescent="0.35">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row>
    <row r="33" spans="1:56" x14ac:dyDescent="0.35">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row>
    <row r="34" spans="1:56" x14ac:dyDescent="0.3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row>
    <row r="35" spans="1:56" x14ac:dyDescent="0.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row>
    <row r="36" spans="1:56" x14ac:dyDescent="0.35">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row>
    <row r="37" spans="1:56" x14ac:dyDescent="0.3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row>
    <row r="38" spans="1:56" x14ac:dyDescent="0.35">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row>
    <row r="39" spans="1:56" x14ac:dyDescent="0.3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row>
    <row r="40" spans="1:56" x14ac:dyDescent="0.35">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row>
    <row r="41" spans="1:56" x14ac:dyDescent="0.3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row>
    <row r="42" spans="1:56" x14ac:dyDescent="0.3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3" spans="1:56" x14ac:dyDescent="0.3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row>
    <row r="44" spans="1:56" x14ac:dyDescent="0.3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row>
    <row r="45" spans="1:56" x14ac:dyDescent="0.3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row>
    <row r="46" spans="1:56" x14ac:dyDescent="0.3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row>
    <row r="47" spans="1:56" x14ac:dyDescent="0.3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row>
    <row r="48" spans="1:56" x14ac:dyDescent="0.3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row>
    <row r="49" spans="1:56" x14ac:dyDescent="0.3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row>
    <row r="50" spans="1:56" x14ac:dyDescent="0.3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row>
    <row r="51" spans="1:56" x14ac:dyDescent="0.3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row>
    <row r="52" spans="1:56" x14ac:dyDescent="0.3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row>
    <row r="53" spans="1:56" x14ac:dyDescent="0.3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row>
    <row r="54" spans="1:56" x14ac:dyDescent="0.3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row>
    <row r="55" spans="1:56" x14ac:dyDescent="0.3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row>
    <row r="56" spans="1:56" x14ac:dyDescent="0.3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row>
    <row r="57" spans="1:56" x14ac:dyDescent="0.3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row>
    <row r="58" spans="1:56" x14ac:dyDescent="0.3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row>
    <row r="59" spans="1:56" x14ac:dyDescent="0.3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0" spans="1:56" x14ac:dyDescent="0.3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row>
    <row r="61" spans="1:56" x14ac:dyDescent="0.3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row>
    <row r="62" spans="1:56" x14ac:dyDescent="0.3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row>
    <row r="63" spans="1:56" x14ac:dyDescent="0.3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row>
    <row r="64" spans="1:56" x14ac:dyDescent="0.3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row>
    <row r="65" spans="1:56" x14ac:dyDescent="0.3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row>
    <row r="66" spans="1:56" x14ac:dyDescent="0.3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row>
    <row r="67" spans="1:56" x14ac:dyDescent="0.3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row>
    <row r="68" spans="1:56" x14ac:dyDescent="0.3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row>
    <row r="69" spans="1:56" x14ac:dyDescent="0.3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row>
    <row r="70" spans="1:56" x14ac:dyDescent="0.3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row>
    <row r="71" spans="1:56" x14ac:dyDescent="0.3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row>
    <row r="72" spans="1:56" x14ac:dyDescent="0.3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row>
    <row r="73" spans="1:56" x14ac:dyDescent="0.3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row>
    <row r="74" spans="1:56" x14ac:dyDescent="0.3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row>
    <row r="75" spans="1:56" x14ac:dyDescent="0.3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row>
    <row r="76" spans="1:56" x14ac:dyDescent="0.3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row>
    <row r="77" spans="1:56" x14ac:dyDescent="0.3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row>
    <row r="78" spans="1:56" x14ac:dyDescent="0.3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row>
    <row r="79" spans="1:56" x14ac:dyDescent="0.3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row>
    <row r="80" spans="1:56" x14ac:dyDescent="0.3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row>
    <row r="81" spans="1:56" x14ac:dyDescent="0.3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row>
    <row r="82" spans="1:56" x14ac:dyDescent="0.3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row>
    <row r="83" spans="1:56" x14ac:dyDescent="0.3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row>
    <row r="84" spans="1:56" x14ac:dyDescent="0.3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row>
    <row r="85" spans="1:56" x14ac:dyDescent="0.3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row>
    <row r="86" spans="1:56" x14ac:dyDescent="0.3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row>
    <row r="87" spans="1:56" x14ac:dyDescent="0.3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row>
    <row r="88" spans="1:56" x14ac:dyDescent="0.3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row>
    <row r="89" spans="1:56" x14ac:dyDescent="0.3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row>
    <row r="90" spans="1:56" x14ac:dyDescent="0.3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row>
    <row r="91" spans="1:56" x14ac:dyDescent="0.3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row>
    <row r="92" spans="1:56" x14ac:dyDescent="0.3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row>
    <row r="93" spans="1:56" x14ac:dyDescent="0.3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row>
    <row r="94" spans="1:56" x14ac:dyDescent="0.3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row>
    <row r="95" spans="1:56" x14ac:dyDescent="0.3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row>
    <row r="96" spans="1:56" x14ac:dyDescent="0.3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row>
    <row r="97" spans="1:56" x14ac:dyDescent="0.3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row>
    <row r="98" spans="1:56" x14ac:dyDescent="0.3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row>
    <row r="99" spans="1:56" x14ac:dyDescent="0.3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row>
    <row r="100" spans="1:56" x14ac:dyDescent="0.3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row>
    <row r="101" spans="1:56" x14ac:dyDescent="0.3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row>
    <row r="102" spans="1:56" x14ac:dyDescent="0.3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row>
    <row r="103" spans="1:56" x14ac:dyDescent="0.3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row>
    <row r="104" spans="1:56" x14ac:dyDescent="0.3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row>
    <row r="105" spans="1:56" x14ac:dyDescent="0.3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row>
    <row r="106" spans="1:56" x14ac:dyDescent="0.3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row>
    <row r="107" spans="1:56" x14ac:dyDescent="0.3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row>
    <row r="108" spans="1:56" x14ac:dyDescent="0.3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row>
    <row r="109" spans="1:56" x14ac:dyDescent="0.3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row>
    <row r="110" spans="1:56" x14ac:dyDescent="0.3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row>
    <row r="111" spans="1:56" x14ac:dyDescent="0.3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row>
    <row r="112" spans="1:56" x14ac:dyDescent="0.3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row>
    <row r="113" spans="1:56" x14ac:dyDescent="0.3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row>
    <row r="114" spans="1:56" x14ac:dyDescent="0.3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row>
    <row r="115" spans="1:56" x14ac:dyDescent="0.3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row>
    <row r="116" spans="1:56" x14ac:dyDescent="0.3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row>
    <row r="117" spans="1:56" x14ac:dyDescent="0.3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row>
    <row r="118" spans="1:56" x14ac:dyDescent="0.3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row>
    <row r="119" spans="1:56" x14ac:dyDescent="0.3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row>
    <row r="120" spans="1:56" x14ac:dyDescent="0.3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row>
    <row r="121" spans="1:56" x14ac:dyDescent="0.3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row>
    <row r="122" spans="1:56" x14ac:dyDescent="0.3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row>
    <row r="123" spans="1:56" x14ac:dyDescent="0.3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row>
    <row r="124" spans="1:56" x14ac:dyDescent="0.3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row>
    <row r="125" spans="1:56" x14ac:dyDescent="0.3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row>
    <row r="126" spans="1:56" x14ac:dyDescent="0.3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row>
    <row r="127" spans="1:56" x14ac:dyDescent="0.3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row>
    <row r="128" spans="1:56" x14ac:dyDescent="0.3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row>
    <row r="129" spans="1:56" x14ac:dyDescent="0.3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row>
    <row r="130" spans="1:56" x14ac:dyDescent="0.3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row>
    <row r="131" spans="1:56" x14ac:dyDescent="0.3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row>
    <row r="132" spans="1:56" x14ac:dyDescent="0.3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row>
    <row r="133" spans="1:56" x14ac:dyDescent="0.3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row>
    <row r="134" spans="1:56" x14ac:dyDescent="0.3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row>
    <row r="135" spans="1:56" x14ac:dyDescent="0.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row>
    <row r="136" spans="1:56" x14ac:dyDescent="0.3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row>
    <row r="137" spans="1:56" x14ac:dyDescent="0.3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row>
    <row r="138" spans="1:56" x14ac:dyDescent="0.3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row>
    <row r="139" spans="1:56" x14ac:dyDescent="0.3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row>
    <row r="140" spans="1:56" x14ac:dyDescent="0.3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row>
    <row r="141" spans="1:56" x14ac:dyDescent="0.3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row>
    <row r="142" spans="1:56" x14ac:dyDescent="0.3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row>
    <row r="143" spans="1:56" x14ac:dyDescent="0.3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row>
    <row r="144" spans="1:56" x14ac:dyDescent="0.3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row>
    <row r="145" spans="1:56" x14ac:dyDescent="0.3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row>
    <row r="146" spans="1:56" x14ac:dyDescent="0.3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row>
    <row r="147" spans="1:56" x14ac:dyDescent="0.3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row>
    <row r="148" spans="1:56" x14ac:dyDescent="0.3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row>
    <row r="149" spans="1:56" x14ac:dyDescent="0.3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row>
    <row r="150" spans="1:56" x14ac:dyDescent="0.3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row>
    <row r="151" spans="1:56" x14ac:dyDescent="0.3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row>
    <row r="152" spans="1:56" x14ac:dyDescent="0.3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row>
    <row r="153" spans="1:56" x14ac:dyDescent="0.3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row>
    <row r="154" spans="1:56" x14ac:dyDescent="0.3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row>
    <row r="155" spans="1:56" x14ac:dyDescent="0.3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row>
    <row r="156" spans="1:56" x14ac:dyDescent="0.3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row>
    <row r="157" spans="1:56" x14ac:dyDescent="0.3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row>
    <row r="158" spans="1:56" x14ac:dyDescent="0.3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row>
    <row r="159" spans="1:56" x14ac:dyDescent="0.3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row>
    <row r="160" spans="1:56" x14ac:dyDescent="0.3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row>
    <row r="161" spans="1:56" x14ac:dyDescent="0.3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row>
    <row r="162" spans="1:56" x14ac:dyDescent="0.3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row>
    <row r="163" spans="1:56" x14ac:dyDescent="0.3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row>
    <row r="164" spans="1:56" x14ac:dyDescent="0.3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row>
    <row r="165" spans="1:56" x14ac:dyDescent="0.3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row>
    <row r="166" spans="1:56" x14ac:dyDescent="0.3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row>
    <row r="167" spans="1:56" x14ac:dyDescent="0.3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row>
    <row r="168" spans="1:56" x14ac:dyDescent="0.3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row>
    <row r="169" spans="1:56" x14ac:dyDescent="0.3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row>
    <row r="170" spans="1:56" x14ac:dyDescent="0.3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row>
    <row r="171" spans="1:56" x14ac:dyDescent="0.3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row>
    <row r="172" spans="1:56" x14ac:dyDescent="0.3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row>
    <row r="173" spans="1:56" x14ac:dyDescent="0.3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row>
    <row r="174" spans="1:56" x14ac:dyDescent="0.3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row>
    <row r="175" spans="1:56" x14ac:dyDescent="0.3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row>
    <row r="176" spans="1:56" x14ac:dyDescent="0.3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row>
    <row r="177" spans="1:56" x14ac:dyDescent="0.3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row>
    <row r="178" spans="1:56" x14ac:dyDescent="0.3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row>
    <row r="179" spans="1:56" x14ac:dyDescent="0.3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row>
    <row r="180" spans="1:56" x14ac:dyDescent="0.3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row>
    <row r="181" spans="1:56" x14ac:dyDescent="0.3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row>
    <row r="182" spans="1:56" x14ac:dyDescent="0.3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row>
    <row r="183" spans="1:56" x14ac:dyDescent="0.3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row>
    <row r="184" spans="1:56" x14ac:dyDescent="0.3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row>
    <row r="185" spans="1:56" x14ac:dyDescent="0.3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row>
    <row r="186" spans="1:56" x14ac:dyDescent="0.3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row>
    <row r="187" spans="1:56" x14ac:dyDescent="0.3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row>
    <row r="188" spans="1:56" x14ac:dyDescent="0.3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row>
    <row r="189" spans="1:56" x14ac:dyDescent="0.3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row>
    <row r="190" spans="1:56" x14ac:dyDescent="0.3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row>
    <row r="191" spans="1:56" x14ac:dyDescent="0.3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row>
    <row r="192" spans="1:56" x14ac:dyDescent="0.3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row>
    <row r="193" spans="1:56" x14ac:dyDescent="0.3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row>
    <row r="194" spans="1:56" x14ac:dyDescent="0.3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row>
    <row r="195" spans="1:56" x14ac:dyDescent="0.3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row>
    <row r="196" spans="1:56" x14ac:dyDescent="0.3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row>
    <row r="197" spans="1:56" x14ac:dyDescent="0.3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row>
    <row r="198" spans="1:56" x14ac:dyDescent="0.3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row>
    <row r="199" spans="1:56" x14ac:dyDescent="0.3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row>
    <row r="200" spans="1:56" x14ac:dyDescent="0.3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row>
    <row r="201" spans="1:56" x14ac:dyDescent="0.3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row>
    <row r="202" spans="1:56" x14ac:dyDescent="0.3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row>
    <row r="203" spans="1:56" x14ac:dyDescent="0.3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row>
    <row r="204" spans="1:56" x14ac:dyDescent="0.3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row>
    <row r="205" spans="1:56" x14ac:dyDescent="0.3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row>
    <row r="206" spans="1:56" x14ac:dyDescent="0.3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row>
    <row r="207" spans="1:56" x14ac:dyDescent="0.3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row>
    <row r="208" spans="1:56" x14ac:dyDescent="0.3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row>
    <row r="209" spans="1:56" x14ac:dyDescent="0.3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row>
    <row r="210" spans="1:56" x14ac:dyDescent="0.3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row>
    <row r="211" spans="1:56" x14ac:dyDescent="0.3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row>
    <row r="212" spans="1:56" x14ac:dyDescent="0.3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row>
    <row r="213" spans="1:56" x14ac:dyDescent="0.3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row>
    <row r="214" spans="1:56" x14ac:dyDescent="0.3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row>
    <row r="215" spans="1:56" x14ac:dyDescent="0.3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row>
    <row r="216" spans="1:56" x14ac:dyDescent="0.3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row>
    <row r="217" spans="1:56" x14ac:dyDescent="0.3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row>
    <row r="218" spans="1:56" x14ac:dyDescent="0.3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row>
    <row r="219" spans="1:56" x14ac:dyDescent="0.3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row>
    <row r="220" spans="1:56" x14ac:dyDescent="0.3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row>
    <row r="221" spans="1:56" x14ac:dyDescent="0.3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row>
    <row r="222" spans="1:56" x14ac:dyDescent="0.3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row>
    <row r="223" spans="1:56" x14ac:dyDescent="0.3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row>
    <row r="224" spans="1:56" x14ac:dyDescent="0.3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row>
    <row r="225" spans="1:56" x14ac:dyDescent="0.3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row>
    <row r="226" spans="1:56" x14ac:dyDescent="0.3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row>
    <row r="227" spans="1:56" x14ac:dyDescent="0.3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row>
    <row r="228" spans="1:56" x14ac:dyDescent="0.3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row>
    <row r="229" spans="1:56" x14ac:dyDescent="0.3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row>
    <row r="230" spans="1:56" x14ac:dyDescent="0.3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row>
    <row r="231" spans="1:56" x14ac:dyDescent="0.3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row>
    <row r="232" spans="1:56" x14ac:dyDescent="0.3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row>
    <row r="233" spans="1:56" x14ac:dyDescent="0.3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row>
    <row r="234" spans="1:56" x14ac:dyDescent="0.3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row>
    <row r="235" spans="1:56" x14ac:dyDescent="0.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row>
    <row r="236" spans="1:56" x14ac:dyDescent="0.3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row>
    <row r="237" spans="1:56" x14ac:dyDescent="0.3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row>
    <row r="238" spans="1:56" x14ac:dyDescent="0.3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row>
    <row r="239" spans="1:56" x14ac:dyDescent="0.3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row>
    <row r="240" spans="1:56" x14ac:dyDescent="0.3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row>
    <row r="241" spans="1:56" x14ac:dyDescent="0.3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row>
    <row r="242" spans="1:56" x14ac:dyDescent="0.3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row>
    <row r="243" spans="1:56" x14ac:dyDescent="0.3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row>
    <row r="244" spans="1:56" x14ac:dyDescent="0.3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row>
    <row r="245" spans="1:56" x14ac:dyDescent="0.3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row>
    <row r="246" spans="1:56" x14ac:dyDescent="0.3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row>
    <row r="247" spans="1:56" x14ac:dyDescent="0.3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row>
    <row r="248" spans="1:56" x14ac:dyDescent="0.3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row>
    <row r="249" spans="1:56" x14ac:dyDescent="0.3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row>
    <row r="250" spans="1:56" x14ac:dyDescent="0.3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row>
    <row r="251" spans="1:56" x14ac:dyDescent="0.3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row>
    <row r="252" spans="1:56" x14ac:dyDescent="0.3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row>
    <row r="253" spans="1:56" x14ac:dyDescent="0.3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row>
    <row r="254" spans="1:56" x14ac:dyDescent="0.3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row>
    <row r="255" spans="1:56" x14ac:dyDescent="0.3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row>
    <row r="256" spans="1:56" x14ac:dyDescent="0.3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row>
    <row r="257" spans="1:56" x14ac:dyDescent="0.3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row>
    <row r="258" spans="1:56" x14ac:dyDescent="0.3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row>
    <row r="259" spans="1:56" x14ac:dyDescent="0.3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row>
    <row r="260" spans="1:56" x14ac:dyDescent="0.3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row>
    <row r="261" spans="1:56" x14ac:dyDescent="0.3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row>
    <row r="262" spans="1:56" x14ac:dyDescent="0.3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row>
    <row r="263" spans="1:56" x14ac:dyDescent="0.3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row>
    <row r="264" spans="1:56" x14ac:dyDescent="0.3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row>
    <row r="265" spans="1:56" x14ac:dyDescent="0.3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row>
    <row r="266" spans="1:56" x14ac:dyDescent="0.3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row>
    <row r="267" spans="1:56" x14ac:dyDescent="0.3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row>
    <row r="268" spans="1:56" x14ac:dyDescent="0.3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row>
    <row r="269" spans="1:56" x14ac:dyDescent="0.3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row>
    <row r="270" spans="1:56" x14ac:dyDescent="0.3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row>
    <row r="271" spans="1:56" x14ac:dyDescent="0.3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row>
    <row r="272" spans="1:56" x14ac:dyDescent="0.3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row>
    <row r="273" spans="1:56" x14ac:dyDescent="0.3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row>
    <row r="274" spans="1:56" x14ac:dyDescent="0.3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row>
    <row r="275" spans="1:56" x14ac:dyDescent="0.3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row>
    <row r="276" spans="1:56" x14ac:dyDescent="0.3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row>
    <row r="277" spans="1:56" x14ac:dyDescent="0.3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row>
    <row r="278" spans="1:56" x14ac:dyDescent="0.3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row>
    <row r="279" spans="1:56" x14ac:dyDescent="0.3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row>
    <row r="280" spans="1:56" x14ac:dyDescent="0.3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row>
    <row r="281" spans="1:56" x14ac:dyDescent="0.3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row>
    <row r="282" spans="1:56" x14ac:dyDescent="0.3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row>
    <row r="283" spans="1:56" x14ac:dyDescent="0.3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row>
    <row r="284" spans="1:56" x14ac:dyDescent="0.3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row>
    <row r="285" spans="1:56" x14ac:dyDescent="0.3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33"/>
    </row>
    <row r="286" spans="1:56" x14ac:dyDescent="0.3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33"/>
    </row>
    <row r="287" spans="1:56" x14ac:dyDescent="0.3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33"/>
    </row>
    <row r="288" spans="1:56" x14ac:dyDescent="0.3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33"/>
    </row>
    <row r="289" spans="1:56" x14ac:dyDescent="0.3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row>
    <row r="290" spans="1:56" x14ac:dyDescent="0.3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row>
    <row r="291" spans="1:56" x14ac:dyDescent="0.3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row>
    <row r="292" spans="1:56" x14ac:dyDescent="0.3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row>
    <row r="293" spans="1:56" x14ac:dyDescent="0.3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row>
    <row r="294" spans="1:56" x14ac:dyDescent="0.3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row>
    <row r="295" spans="1:56" x14ac:dyDescent="0.3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33"/>
    </row>
    <row r="296" spans="1:56" x14ac:dyDescent="0.3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33"/>
    </row>
    <row r="297" spans="1:56" x14ac:dyDescent="0.3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33"/>
    </row>
    <row r="298" spans="1:56" x14ac:dyDescent="0.3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33"/>
    </row>
    <row r="299" spans="1:56" x14ac:dyDescent="0.3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33"/>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20BF-6CA5-4397-B21F-1E0E7E9C3F19}">
  <dimension ref="A1:V76"/>
  <sheetViews>
    <sheetView zoomScale="85" zoomScaleNormal="85" workbookViewId="0">
      <selection activeCell="L37" sqref="L37"/>
    </sheetView>
  </sheetViews>
  <sheetFormatPr defaultRowHeight="14.5" x14ac:dyDescent="0.35"/>
  <cols>
    <col min="3" max="3" width="15.453125" customWidth="1"/>
    <col min="4" max="4" width="2.453125" customWidth="1"/>
    <col min="5" max="5" width="64" customWidth="1"/>
    <col min="6" max="6" width="4.453125" customWidth="1"/>
    <col min="7" max="7" width="43.54296875" customWidth="1"/>
    <col min="9" max="9" width="33.54296875" customWidth="1"/>
    <col min="12" max="12" width="16.54296875" bestFit="1" customWidth="1"/>
  </cols>
  <sheetData>
    <row r="1" spans="1:22" ht="19.5" thickTop="1" thickBot="1" x14ac:dyDescent="0.5">
      <c r="A1" s="10"/>
      <c r="B1" s="10"/>
      <c r="C1" s="11" t="s">
        <v>1010</v>
      </c>
      <c r="D1" s="10"/>
      <c r="E1" s="47"/>
      <c r="F1" s="42">
        <f>E1*1</f>
        <v>0</v>
      </c>
      <c r="G1" s="48" t="e">
        <f>VLOOKUP(E1,'TAX data'!A:B,2,FALSE)</f>
        <v>#N/A</v>
      </c>
      <c r="H1" s="10"/>
      <c r="I1" s="10"/>
      <c r="J1" s="10"/>
      <c r="K1" s="10"/>
      <c r="L1" s="10"/>
      <c r="M1" s="10"/>
      <c r="N1" s="10"/>
      <c r="O1" s="10"/>
      <c r="P1" s="10"/>
      <c r="Q1" s="10"/>
      <c r="R1" s="10"/>
      <c r="S1" s="10"/>
      <c r="T1" s="10"/>
      <c r="U1" s="10"/>
      <c r="V1" s="10"/>
    </row>
    <row r="2" spans="1:22" ht="15" thickTop="1" x14ac:dyDescent="0.35">
      <c r="A2" s="10"/>
      <c r="B2" s="10"/>
      <c r="C2" s="10"/>
      <c r="D2" s="10"/>
      <c r="E2" s="10"/>
      <c r="F2" s="10"/>
      <c r="G2" s="10"/>
      <c r="H2" s="10"/>
      <c r="I2" s="10"/>
      <c r="J2" s="10"/>
      <c r="K2" s="10"/>
      <c r="L2" s="10"/>
      <c r="M2" s="10"/>
      <c r="N2" s="10"/>
      <c r="O2" s="10"/>
      <c r="P2" s="10"/>
      <c r="Q2" s="10"/>
      <c r="R2" s="10"/>
      <c r="S2" s="10"/>
      <c r="T2" s="10"/>
      <c r="U2" s="10"/>
      <c r="V2" s="10"/>
    </row>
    <row r="3" spans="1:22" x14ac:dyDescent="0.35">
      <c r="A3" s="10"/>
      <c r="B3" s="10"/>
      <c r="C3" s="10"/>
      <c r="D3" s="10"/>
      <c r="E3" s="12" t="s">
        <v>1053</v>
      </c>
      <c r="F3" s="10"/>
      <c r="G3" s="13" t="e">
        <f>VLOOKUP($E$1,'TAX data'!$A$1:$O$1015,5,FALSE)</f>
        <v>#N/A</v>
      </c>
      <c r="H3" s="10"/>
      <c r="I3" s="10"/>
      <c r="J3" s="10"/>
      <c r="K3" s="10"/>
      <c r="L3" s="10"/>
      <c r="M3" s="10"/>
      <c r="N3" s="10"/>
      <c r="O3" s="10"/>
      <c r="P3" s="10"/>
      <c r="Q3" s="10"/>
      <c r="R3" s="10"/>
      <c r="S3" s="10"/>
      <c r="T3" s="10"/>
      <c r="U3" s="10"/>
      <c r="V3" s="10"/>
    </row>
    <row r="4" spans="1:22" x14ac:dyDescent="0.35">
      <c r="A4" s="10"/>
      <c r="B4" s="10"/>
      <c r="C4" s="10"/>
      <c r="D4" s="10"/>
      <c r="E4" s="10"/>
      <c r="F4" s="10"/>
      <c r="G4" s="10"/>
      <c r="H4" s="10"/>
      <c r="I4" s="10"/>
      <c r="J4" s="10"/>
      <c r="K4" s="10"/>
      <c r="L4" s="10"/>
      <c r="M4" s="10"/>
      <c r="N4" s="10"/>
      <c r="O4" s="10"/>
      <c r="P4" s="10"/>
      <c r="Q4" s="10"/>
      <c r="R4" s="10"/>
      <c r="S4" s="10"/>
      <c r="T4" s="10"/>
      <c r="U4" s="10"/>
      <c r="V4" s="10"/>
    </row>
    <row r="5" spans="1:22" ht="30" customHeight="1" x14ac:dyDescent="0.35">
      <c r="A5" s="10"/>
      <c r="B5" s="10"/>
      <c r="C5" s="10"/>
      <c r="D5" s="10"/>
      <c r="E5" s="12" t="s">
        <v>1054</v>
      </c>
      <c r="F5" s="10"/>
      <c r="G5" s="13" t="e">
        <f>VLOOKUP($E$1,'TAX data'!$A$1:$O$1015,3,FALSE)</f>
        <v>#N/A</v>
      </c>
      <c r="H5" s="10"/>
      <c r="I5" s="10"/>
      <c r="J5" s="10"/>
      <c r="K5" s="10"/>
      <c r="L5" s="10"/>
      <c r="M5" s="10"/>
      <c r="N5" s="10"/>
      <c r="O5" s="10"/>
      <c r="P5" s="10"/>
      <c r="Q5" s="10"/>
      <c r="R5" s="10"/>
      <c r="S5" s="10"/>
      <c r="T5" s="10"/>
      <c r="U5" s="10"/>
      <c r="V5" s="10"/>
    </row>
    <row r="6" spans="1:22" ht="12.75" customHeight="1" x14ac:dyDescent="0.35">
      <c r="A6" s="10"/>
      <c r="B6" s="10"/>
      <c r="C6" s="10"/>
      <c r="D6" s="10"/>
      <c r="E6" s="14"/>
      <c r="F6" s="10"/>
      <c r="G6" s="10"/>
      <c r="H6" s="10"/>
      <c r="I6" s="10"/>
      <c r="J6" s="10"/>
      <c r="K6" s="10"/>
      <c r="L6" s="10"/>
      <c r="M6" s="10"/>
      <c r="N6" s="10"/>
      <c r="O6" s="10"/>
      <c r="P6" s="10"/>
      <c r="Q6" s="10"/>
      <c r="R6" s="10"/>
      <c r="S6" s="10"/>
      <c r="T6" s="10"/>
      <c r="U6" s="10"/>
      <c r="V6" s="10"/>
    </row>
    <row r="7" spans="1:22" ht="29" x14ac:dyDescent="0.35">
      <c r="A7" s="10"/>
      <c r="B7" s="10"/>
      <c r="C7" s="10"/>
      <c r="D7" s="10"/>
      <c r="E7" s="61" t="s">
        <v>1085</v>
      </c>
      <c r="F7" s="10"/>
      <c r="G7" s="9" t="e">
        <f>VLOOKUP(F1,'LPVS_MCR2023 '!A1:H1015,8,FALSE)</f>
        <v>#N/A</v>
      </c>
      <c r="H7" s="10"/>
      <c r="I7" s="43" t="s">
        <v>1050</v>
      </c>
      <c r="J7" s="10"/>
      <c r="K7" s="10"/>
      <c r="L7" s="10"/>
      <c r="M7" s="10"/>
      <c r="N7" s="10"/>
      <c r="O7" s="10"/>
      <c r="P7" s="10"/>
      <c r="Q7" s="10"/>
      <c r="R7" s="10"/>
      <c r="S7" s="10"/>
      <c r="T7" s="10"/>
      <c r="U7" s="10"/>
      <c r="V7" s="10"/>
    </row>
    <row r="8" spans="1:22" ht="9" customHeight="1" x14ac:dyDescent="0.35">
      <c r="A8" s="10"/>
      <c r="B8" s="10"/>
      <c r="C8" s="10"/>
      <c r="D8" s="10"/>
      <c r="E8" s="10"/>
      <c r="F8" s="10"/>
      <c r="G8" s="10"/>
      <c r="H8" s="10"/>
      <c r="I8" s="10"/>
      <c r="J8" s="10"/>
      <c r="K8" s="10"/>
      <c r="L8" s="10"/>
      <c r="M8" s="10"/>
      <c r="N8" s="10"/>
      <c r="O8" s="10"/>
      <c r="P8" s="10"/>
      <c r="Q8" s="10"/>
      <c r="R8" s="10"/>
      <c r="S8" s="10"/>
      <c r="T8" s="10"/>
      <c r="U8" s="10"/>
      <c r="V8" s="10"/>
    </row>
    <row r="9" spans="1:22" ht="29" x14ac:dyDescent="0.35">
      <c r="A9" s="10"/>
      <c r="B9" s="10"/>
      <c r="C9" s="10"/>
      <c r="D9" s="10"/>
      <c r="E9" s="61" t="s">
        <v>1086</v>
      </c>
      <c r="F9" s="10"/>
      <c r="G9" s="15"/>
      <c r="H9" s="10"/>
      <c r="I9" s="20" t="s">
        <v>1012</v>
      </c>
      <c r="J9" s="10"/>
      <c r="K9" s="10"/>
      <c r="L9" s="10"/>
      <c r="M9" s="10"/>
      <c r="N9" s="10"/>
      <c r="O9" s="10"/>
      <c r="P9" s="10"/>
      <c r="Q9" s="10"/>
      <c r="R9" s="10"/>
      <c r="S9" s="10"/>
      <c r="T9" s="10"/>
      <c r="U9" s="10"/>
      <c r="V9" s="10"/>
    </row>
    <row r="10" spans="1:22" x14ac:dyDescent="0.35">
      <c r="A10" s="10"/>
      <c r="B10" s="10"/>
      <c r="C10" s="10"/>
      <c r="D10" s="10"/>
      <c r="E10" s="10"/>
      <c r="F10" s="10"/>
      <c r="G10" s="10"/>
      <c r="H10" s="10"/>
      <c r="I10" s="10"/>
      <c r="J10" s="10"/>
      <c r="K10" s="10"/>
      <c r="L10" s="10"/>
      <c r="M10" s="10"/>
      <c r="N10" s="10"/>
      <c r="O10" s="10"/>
      <c r="P10" s="10"/>
      <c r="Q10" s="10"/>
      <c r="R10" s="10"/>
      <c r="S10" s="10"/>
      <c r="T10" s="10"/>
      <c r="U10" s="10"/>
      <c r="V10" s="10"/>
    </row>
    <row r="11" spans="1:22" x14ac:dyDescent="0.35">
      <c r="A11" s="10"/>
      <c r="B11" s="10"/>
      <c r="C11" s="10"/>
      <c r="D11" s="10"/>
      <c r="E11" s="16" t="s">
        <v>1040</v>
      </c>
      <c r="F11" s="10"/>
      <c r="G11" s="17" t="e">
        <f>(G9/G7)-1</f>
        <v>#N/A</v>
      </c>
      <c r="H11" s="10"/>
      <c r="I11" s="10"/>
      <c r="J11" s="10"/>
      <c r="K11" s="10"/>
      <c r="L11" s="10"/>
      <c r="M11" s="10"/>
      <c r="N11" s="10"/>
      <c r="O11" s="10"/>
      <c r="P11" s="10"/>
      <c r="Q11" s="10"/>
      <c r="R11" s="10"/>
      <c r="S11" s="10"/>
      <c r="T11" s="10"/>
      <c r="U11" s="10"/>
      <c r="V11" s="10"/>
    </row>
    <row r="12" spans="1:22" x14ac:dyDescent="0.35">
      <c r="A12" s="10"/>
      <c r="B12" s="10"/>
      <c r="C12" s="10"/>
      <c r="D12" s="10"/>
      <c r="E12" s="10"/>
      <c r="F12" s="10"/>
      <c r="G12" s="10"/>
      <c r="H12" s="10"/>
      <c r="I12" s="10"/>
      <c r="J12" s="10"/>
      <c r="K12" s="10"/>
      <c r="L12" s="10"/>
      <c r="M12" s="10"/>
      <c r="N12" s="10"/>
      <c r="O12" s="10"/>
      <c r="P12" s="10"/>
      <c r="Q12" s="10"/>
      <c r="R12" s="10"/>
      <c r="S12" s="10"/>
      <c r="T12" s="10"/>
      <c r="U12" s="10"/>
      <c r="V12" s="10"/>
    </row>
    <row r="13" spans="1:22" ht="29" x14ac:dyDescent="0.35">
      <c r="A13" s="10"/>
      <c r="B13" s="10"/>
      <c r="C13" s="10"/>
      <c r="D13" s="10"/>
      <c r="E13" s="12" t="s">
        <v>1055</v>
      </c>
      <c r="F13" s="10"/>
      <c r="G13" s="22" t="e">
        <f>VLOOKUP($E$1,'TAX data'!$A$1:$O$1015,6,FALSE)</f>
        <v>#N/A</v>
      </c>
      <c r="H13" s="10"/>
      <c r="I13" s="10"/>
      <c r="J13" s="10"/>
      <c r="K13" s="10"/>
      <c r="L13" s="10"/>
      <c r="M13" s="10"/>
      <c r="N13" s="10"/>
      <c r="O13" s="10"/>
      <c r="P13" s="10"/>
      <c r="Q13" s="10"/>
      <c r="R13" s="10"/>
      <c r="S13" s="10"/>
      <c r="T13" s="10"/>
      <c r="U13" s="10"/>
      <c r="V13" s="10"/>
    </row>
    <row r="14" spans="1:22" x14ac:dyDescent="0.35">
      <c r="A14" s="10"/>
      <c r="B14" s="10"/>
      <c r="C14" s="10"/>
      <c r="D14" s="10"/>
      <c r="E14" s="10"/>
      <c r="F14" s="10"/>
      <c r="G14" s="10"/>
      <c r="H14" s="10"/>
      <c r="I14" s="10"/>
      <c r="J14" s="10"/>
      <c r="K14" s="10"/>
      <c r="L14" s="10"/>
      <c r="M14" s="10"/>
      <c r="N14" s="10"/>
      <c r="O14" s="10"/>
      <c r="P14" s="10"/>
      <c r="Q14" s="10"/>
      <c r="R14" s="10"/>
      <c r="S14" s="10"/>
      <c r="T14" s="10"/>
      <c r="U14" s="10"/>
      <c r="V14" s="10"/>
    </row>
    <row r="15" spans="1:22" ht="29" x14ac:dyDescent="0.35">
      <c r="A15" s="10"/>
      <c r="B15" s="10"/>
      <c r="C15" s="10"/>
      <c r="D15" s="10"/>
      <c r="E15" s="12" t="s">
        <v>1056</v>
      </c>
      <c r="F15" s="10"/>
      <c r="G15" s="22" t="e">
        <f>VLOOKUP(E1,'TAX data'!$A$1:$O$1015,7,FALSE)</f>
        <v>#N/A</v>
      </c>
      <c r="H15" s="10"/>
      <c r="I15" s="10"/>
      <c r="J15" s="10"/>
      <c r="K15" s="10"/>
      <c r="L15" s="10"/>
      <c r="M15" s="10"/>
      <c r="N15" s="10"/>
      <c r="O15" s="10"/>
      <c r="P15" s="10"/>
      <c r="Q15" s="10"/>
      <c r="R15" s="10"/>
      <c r="S15" s="10"/>
      <c r="T15" s="10"/>
      <c r="U15" s="10"/>
      <c r="V15" s="10"/>
    </row>
    <row r="16" spans="1:22" x14ac:dyDescent="0.35">
      <c r="A16" s="10"/>
      <c r="B16" s="10"/>
      <c r="C16" s="10"/>
      <c r="D16" s="10"/>
      <c r="E16" s="10"/>
      <c r="F16" s="10"/>
      <c r="G16" s="10"/>
      <c r="H16" s="10"/>
      <c r="I16" s="10"/>
      <c r="J16" s="10"/>
      <c r="K16" s="10"/>
      <c r="L16" s="10"/>
      <c r="M16" s="10"/>
      <c r="N16" s="10"/>
      <c r="O16" s="10"/>
      <c r="P16" s="10"/>
      <c r="Q16" s="10"/>
      <c r="R16" s="10"/>
      <c r="S16" s="10"/>
      <c r="T16" s="10"/>
      <c r="U16" s="10"/>
      <c r="V16" s="10"/>
    </row>
    <row r="17" spans="1:22" x14ac:dyDescent="0.35">
      <c r="A17" s="10"/>
      <c r="B17" s="10"/>
      <c r="C17" s="10"/>
      <c r="D17" s="10"/>
      <c r="E17" s="16" t="s">
        <v>1011</v>
      </c>
      <c r="F17" s="10"/>
      <c r="G17" s="13" t="e">
        <f>G13+G15</f>
        <v>#N/A</v>
      </c>
      <c r="H17" s="10"/>
      <c r="I17" s="10"/>
      <c r="J17" s="10"/>
      <c r="K17" s="10"/>
      <c r="L17" s="10"/>
      <c r="M17" s="10"/>
      <c r="N17" s="10"/>
      <c r="O17" s="10"/>
      <c r="P17" s="10"/>
      <c r="Q17" s="10"/>
      <c r="R17" s="10"/>
      <c r="S17" s="10"/>
      <c r="T17" s="10"/>
      <c r="U17" s="10"/>
      <c r="V17" s="10"/>
    </row>
    <row r="18" spans="1:22" x14ac:dyDescent="0.35">
      <c r="A18" s="10"/>
      <c r="B18" s="10"/>
      <c r="C18" s="10"/>
      <c r="D18" s="10"/>
      <c r="E18" s="10"/>
      <c r="F18" s="10"/>
      <c r="G18" s="10"/>
      <c r="H18" s="10"/>
      <c r="I18" s="10"/>
      <c r="J18" s="10"/>
      <c r="K18" s="10"/>
      <c r="L18" s="10"/>
      <c r="M18" s="10"/>
      <c r="N18" s="10"/>
      <c r="O18" s="10"/>
      <c r="P18" s="10"/>
      <c r="Q18" s="10"/>
      <c r="R18" s="10"/>
      <c r="S18" s="10"/>
      <c r="T18" s="10"/>
      <c r="U18" s="10"/>
      <c r="V18" s="10"/>
    </row>
    <row r="19" spans="1:22" x14ac:dyDescent="0.35">
      <c r="A19" s="10"/>
      <c r="B19" s="10"/>
      <c r="C19" s="10"/>
      <c r="D19" s="10"/>
      <c r="E19" s="16" t="s">
        <v>1043</v>
      </c>
      <c r="F19" s="10"/>
      <c r="G19" s="17" t="e">
        <f>(G9/(G7+G17))-1</f>
        <v>#N/A</v>
      </c>
      <c r="H19" s="10"/>
      <c r="I19" s="10"/>
      <c r="J19" s="10"/>
      <c r="K19" s="10"/>
      <c r="L19" s="10"/>
      <c r="M19" s="10"/>
      <c r="N19" s="10"/>
      <c r="O19" s="10"/>
      <c r="P19" s="10"/>
      <c r="Q19" s="10"/>
      <c r="R19" s="10"/>
      <c r="S19" s="10"/>
      <c r="T19" s="10"/>
      <c r="U19" s="10"/>
      <c r="V19" s="10"/>
    </row>
    <row r="20" spans="1:22" x14ac:dyDescent="0.35">
      <c r="A20" s="10"/>
      <c r="B20" s="10"/>
      <c r="C20" s="10"/>
      <c r="D20" s="10"/>
      <c r="E20" s="10"/>
      <c r="F20" s="10"/>
      <c r="G20" s="10"/>
      <c r="H20" s="10"/>
      <c r="I20" s="10"/>
      <c r="J20" s="10"/>
      <c r="K20" s="10"/>
      <c r="L20" s="10"/>
      <c r="M20" s="10"/>
      <c r="N20" s="10"/>
      <c r="O20" s="10"/>
      <c r="P20" s="10"/>
      <c r="Q20" s="10"/>
      <c r="R20" s="10"/>
      <c r="S20" s="10"/>
      <c r="T20" s="10"/>
      <c r="U20" s="10"/>
      <c r="V20" s="10"/>
    </row>
    <row r="21" spans="1:22" x14ac:dyDescent="0.35">
      <c r="A21" s="10"/>
      <c r="B21" s="10"/>
      <c r="C21" s="10"/>
      <c r="D21" s="10"/>
      <c r="E21" s="12" t="s">
        <v>1057</v>
      </c>
      <c r="F21" s="10"/>
      <c r="G21" s="18"/>
      <c r="H21" s="10"/>
      <c r="I21" s="20" t="s">
        <v>1012</v>
      </c>
      <c r="J21" s="10"/>
      <c r="K21" s="10"/>
      <c r="L21" s="23"/>
      <c r="M21" s="10"/>
      <c r="N21" s="10"/>
      <c r="O21" s="10"/>
      <c r="P21" s="10"/>
      <c r="Q21" s="10"/>
      <c r="R21" s="10"/>
      <c r="S21" s="10"/>
      <c r="T21" s="10"/>
      <c r="U21" s="10"/>
      <c r="V21" s="10"/>
    </row>
    <row r="22" spans="1:22" x14ac:dyDescent="0.35">
      <c r="A22" s="10"/>
      <c r="B22" s="10"/>
      <c r="C22" s="10"/>
      <c r="D22" s="10"/>
      <c r="E22" s="10"/>
      <c r="F22" s="10"/>
      <c r="G22" s="10"/>
      <c r="H22" s="10"/>
      <c r="I22" s="10"/>
      <c r="J22" s="10"/>
      <c r="K22" s="10"/>
      <c r="L22" s="10"/>
      <c r="M22" s="10"/>
      <c r="N22" s="10"/>
      <c r="O22" s="10"/>
      <c r="P22" s="10"/>
      <c r="Q22" s="10"/>
      <c r="R22" s="10"/>
      <c r="S22" s="10"/>
      <c r="T22" s="10"/>
      <c r="U22" s="10"/>
      <c r="V22" s="10"/>
    </row>
    <row r="23" spans="1:22" x14ac:dyDescent="0.35">
      <c r="A23" s="10"/>
      <c r="B23" s="10"/>
      <c r="C23" s="10"/>
      <c r="D23" s="10"/>
      <c r="E23" s="12" t="s">
        <v>1044</v>
      </c>
      <c r="F23" s="10"/>
      <c r="G23" s="13" t="e">
        <f>G21-G3</f>
        <v>#N/A</v>
      </c>
      <c r="H23" s="10"/>
      <c r="I23" s="10"/>
      <c r="J23" s="10"/>
      <c r="K23" s="10"/>
      <c r="L23" s="10"/>
      <c r="M23" s="10"/>
      <c r="N23" s="10"/>
      <c r="O23" s="10"/>
      <c r="P23" s="10"/>
      <c r="Q23" s="10"/>
      <c r="R23" s="10"/>
      <c r="S23" s="10"/>
      <c r="T23" s="10"/>
      <c r="U23" s="10"/>
      <c r="V23" s="10"/>
    </row>
    <row r="24" spans="1:22" x14ac:dyDescent="0.35">
      <c r="A24" s="10"/>
      <c r="B24" s="10"/>
      <c r="C24" s="10"/>
      <c r="D24" s="10"/>
      <c r="E24" s="10"/>
      <c r="F24" s="10"/>
      <c r="G24" s="10"/>
      <c r="H24" s="10"/>
      <c r="I24" s="10"/>
      <c r="J24" s="10"/>
      <c r="K24" s="10"/>
      <c r="L24" s="10"/>
      <c r="M24" s="10"/>
      <c r="N24" s="10"/>
      <c r="O24" s="10"/>
      <c r="P24" s="10"/>
      <c r="Q24" s="10"/>
      <c r="R24" s="10"/>
      <c r="S24" s="10"/>
      <c r="T24" s="10"/>
      <c r="U24" s="10"/>
      <c r="V24" s="10"/>
    </row>
    <row r="25" spans="1:22" ht="29" x14ac:dyDescent="0.35">
      <c r="A25" s="10"/>
      <c r="B25" s="10"/>
      <c r="C25" s="10"/>
      <c r="D25" s="10"/>
      <c r="E25" s="61" t="s">
        <v>1058</v>
      </c>
      <c r="F25" s="10"/>
      <c r="G25" s="13" t="e">
        <f>((G5-G3)*(1+G11))+G21</f>
        <v>#N/A</v>
      </c>
      <c r="H25" s="10"/>
      <c r="I25" s="10"/>
      <c r="J25" s="10"/>
      <c r="K25" s="10"/>
      <c r="L25" s="10"/>
      <c r="M25" s="10"/>
      <c r="N25" s="10"/>
      <c r="O25" s="10"/>
      <c r="P25" s="10"/>
      <c r="Q25" s="10"/>
      <c r="R25" s="10"/>
      <c r="S25" s="10"/>
      <c r="T25" s="10"/>
      <c r="U25" s="10"/>
      <c r="V25" s="10"/>
    </row>
    <row r="26" spans="1:22" x14ac:dyDescent="0.35">
      <c r="A26" s="10"/>
      <c r="B26" s="10"/>
      <c r="C26" s="10"/>
      <c r="D26" s="10"/>
      <c r="E26" s="10"/>
      <c r="F26" s="10"/>
      <c r="G26" s="10"/>
      <c r="H26" s="10"/>
      <c r="I26" s="10"/>
      <c r="J26" s="10"/>
      <c r="K26" s="10"/>
      <c r="L26" s="10"/>
      <c r="M26" s="10"/>
      <c r="N26" s="10"/>
      <c r="O26" s="10"/>
      <c r="P26" s="10"/>
      <c r="Q26" s="10"/>
      <c r="R26" s="10"/>
      <c r="S26" s="10"/>
      <c r="T26" s="10"/>
      <c r="U26" s="10"/>
      <c r="V26" s="10"/>
    </row>
    <row r="27" spans="1:22" x14ac:dyDescent="0.35">
      <c r="A27" s="10"/>
      <c r="B27" s="10"/>
      <c r="C27" s="10"/>
      <c r="D27" s="10"/>
      <c r="E27" s="2" t="s">
        <v>1059</v>
      </c>
      <c r="F27" s="10"/>
      <c r="G27" s="16" t="e">
        <f>VLOOKUP(E1,'TAX data'!$A$1:$O$1015,9,FALSE)</f>
        <v>#N/A</v>
      </c>
      <c r="H27" s="10"/>
      <c r="I27" s="10"/>
      <c r="J27" s="10"/>
      <c r="K27" s="10"/>
      <c r="L27" s="10"/>
      <c r="M27" s="10"/>
      <c r="N27" s="10"/>
      <c r="O27" s="10"/>
      <c r="P27" s="10"/>
      <c r="Q27" s="10"/>
      <c r="R27" s="10"/>
      <c r="S27" s="10"/>
      <c r="T27" s="10"/>
      <c r="U27" s="10"/>
      <c r="V27" s="10"/>
    </row>
    <row r="28" spans="1:22" x14ac:dyDescent="0.35">
      <c r="A28" s="10"/>
      <c r="B28" s="10"/>
      <c r="C28" s="10"/>
      <c r="D28" s="10"/>
      <c r="E28" s="10"/>
      <c r="F28" s="10"/>
      <c r="G28" s="10"/>
      <c r="H28" s="10"/>
      <c r="I28" s="10"/>
      <c r="J28" s="10"/>
      <c r="K28" s="10"/>
      <c r="L28" s="10"/>
      <c r="M28" s="10"/>
      <c r="N28" s="10"/>
      <c r="O28" s="10"/>
      <c r="P28" s="10"/>
      <c r="Q28" s="10"/>
      <c r="R28" s="10"/>
      <c r="S28" s="10"/>
      <c r="T28" s="10"/>
      <c r="U28" s="10"/>
      <c r="V28" s="10"/>
    </row>
    <row r="29" spans="1:22" ht="14.9" customHeight="1" x14ac:dyDescent="0.35">
      <c r="A29" s="10"/>
      <c r="B29" s="10"/>
      <c r="C29" s="10"/>
      <c r="D29" s="10"/>
      <c r="E29" s="12" t="s">
        <v>1060</v>
      </c>
      <c r="F29" s="10"/>
      <c r="G29" s="16" t="e">
        <f>ROUNDDOWN(MIN(G27,(($G$5+$G$17)*1.025*G27)/G$25),4)</f>
        <v>#N/A</v>
      </c>
      <c r="H29" s="10"/>
      <c r="I29" s="10"/>
      <c r="J29" s="10"/>
      <c r="K29" s="10"/>
      <c r="L29" s="10"/>
      <c r="M29" s="10"/>
      <c r="N29" s="10"/>
      <c r="O29" s="10"/>
      <c r="P29" s="10"/>
      <c r="Q29" s="10"/>
      <c r="R29" s="10"/>
      <c r="S29" s="10"/>
      <c r="T29" s="10"/>
      <c r="U29" s="10"/>
      <c r="V29" s="10"/>
    </row>
    <row r="30" spans="1:22" x14ac:dyDescent="0.35">
      <c r="A30" s="10"/>
      <c r="B30" s="10"/>
      <c r="C30" s="10"/>
      <c r="D30" s="10"/>
      <c r="E30" s="10"/>
      <c r="F30" s="10"/>
      <c r="G30" s="10"/>
      <c r="H30" s="10"/>
      <c r="I30" s="10"/>
      <c r="J30" s="10"/>
      <c r="K30" s="10"/>
      <c r="L30" s="10"/>
      <c r="M30" s="10"/>
      <c r="N30" s="10"/>
      <c r="O30" s="10"/>
      <c r="P30" s="10"/>
      <c r="Q30" s="10"/>
      <c r="R30" s="10"/>
      <c r="S30" s="10"/>
      <c r="T30" s="10"/>
      <c r="U30" s="10"/>
      <c r="V30" s="10"/>
    </row>
    <row r="31" spans="1:22" ht="29" x14ac:dyDescent="0.35">
      <c r="A31" s="10"/>
      <c r="B31" s="10"/>
      <c r="C31" s="10"/>
      <c r="D31" s="10"/>
      <c r="E31" s="12" t="s">
        <v>1061</v>
      </c>
      <c r="F31" s="10"/>
      <c r="G31" s="56">
        <f>MIN(0.8941,ROUNDDOWN(0.8941*(1.025/1.0443),4))-0.0825</f>
        <v>0.79499999999999993</v>
      </c>
      <c r="H31" s="10"/>
      <c r="I31" s="10"/>
      <c r="J31" s="10"/>
      <c r="K31" s="10"/>
      <c r="L31" s="10"/>
      <c r="M31" s="10"/>
      <c r="N31" s="10"/>
      <c r="O31" s="10"/>
      <c r="P31" s="10"/>
      <c r="Q31" s="10"/>
      <c r="R31" s="10"/>
      <c r="S31" s="10"/>
      <c r="T31" s="10"/>
      <c r="U31" s="10"/>
      <c r="V31" s="10"/>
    </row>
    <row r="32" spans="1:22" x14ac:dyDescent="0.35">
      <c r="A32" s="10"/>
      <c r="B32" s="10"/>
      <c r="C32" s="10"/>
      <c r="D32" s="10"/>
      <c r="E32" s="10"/>
      <c r="F32" s="10"/>
      <c r="G32" s="19"/>
      <c r="H32" s="10"/>
      <c r="I32" s="10"/>
      <c r="J32" s="10"/>
      <c r="K32" s="10"/>
      <c r="L32" s="10"/>
      <c r="M32" s="10"/>
      <c r="N32" s="10"/>
      <c r="O32" s="10"/>
      <c r="P32" s="10"/>
      <c r="Q32" s="10"/>
      <c r="R32" s="10"/>
      <c r="S32" s="10"/>
      <c r="T32" s="10"/>
      <c r="U32" s="10"/>
      <c r="V32" s="10"/>
    </row>
    <row r="33" spans="1:22" ht="31.5" customHeight="1" x14ac:dyDescent="0.35">
      <c r="A33" s="10"/>
      <c r="B33" s="10"/>
      <c r="C33" s="10"/>
      <c r="D33" s="10"/>
      <c r="E33" s="12" t="s">
        <v>1062</v>
      </c>
      <c r="F33" s="10"/>
      <c r="G33" s="56">
        <f>ROUNDDOWN(G31*0.9,4)</f>
        <v>0.71550000000000002</v>
      </c>
      <c r="H33" s="10"/>
      <c r="I33" s="10"/>
      <c r="J33" s="10"/>
      <c r="K33" s="10"/>
      <c r="L33" s="10"/>
      <c r="M33" s="10"/>
      <c r="N33" s="10"/>
      <c r="O33" s="10"/>
      <c r="P33" s="10"/>
      <c r="Q33" s="10"/>
      <c r="R33" s="10"/>
      <c r="S33" s="10"/>
      <c r="T33" s="10"/>
      <c r="U33" s="10"/>
      <c r="V33" s="10"/>
    </row>
    <row r="34" spans="1:22" x14ac:dyDescent="0.35">
      <c r="A34" s="10"/>
      <c r="B34" s="10"/>
      <c r="C34" s="10"/>
      <c r="D34" s="10"/>
      <c r="E34" s="10"/>
      <c r="F34" s="10"/>
      <c r="G34" s="10"/>
      <c r="H34" s="10"/>
      <c r="I34" s="10"/>
      <c r="J34" s="10"/>
      <c r="K34" s="10"/>
      <c r="L34" s="10"/>
      <c r="M34" s="10"/>
      <c r="N34" s="10"/>
      <c r="O34" s="10"/>
      <c r="P34" s="10"/>
      <c r="Q34" s="10"/>
      <c r="R34" s="10"/>
      <c r="S34" s="10"/>
      <c r="T34" s="10"/>
      <c r="U34" s="10"/>
      <c r="V34" s="10"/>
    </row>
    <row r="35" spans="1:22" ht="44.25" customHeight="1" x14ac:dyDescent="0.35">
      <c r="A35" s="10"/>
      <c r="B35" s="10"/>
      <c r="C35" s="10"/>
      <c r="D35" s="10"/>
      <c r="E35" s="55" t="s">
        <v>1095</v>
      </c>
      <c r="F35" s="10"/>
      <c r="G35" s="57" t="e">
        <f>MAX(MIN(G31,G29),G33)</f>
        <v>#N/A</v>
      </c>
      <c r="H35" s="10"/>
      <c r="I35" s="72" t="s">
        <v>1097</v>
      </c>
      <c r="J35" s="10"/>
      <c r="K35" s="10"/>
      <c r="L35" s="10"/>
      <c r="M35" s="10"/>
      <c r="N35" s="10"/>
      <c r="O35" s="10"/>
      <c r="P35" s="10"/>
      <c r="Q35" s="10"/>
      <c r="R35" s="10"/>
      <c r="S35" s="10"/>
      <c r="T35" s="10"/>
      <c r="U35" s="10"/>
      <c r="V35" s="10"/>
    </row>
    <row r="36" spans="1:22" x14ac:dyDescent="0.35">
      <c r="A36" s="10"/>
      <c r="B36" s="10"/>
      <c r="C36" s="10"/>
      <c r="D36" s="10"/>
      <c r="E36" s="67" t="s">
        <v>1092</v>
      </c>
      <c r="F36" s="10"/>
      <c r="G36" s="68" t="e">
        <f>-(G35-G38)</f>
        <v>#N/A</v>
      </c>
      <c r="H36" s="10"/>
      <c r="I36" s="10"/>
      <c r="J36" s="10"/>
      <c r="K36" s="10"/>
      <c r="L36" s="10"/>
      <c r="M36" s="10"/>
      <c r="N36" s="10"/>
      <c r="O36" s="10"/>
      <c r="P36" s="10"/>
      <c r="Q36" s="10"/>
      <c r="R36" s="10"/>
      <c r="S36" s="10"/>
      <c r="T36" s="10"/>
      <c r="U36" s="10"/>
      <c r="V36" s="10"/>
    </row>
    <row r="37" spans="1:22" x14ac:dyDescent="0.35">
      <c r="A37" s="10"/>
      <c r="B37" s="10"/>
      <c r="C37" s="10"/>
      <c r="D37" s="10"/>
      <c r="E37" s="10"/>
      <c r="F37" s="10"/>
      <c r="G37" s="10"/>
      <c r="H37" s="10"/>
      <c r="I37" s="10"/>
      <c r="J37" s="10"/>
      <c r="K37" s="10"/>
      <c r="L37" s="10"/>
      <c r="M37" s="10"/>
      <c r="N37" s="10"/>
      <c r="O37" s="10"/>
      <c r="P37" s="10"/>
      <c r="Q37" s="10"/>
      <c r="R37" s="10"/>
      <c r="S37" s="10"/>
      <c r="T37" s="10"/>
      <c r="U37" s="10"/>
      <c r="V37" s="10"/>
    </row>
    <row r="38" spans="1:22" ht="43.5" x14ac:dyDescent="0.35">
      <c r="A38" s="10"/>
      <c r="B38" s="10"/>
      <c r="C38" s="10"/>
      <c r="D38" s="10"/>
      <c r="E38" s="71" t="s">
        <v>1094</v>
      </c>
      <c r="F38" s="10"/>
      <c r="G38" s="44" t="e">
        <f>MAX(G35-0.107,G41)</f>
        <v>#N/A</v>
      </c>
      <c r="H38" s="10"/>
      <c r="I38" s="70" t="s">
        <v>1096</v>
      </c>
      <c r="J38" s="10"/>
      <c r="K38" s="10"/>
      <c r="L38" s="10"/>
      <c r="M38" s="10"/>
      <c r="N38" s="10"/>
      <c r="O38" s="10"/>
      <c r="P38" s="10"/>
      <c r="Q38" s="10"/>
      <c r="R38" s="10"/>
      <c r="S38" s="10"/>
      <c r="T38" s="10"/>
      <c r="U38" s="10"/>
      <c r="V38" s="10"/>
    </row>
    <row r="39" spans="1:22" x14ac:dyDescent="0.35">
      <c r="A39" s="10"/>
      <c r="B39" s="10"/>
      <c r="C39" s="10"/>
      <c r="D39" s="10"/>
      <c r="E39" s="69" t="s">
        <v>1093</v>
      </c>
      <c r="F39" s="10"/>
      <c r="G39" s="10"/>
      <c r="H39" s="10"/>
      <c r="I39" s="10"/>
      <c r="J39" s="10"/>
      <c r="K39" s="10"/>
      <c r="L39" s="10"/>
      <c r="M39" s="10"/>
      <c r="N39" s="10"/>
      <c r="O39" s="10"/>
      <c r="P39" s="10"/>
      <c r="Q39" s="10"/>
      <c r="R39" s="10"/>
      <c r="S39" s="10"/>
      <c r="T39" s="10"/>
      <c r="U39" s="10"/>
      <c r="V39" s="10"/>
    </row>
    <row r="40" spans="1:22" ht="17.25" customHeight="1" x14ac:dyDescent="0.35">
      <c r="A40" s="10"/>
      <c r="B40" s="10"/>
      <c r="C40" s="10"/>
      <c r="D40" s="10"/>
      <c r="E40" s="67" t="s">
        <v>1091</v>
      </c>
      <c r="F40" s="10"/>
      <c r="G40" s="66">
        <f>0.795-0.107</f>
        <v>0.68800000000000006</v>
      </c>
      <c r="H40" s="10"/>
      <c r="I40" s="10"/>
      <c r="J40" s="10"/>
      <c r="K40" s="10"/>
      <c r="L40" s="10"/>
      <c r="M40" s="10"/>
      <c r="N40" s="10"/>
      <c r="O40" s="10"/>
      <c r="P40" s="10"/>
      <c r="Q40" s="10"/>
      <c r="R40" s="10"/>
      <c r="S40" s="10"/>
      <c r="T40" s="10"/>
      <c r="U40" s="10"/>
      <c r="V40" s="10"/>
    </row>
    <row r="41" spans="1:22" x14ac:dyDescent="0.35">
      <c r="A41" s="10"/>
      <c r="B41" s="10"/>
      <c r="C41" s="10"/>
      <c r="D41" s="10"/>
      <c r="E41" s="67" t="s">
        <v>1087</v>
      </c>
      <c r="F41" s="10"/>
      <c r="G41" s="10">
        <f>G40*0.9</f>
        <v>0.61920000000000008</v>
      </c>
      <c r="H41" s="10"/>
      <c r="I41" s="10"/>
      <c r="J41" s="10"/>
      <c r="K41" s="10"/>
      <c r="L41" s="10"/>
      <c r="M41" s="10"/>
      <c r="N41" s="10"/>
      <c r="O41" s="10"/>
      <c r="P41" s="10"/>
      <c r="Q41" s="10"/>
      <c r="R41" s="10"/>
      <c r="S41" s="10"/>
      <c r="T41" s="10"/>
      <c r="U41" s="10"/>
      <c r="V41" s="10"/>
    </row>
    <row r="42" spans="1:22" x14ac:dyDescent="0.35">
      <c r="A42" s="10"/>
      <c r="B42" s="10"/>
      <c r="C42" s="10"/>
      <c r="D42" s="10"/>
      <c r="E42" s="10"/>
      <c r="F42" s="10"/>
      <c r="G42" s="10"/>
      <c r="H42" s="10"/>
      <c r="I42" s="10"/>
      <c r="J42" s="10"/>
      <c r="K42" s="10"/>
      <c r="L42" s="10"/>
      <c r="M42" s="10"/>
      <c r="N42" s="10"/>
      <c r="O42" s="10"/>
      <c r="P42" s="10"/>
      <c r="Q42" s="10"/>
      <c r="R42" s="10"/>
      <c r="S42" s="10"/>
      <c r="T42" s="10"/>
      <c r="U42" s="10"/>
      <c r="V42" s="10"/>
    </row>
    <row r="43" spans="1:22" x14ac:dyDescent="0.35">
      <c r="A43" s="10"/>
      <c r="B43" s="10"/>
      <c r="C43" s="10"/>
      <c r="D43" s="10"/>
      <c r="E43" s="10"/>
      <c r="F43" s="10"/>
      <c r="G43" s="10"/>
      <c r="H43" s="10"/>
      <c r="I43" s="10"/>
      <c r="J43" s="10"/>
      <c r="K43" s="10"/>
      <c r="L43" s="10"/>
      <c r="M43" s="10"/>
      <c r="N43" s="10"/>
      <c r="O43" s="10"/>
      <c r="P43" s="10"/>
      <c r="Q43" s="10"/>
      <c r="R43" s="10"/>
      <c r="S43" s="10"/>
      <c r="T43" s="10"/>
      <c r="U43" s="10"/>
      <c r="V43" s="10"/>
    </row>
    <row r="44" spans="1:22" x14ac:dyDescent="0.35">
      <c r="A44" s="10"/>
      <c r="B44" s="10"/>
      <c r="C44" s="10"/>
      <c r="D44" s="10"/>
      <c r="E44" s="10"/>
      <c r="F44" s="10"/>
      <c r="G44" s="10"/>
      <c r="H44" s="10"/>
      <c r="I44" s="10"/>
      <c r="J44" s="10"/>
      <c r="K44" s="10"/>
      <c r="L44" s="10"/>
      <c r="M44" s="10"/>
      <c r="N44" s="10"/>
      <c r="O44" s="10"/>
      <c r="P44" s="10"/>
      <c r="Q44" s="10"/>
      <c r="R44" s="10"/>
      <c r="S44" s="10"/>
      <c r="T44" s="10"/>
      <c r="U44" s="10"/>
      <c r="V44" s="10"/>
    </row>
    <row r="45" spans="1:22" x14ac:dyDescent="0.35">
      <c r="A45" s="10"/>
      <c r="B45" s="10"/>
      <c r="C45" s="10"/>
      <c r="D45" s="10"/>
      <c r="E45" s="10"/>
      <c r="F45" s="10"/>
      <c r="G45" s="10"/>
      <c r="H45" s="10"/>
      <c r="I45" s="10"/>
      <c r="J45" s="10"/>
      <c r="K45" s="10"/>
      <c r="L45" s="10"/>
      <c r="M45" s="10"/>
      <c r="N45" s="10"/>
      <c r="O45" s="10"/>
      <c r="P45" s="10"/>
      <c r="Q45" s="10"/>
      <c r="R45" s="10"/>
      <c r="S45" s="10"/>
      <c r="T45" s="10"/>
      <c r="U45" s="10"/>
      <c r="V45" s="10"/>
    </row>
    <row r="46" spans="1:22" x14ac:dyDescent="0.35">
      <c r="A46" s="10"/>
      <c r="B46" s="10"/>
      <c r="C46" s="10"/>
      <c r="D46" s="10"/>
      <c r="E46" s="10"/>
      <c r="F46" s="10"/>
      <c r="G46" s="10"/>
      <c r="H46" s="10"/>
      <c r="I46" s="10"/>
      <c r="J46" s="10"/>
      <c r="K46" s="10"/>
      <c r="L46" s="10"/>
      <c r="M46" s="10"/>
      <c r="N46" s="10"/>
      <c r="O46" s="10"/>
      <c r="P46" s="10"/>
      <c r="Q46" s="10"/>
      <c r="R46" s="10"/>
      <c r="S46" s="10"/>
      <c r="T46" s="10"/>
      <c r="U46" s="10"/>
      <c r="V46" s="10"/>
    </row>
    <row r="47" spans="1:22" x14ac:dyDescent="0.35">
      <c r="A47" s="10"/>
      <c r="B47" s="10"/>
      <c r="C47" s="10"/>
      <c r="D47" s="10"/>
      <c r="E47" s="10"/>
      <c r="F47" s="10"/>
      <c r="G47" s="10"/>
      <c r="H47" s="10"/>
      <c r="I47" s="10"/>
      <c r="J47" s="10"/>
      <c r="K47" s="10"/>
      <c r="L47" s="10"/>
      <c r="M47" s="10"/>
      <c r="N47" s="10"/>
      <c r="O47" s="10"/>
      <c r="P47" s="10"/>
      <c r="Q47" s="10"/>
      <c r="R47" s="10"/>
      <c r="S47" s="10"/>
      <c r="T47" s="10"/>
      <c r="U47" s="10"/>
      <c r="V47" s="10"/>
    </row>
    <row r="48" spans="1:22" x14ac:dyDescent="0.35">
      <c r="A48" s="10"/>
      <c r="B48" s="10"/>
      <c r="C48" s="10"/>
      <c r="D48" s="10"/>
      <c r="E48" s="10"/>
      <c r="F48" s="10"/>
      <c r="G48" s="10"/>
      <c r="H48" s="10"/>
      <c r="I48" s="10"/>
      <c r="J48" s="10"/>
      <c r="K48" s="10"/>
      <c r="L48" s="10"/>
      <c r="M48" s="10"/>
      <c r="N48" s="10"/>
      <c r="O48" s="10"/>
      <c r="P48" s="10"/>
      <c r="Q48" s="10"/>
      <c r="R48" s="10"/>
      <c r="S48" s="10"/>
      <c r="T48" s="10"/>
      <c r="U48" s="10"/>
      <c r="V48" s="10"/>
    </row>
    <row r="49" spans="1:22" x14ac:dyDescent="0.35">
      <c r="A49" s="10"/>
      <c r="B49" s="10"/>
      <c r="C49" s="10"/>
      <c r="D49" s="10"/>
      <c r="E49" s="10"/>
      <c r="F49" s="10"/>
      <c r="G49" s="10"/>
      <c r="H49" s="10"/>
      <c r="I49" s="10"/>
      <c r="J49" s="10"/>
      <c r="K49" s="10"/>
      <c r="L49" s="10"/>
      <c r="M49" s="10"/>
      <c r="N49" s="10"/>
      <c r="O49" s="10"/>
      <c r="P49" s="10"/>
      <c r="Q49" s="10"/>
      <c r="R49" s="10"/>
      <c r="S49" s="10"/>
      <c r="T49" s="10"/>
      <c r="U49" s="10"/>
      <c r="V49" s="10"/>
    </row>
    <row r="50" spans="1:22" x14ac:dyDescent="0.35">
      <c r="A50" s="10"/>
      <c r="B50" s="10"/>
      <c r="C50" s="10"/>
      <c r="D50" s="10"/>
      <c r="E50" s="10"/>
      <c r="F50" s="10"/>
      <c r="G50" s="10"/>
      <c r="H50" s="10"/>
      <c r="I50" s="10"/>
      <c r="J50" s="10"/>
      <c r="K50" s="10"/>
      <c r="L50" s="10"/>
      <c r="M50" s="10"/>
      <c r="N50" s="10"/>
      <c r="O50" s="10"/>
      <c r="P50" s="10"/>
      <c r="Q50" s="10"/>
      <c r="R50" s="10"/>
      <c r="S50" s="10"/>
      <c r="T50" s="10"/>
      <c r="U50" s="10"/>
      <c r="V50" s="10"/>
    </row>
    <row r="51" spans="1:22" x14ac:dyDescent="0.35">
      <c r="A51" s="10"/>
      <c r="B51" s="10"/>
      <c r="C51" s="10"/>
      <c r="D51" s="10"/>
      <c r="E51" s="10"/>
      <c r="F51" s="10"/>
      <c r="G51" s="10"/>
      <c r="H51" s="10"/>
      <c r="I51" s="10"/>
      <c r="J51" s="10"/>
      <c r="K51" s="10"/>
      <c r="L51" s="10"/>
      <c r="M51" s="10"/>
      <c r="N51" s="10"/>
      <c r="O51" s="10"/>
      <c r="P51" s="10"/>
      <c r="Q51" s="10"/>
      <c r="R51" s="10"/>
      <c r="S51" s="10"/>
      <c r="T51" s="10"/>
      <c r="U51" s="10"/>
      <c r="V51" s="10"/>
    </row>
    <row r="52" spans="1:22" x14ac:dyDescent="0.35">
      <c r="A52" s="10"/>
      <c r="B52" s="10"/>
      <c r="C52" s="10"/>
      <c r="D52" s="10"/>
      <c r="E52" s="10"/>
      <c r="F52" s="10"/>
      <c r="G52" s="10"/>
      <c r="H52" s="10"/>
      <c r="I52" s="10"/>
      <c r="J52" s="10"/>
      <c r="K52" s="10"/>
      <c r="L52" s="10"/>
      <c r="M52" s="10"/>
      <c r="N52" s="10"/>
      <c r="O52" s="10"/>
      <c r="P52" s="10"/>
      <c r="Q52" s="10"/>
      <c r="R52" s="10"/>
      <c r="S52" s="10"/>
      <c r="T52" s="10"/>
      <c r="U52" s="10"/>
      <c r="V52" s="10"/>
    </row>
    <row r="53" spans="1:22" x14ac:dyDescent="0.35">
      <c r="A53" s="10"/>
      <c r="B53" s="10"/>
      <c r="C53" s="10"/>
      <c r="D53" s="10"/>
      <c r="E53" s="10"/>
      <c r="F53" s="10"/>
      <c r="G53" s="10"/>
      <c r="H53" s="10"/>
      <c r="I53" s="10"/>
      <c r="J53" s="10"/>
      <c r="K53" s="10"/>
      <c r="L53" s="10"/>
      <c r="M53" s="10"/>
      <c r="N53" s="10"/>
      <c r="O53" s="10"/>
      <c r="P53" s="10"/>
      <c r="Q53" s="10"/>
      <c r="R53" s="10"/>
      <c r="S53" s="10"/>
      <c r="T53" s="10"/>
      <c r="U53" s="10"/>
      <c r="V53" s="10"/>
    </row>
    <row r="54" spans="1:22" x14ac:dyDescent="0.35">
      <c r="A54" s="10"/>
      <c r="B54" s="10"/>
      <c r="C54" s="10"/>
      <c r="D54" s="10"/>
      <c r="E54" s="10"/>
      <c r="F54" s="10"/>
      <c r="G54" s="10"/>
      <c r="H54" s="10"/>
      <c r="I54" s="10"/>
      <c r="J54" s="10"/>
      <c r="K54" s="10"/>
      <c r="L54" s="10"/>
      <c r="M54" s="10"/>
      <c r="N54" s="10"/>
      <c r="O54" s="10"/>
      <c r="P54" s="10"/>
      <c r="Q54" s="10"/>
      <c r="R54" s="10"/>
      <c r="S54" s="10"/>
      <c r="T54" s="10"/>
      <c r="U54" s="10"/>
      <c r="V54" s="10"/>
    </row>
    <row r="55" spans="1:22" x14ac:dyDescent="0.35">
      <c r="A55" s="10"/>
      <c r="B55" s="10"/>
      <c r="C55" s="10"/>
      <c r="D55" s="10"/>
      <c r="E55" s="10"/>
      <c r="F55" s="10"/>
      <c r="G55" s="10"/>
      <c r="H55" s="10"/>
      <c r="I55" s="10"/>
      <c r="J55" s="10"/>
      <c r="K55" s="10"/>
      <c r="L55" s="10"/>
      <c r="M55" s="10"/>
      <c r="N55" s="10"/>
      <c r="O55" s="10"/>
      <c r="P55" s="10"/>
      <c r="Q55" s="10"/>
      <c r="R55" s="10"/>
      <c r="S55" s="10"/>
      <c r="T55" s="10"/>
      <c r="U55" s="10"/>
      <c r="V55" s="10"/>
    </row>
    <row r="56" spans="1:22" x14ac:dyDescent="0.35">
      <c r="A56" s="10"/>
      <c r="B56" s="10"/>
      <c r="C56" s="10"/>
      <c r="D56" s="10"/>
      <c r="E56" s="10"/>
      <c r="F56" s="10"/>
      <c r="G56" s="10"/>
      <c r="H56" s="10"/>
      <c r="I56" s="10"/>
      <c r="J56" s="10"/>
      <c r="K56" s="10"/>
      <c r="L56" s="10"/>
      <c r="M56" s="10"/>
      <c r="N56" s="10"/>
      <c r="O56" s="10"/>
      <c r="P56" s="10"/>
      <c r="Q56" s="10"/>
      <c r="R56" s="10"/>
      <c r="S56" s="10"/>
      <c r="T56" s="10"/>
      <c r="U56" s="10"/>
      <c r="V56" s="10"/>
    </row>
    <row r="57" spans="1:22" x14ac:dyDescent="0.35">
      <c r="A57" s="10"/>
      <c r="B57" s="10"/>
      <c r="C57" s="10"/>
      <c r="D57" s="10"/>
      <c r="E57" s="10"/>
      <c r="F57" s="10"/>
      <c r="G57" s="10"/>
      <c r="H57" s="10"/>
      <c r="I57" s="10"/>
      <c r="J57" s="10"/>
      <c r="K57" s="10"/>
      <c r="L57" s="10"/>
      <c r="M57" s="10"/>
      <c r="N57" s="10"/>
      <c r="O57" s="10"/>
      <c r="P57" s="10"/>
      <c r="Q57" s="10"/>
      <c r="R57" s="10"/>
      <c r="S57" s="10"/>
      <c r="T57" s="10"/>
      <c r="U57" s="10"/>
      <c r="V57" s="10"/>
    </row>
    <row r="58" spans="1:22" x14ac:dyDescent="0.35">
      <c r="A58" s="10"/>
      <c r="B58" s="10"/>
      <c r="C58" s="10"/>
      <c r="D58" s="10"/>
      <c r="E58" s="10"/>
      <c r="F58" s="10"/>
      <c r="G58" s="10"/>
      <c r="H58" s="10"/>
      <c r="I58" s="10"/>
      <c r="J58" s="10"/>
      <c r="K58" s="10"/>
      <c r="L58" s="10"/>
      <c r="M58" s="10"/>
      <c r="N58" s="10"/>
      <c r="O58" s="10"/>
      <c r="P58" s="10"/>
      <c r="Q58" s="10"/>
      <c r="R58" s="10"/>
      <c r="S58" s="10"/>
      <c r="T58" s="10"/>
      <c r="U58" s="10"/>
      <c r="V58" s="10"/>
    </row>
    <row r="59" spans="1:22" x14ac:dyDescent="0.35">
      <c r="A59" s="10"/>
      <c r="B59" s="10"/>
      <c r="C59" s="10"/>
      <c r="D59" s="10"/>
      <c r="E59" s="10"/>
      <c r="F59" s="10"/>
      <c r="G59" s="10"/>
      <c r="H59" s="10"/>
      <c r="I59" s="10"/>
      <c r="J59" s="10"/>
      <c r="K59" s="10"/>
      <c r="L59" s="10"/>
      <c r="M59" s="10"/>
      <c r="N59" s="10"/>
      <c r="O59" s="10"/>
      <c r="P59" s="10"/>
      <c r="Q59" s="10"/>
      <c r="R59" s="10"/>
      <c r="S59" s="10"/>
      <c r="T59" s="10"/>
      <c r="U59" s="10"/>
      <c r="V59" s="10"/>
    </row>
    <row r="60" spans="1:22" x14ac:dyDescent="0.35">
      <c r="A60" s="10"/>
      <c r="B60" s="10"/>
      <c r="C60" s="10"/>
      <c r="D60" s="10"/>
      <c r="E60" s="10"/>
      <c r="F60" s="10"/>
      <c r="G60" s="10"/>
      <c r="H60" s="10"/>
      <c r="I60" s="10"/>
      <c r="J60" s="10"/>
      <c r="K60" s="10"/>
      <c r="L60" s="10"/>
      <c r="M60" s="10"/>
      <c r="N60" s="10"/>
      <c r="O60" s="10"/>
      <c r="P60" s="10"/>
      <c r="Q60" s="10"/>
      <c r="R60" s="10"/>
      <c r="S60" s="10"/>
      <c r="T60" s="10"/>
      <c r="U60" s="10"/>
      <c r="V60" s="10"/>
    </row>
    <row r="61" spans="1:22" x14ac:dyDescent="0.35">
      <c r="A61" s="10"/>
      <c r="B61" s="10"/>
      <c r="C61" s="10"/>
      <c r="D61" s="10"/>
      <c r="E61" s="10"/>
      <c r="F61" s="10"/>
      <c r="G61" s="10"/>
      <c r="H61" s="10"/>
      <c r="I61" s="10"/>
      <c r="J61" s="10"/>
      <c r="K61" s="10"/>
      <c r="L61" s="10"/>
      <c r="M61" s="10"/>
      <c r="N61" s="10"/>
      <c r="O61" s="10"/>
      <c r="P61" s="10"/>
      <c r="Q61" s="10"/>
      <c r="R61" s="10"/>
      <c r="S61" s="10"/>
      <c r="T61" s="10"/>
      <c r="U61" s="10"/>
      <c r="V61" s="10"/>
    </row>
    <row r="62" spans="1:22" x14ac:dyDescent="0.35">
      <c r="A62" s="10"/>
      <c r="B62" s="10"/>
      <c r="C62" s="10"/>
      <c r="D62" s="10"/>
      <c r="E62" s="10"/>
      <c r="F62" s="10"/>
      <c r="G62" s="10"/>
      <c r="H62" s="10"/>
      <c r="I62" s="10"/>
      <c r="J62" s="10"/>
      <c r="K62" s="10"/>
      <c r="L62" s="10"/>
      <c r="M62" s="10"/>
      <c r="N62" s="10"/>
      <c r="O62" s="10"/>
      <c r="P62" s="10"/>
      <c r="Q62" s="10"/>
      <c r="R62" s="10"/>
      <c r="S62" s="10"/>
      <c r="T62" s="10"/>
      <c r="U62" s="10"/>
      <c r="V62" s="10"/>
    </row>
    <row r="63" spans="1:22" x14ac:dyDescent="0.35">
      <c r="A63" s="10"/>
      <c r="B63" s="10"/>
      <c r="C63" s="10"/>
      <c r="D63" s="10"/>
      <c r="E63" s="10"/>
      <c r="F63" s="10"/>
      <c r="G63" s="10"/>
      <c r="H63" s="10"/>
      <c r="I63" s="10"/>
      <c r="J63" s="10"/>
      <c r="K63" s="10"/>
      <c r="L63" s="10"/>
      <c r="M63" s="10"/>
      <c r="N63" s="10"/>
      <c r="O63" s="10"/>
      <c r="P63" s="10"/>
      <c r="Q63" s="10"/>
      <c r="R63" s="10"/>
      <c r="S63" s="10"/>
      <c r="T63" s="10"/>
      <c r="U63" s="10"/>
      <c r="V63" s="10"/>
    </row>
    <row r="64" spans="1:22" x14ac:dyDescent="0.35">
      <c r="A64" s="10"/>
      <c r="B64" s="10"/>
      <c r="C64" s="10"/>
      <c r="D64" s="10"/>
      <c r="E64" s="10"/>
      <c r="F64" s="10"/>
      <c r="G64" s="10"/>
      <c r="H64" s="10"/>
      <c r="I64" s="10"/>
      <c r="J64" s="10"/>
      <c r="K64" s="10"/>
      <c r="L64" s="10"/>
      <c r="M64" s="10"/>
      <c r="N64" s="10"/>
      <c r="O64" s="10"/>
      <c r="P64" s="10"/>
      <c r="Q64" s="10"/>
      <c r="R64" s="10"/>
      <c r="S64" s="10"/>
      <c r="T64" s="10"/>
      <c r="U64" s="10"/>
      <c r="V64" s="10"/>
    </row>
    <row r="65" spans="1:22" x14ac:dyDescent="0.35">
      <c r="A65" s="10"/>
      <c r="B65" s="10"/>
      <c r="C65" s="10"/>
      <c r="D65" s="10"/>
      <c r="E65" s="10"/>
      <c r="F65" s="10"/>
      <c r="G65" s="10"/>
      <c r="H65" s="10"/>
      <c r="I65" s="10"/>
      <c r="J65" s="10"/>
      <c r="K65" s="10"/>
      <c r="L65" s="10"/>
      <c r="M65" s="10"/>
      <c r="N65" s="10"/>
      <c r="O65" s="10"/>
      <c r="P65" s="10"/>
      <c r="Q65" s="10"/>
      <c r="R65" s="10"/>
      <c r="S65" s="10"/>
      <c r="T65" s="10"/>
      <c r="U65" s="10"/>
      <c r="V65" s="10"/>
    </row>
    <row r="66" spans="1:22" x14ac:dyDescent="0.35">
      <c r="A66" s="10"/>
      <c r="B66" s="10"/>
      <c r="C66" s="10"/>
      <c r="D66" s="10"/>
      <c r="E66" s="10"/>
      <c r="F66" s="10"/>
      <c r="G66" s="10"/>
      <c r="H66" s="10"/>
      <c r="I66" s="10"/>
      <c r="J66" s="10"/>
      <c r="K66" s="10"/>
      <c r="L66" s="10"/>
      <c r="M66" s="10"/>
      <c r="N66" s="10"/>
      <c r="O66" s="10"/>
      <c r="P66" s="10"/>
      <c r="Q66" s="10"/>
      <c r="R66" s="10"/>
      <c r="S66" s="10"/>
      <c r="T66" s="10"/>
      <c r="U66" s="10"/>
      <c r="V66" s="10"/>
    </row>
    <row r="67" spans="1:22" x14ac:dyDescent="0.35">
      <c r="A67" s="10"/>
      <c r="B67" s="10"/>
      <c r="C67" s="10"/>
      <c r="D67" s="10"/>
      <c r="E67" s="10"/>
      <c r="F67" s="10"/>
      <c r="G67" s="10"/>
      <c r="H67" s="10"/>
      <c r="I67" s="10"/>
      <c r="J67" s="10"/>
      <c r="K67" s="10"/>
      <c r="L67" s="10"/>
      <c r="M67" s="10"/>
      <c r="N67" s="10"/>
      <c r="O67" s="10"/>
      <c r="P67" s="10"/>
      <c r="Q67" s="10"/>
      <c r="R67" s="10"/>
      <c r="S67" s="10"/>
      <c r="T67" s="10"/>
      <c r="U67" s="10"/>
      <c r="V67" s="10"/>
    </row>
    <row r="68" spans="1:22" x14ac:dyDescent="0.35">
      <c r="A68" s="10"/>
      <c r="B68" s="10"/>
      <c r="C68" s="10"/>
      <c r="D68" s="10"/>
      <c r="E68" s="10"/>
      <c r="F68" s="10"/>
      <c r="G68" s="10"/>
      <c r="H68" s="10"/>
      <c r="I68" s="10"/>
      <c r="J68" s="10"/>
      <c r="K68" s="10"/>
      <c r="L68" s="10"/>
      <c r="M68" s="10"/>
      <c r="N68" s="10"/>
      <c r="O68" s="10"/>
      <c r="P68" s="10"/>
      <c r="Q68" s="10"/>
      <c r="R68" s="10"/>
      <c r="S68" s="10"/>
      <c r="T68" s="10"/>
      <c r="U68" s="10"/>
      <c r="V68" s="10"/>
    </row>
    <row r="69" spans="1:22" x14ac:dyDescent="0.35">
      <c r="A69" s="10"/>
      <c r="B69" s="10"/>
      <c r="C69" s="10"/>
      <c r="D69" s="10"/>
      <c r="E69" s="10"/>
      <c r="F69" s="10"/>
      <c r="G69" s="10"/>
      <c r="H69" s="10"/>
      <c r="I69" s="10"/>
      <c r="J69" s="10"/>
      <c r="K69" s="10"/>
      <c r="L69" s="10"/>
      <c r="M69" s="10"/>
      <c r="N69" s="10"/>
      <c r="O69" s="10"/>
      <c r="P69" s="10"/>
      <c r="Q69" s="10"/>
      <c r="R69" s="10"/>
      <c r="S69" s="10"/>
      <c r="T69" s="10"/>
      <c r="U69" s="10"/>
      <c r="V69" s="10"/>
    </row>
    <row r="70" spans="1:22" x14ac:dyDescent="0.35">
      <c r="A70" s="10"/>
      <c r="B70" s="10"/>
      <c r="C70" s="10"/>
      <c r="D70" s="10"/>
      <c r="E70" s="10"/>
      <c r="F70" s="10"/>
      <c r="G70" s="10"/>
      <c r="H70" s="10"/>
      <c r="I70" s="10"/>
      <c r="J70" s="10"/>
      <c r="K70" s="10"/>
      <c r="L70" s="10"/>
      <c r="M70" s="10"/>
      <c r="N70" s="10"/>
      <c r="O70" s="10"/>
      <c r="P70" s="10"/>
      <c r="Q70" s="10"/>
      <c r="R70" s="10"/>
      <c r="S70" s="10"/>
      <c r="T70" s="10"/>
      <c r="U70" s="10"/>
      <c r="V70" s="10"/>
    </row>
    <row r="71" spans="1:22" x14ac:dyDescent="0.35">
      <c r="A71" s="10"/>
      <c r="B71" s="10"/>
      <c r="C71" s="10"/>
      <c r="D71" s="10"/>
      <c r="E71" s="10"/>
      <c r="F71" s="10"/>
      <c r="G71" s="10"/>
      <c r="H71" s="10"/>
      <c r="I71" s="10"/>
      <c r="J71" s="10"/>
      <c r="K71" s="10"/>
      <c r="L71" s="10"/>
      <c r="M71" s="10"/>
      <c r="N71" s="10"/>
      <c r="O71" s="10"/>
      <c r="P71" s="10"/>
      <c r="Q71" s="10"/>
      <c r="R71" s="10"/>
      <c r="S71" s="10"/>
      <c r="T71" s="10"/>
      <c r="U71" s="10"/>
      <c r="V71" s="10"/>
    </row>
    <row r="72" spans="1:22" x14ac:dyDescent="0.35">
      <c r="A72" s="10"/>
      <c r="B72" s="10"/>
      <c r="C72" s="10"/>
      <c r="D72" s="10"/>
      <c r="E72" s="10"/>
      <c r="F72" s="10"/>
      <c r="G72" s="10"/>
      <c r="H72" s="10"/>
      <c r="I72" s="10"/>
      <c r="J72" s="10"/>
      <c r="K72" s="10"/>
      <c r="L72" s="10"/>
      <c r="M72" s="10"/>
      <c r="N72" s="10"/>
      <c r="O72" s="10"/>
      <c r="P72" s="10"/>
      <c r="Q72" s="10"/>
      <c r="R72" s="10"/>
      <c r="S72" s="10"/>
      <c r="T72" s="10"/>
      <c r="U72" s="10"/>
      <c r="V72" s="10"/>
    </row>
    <row r="73" spans="1:22" x14ac:dyDescent="0.35">
      <c r="A73" s="10"/>
      <c r="B73" s="10"/>
      <c r="C73" s="10"/>
      <c r="D73" s="10"/>
      <c r="E73" s="10"/>
      <c r="F73" s="10"/>
      <c r="G73" s="10"/>
      <c r="H73" s="10"/>
      <c r="I73" s="10"/>
      <c r="J73" s="10"/>
      <c r="K73" s="10"/>
      <c r="L73" s="10"/>
      <c r="M73" s="10"/>
      <c r="N73" s="10"/>
      <c r="O73" s="10"/>
      <c r="P73" s="10"/>
      <c r="Q73" s="10"/>
      <c r="R73" s="10"/>
      <c r="S73" s="10"/>
      <c r="T73" s="10"/>
      <c r="U73" s="10"/>
      <c r="V73" s="10"/>
    </row>
    <row r="74" spans="1:22" x14ac:dyDescent="0.35">
      <c r="A74" s="10"/>
      <c r="B74" s="10"/>
      <c r="C74" s="10"/>
      <c r="D74" s="10"/>
      <c r="E74" s="10"/>
      <c r="F74" s="10"/>
      <c r="G74" s="10"/>
      <c r="H74" s="10"/>
      <c r="I74" s="10"/>
      <c r="J74" s="10"/>
      <c r="K74" s="10"/>
      <c r="L74" s="10"/>
      <c r="M74" s="10"/>
      <c r="N74" s="10"/>
      <c r="O74" s="10"/>
      <c r="P74" s="10"/>
      <c r="Q74" s="10"/>
      <c r="R74" s="10"/>
      <c r="S74" s="10"/>
      <c r="T74" s="10"/>
      <c r="U74" s="10"/>
      <c r="V74" s="10"/>
    </row>
    <row r="75" spans="1:22" x14ac:dyDescent="0.35">
      <c r="A75" s="10"/>
      <c r="B75" s="10"/>
      <c r="C75" s="10"/>
      <c r="D75" s="10"/>
      <c r="E75" s="10"/>
      <c r="F75" s="10"/>
      <c r="G75" s="10"/>
      <c r="H75" s="10"/>
      <c r="I75" s="10"/>
      <c r="J75" s="10"/>
      <c r="K75" s="10"/>
      <c r="L75" s="10"/>
      <c r="M75" s="10"/>
      <c r="N75" s="10"/>
      <c r="O75" s="10"/>
      <c r="P75" s="10"/>
      <c r="Q75" s="10"/>
      <c r="R75" s="10"/>
      <c r="S75" s="10"/>
      <c r="T75" s="10"/>
      <c r="U75" s="10"/>
      <c r="V75" s="10"/>
    </row>
    <row r="76" spans="1:22" x14ac:dyDescent="0.35">
      <c r="A76" s="10"/>
      <c r="B76" s="10"/>
      <c r="C76" s="10"/>
      <c r="D76" s="10"/>
      <c r="E76" s="10"/>
      <c r="F76" s="10"/>
      <c r="G76" s="10"/>
      <c r="H76" s="10"/>
      <c r="I76" s="10"/>
      <c r="J76" s="10"/>
      <c r="K76" s="10"/>
      <c r="L76" s="10"/>
      <c r="M76" s="10"/>
      <c r="N76" s="10"/>
      <c r="O76" s="10"/>
      <c r="P76" s="10"/>
      <c r="Q76" s="10"/>
      <c r="R76" s="10"/>
      <c r="S76" s="10"/>
      <c r="T76" s="10"/>
      <c r="U76" s="10"/>
      <c r="V76"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80770-B866-4B7C-8C14-E4F49641FFD5}">
  <dimension ref="A1:F21"/>
  <sheetViews>
    <sheetView workbookViewId="0">
      <selection activeCell="B9" sqref="B9"/>
    </sheetView>
  </sheetViews>
  <sheetFormatPr defaultRowHeight="14.5" x14ac:dyDescent="0.35"/>
  <cols>
    <col min="1" max="1" width="103.453125" style="2" bestFit="1" customWidth="1"/>
    <col min="2" max="2" width="12" bestFit="1" customWidth="1"/>
    <col min="3" max="3" width="97.54296875" customWidth="1"/>
  </cols>
  <sheetData>
    <row r="1" spans="1:6" x14ac:dyDescent="0.35">
      <c r="A1" s="2" t="s">
        <v>1048</v>
      </c>
    </row>
    <row r="2" spans="1:6" x14ac:dyDescent="0.35">
      <c r="A2" s="2" t="s">
        <v>1049</v>
      </c>
    </row>
    <row r="3" spans="1:6" x14ac:dyDescent="0.35">
      <c r="A3" s="7" t="s">
        <v>1051</v>
      </c>
    </row>
    <row r="4" spans="1:6" x14ac:dyDescent="0.35">
      <c r="A4" s="49"/>
      <c r="B4" s="60"/>
      <c r="F4" s="3"/>
    </row>
    <row r="5" spans="1:6" ht="15.5" x14ac:dyDescent="0.35">
      <c r="A5" s="50" t="e">
        <f>VLOOKUP(LPVS!E1,'TAX data'!A1:L1015,2,FALSE)</f>
        <v>#N/A</v>
      </c>
    </row>
    <row r="6" spans="1:6" ht="58" x14ac:dyDescent="0.35">
      <c r="A6" s="2" t="s">
        <v>1064</v>
      </c>
      <c r="B6" s="65" t="e">
        <f>VLOOKUP(LPVS!E1,'TAX data'!$A$1:$O$1015,12,FALSE)</f>
        <v>#N/A</v>
      </c>
      <c r="C6" s="2" t="s">
        <v>1072</v>
      </c>
    </row>
    <row r="7" spans="1:6" ht="14.9" customHeight="1" x14ac:dyDescent="0.35">
      <c r="A7" s="2" t="s">
        <v>1045</v>
      </c>
      <c r="B7" s="7">
        <v>0</v>
      </c>
      <c r="C7" t="s">
        <v>1071</v>
      </c>
    </row>
    <row r="8" spans="1:6" x14ac:dyDescent="0.35">
      <c r="A8" s="2" t="s">
        <v>1063</v>
      </c>
      <c r="B8" s="4" t="e">
        <f>B6-B7</f>
        <v>#N/A</v>
      </c>
    </row>
    <row r="9" spans="1:6" x14ac:dyDescent="0.35">
      <c r="A9" s="51" t="s">
        <v>1003</v>
      </c>
      <c r="B9" s="5" t="e">
        <f>LPVS!G38</f>
        <v>#N/A</v>
      </c>
      <c r="C9" t="s">
        <v>1090</v>
      </c>
    </row>
    <row r="10" spans="1:6" x14ac:dyDescent="0.35">
      <c r="A10" s="2" t="s">
        <v>1000</v>
      </c>
      <c r="B10" s="4" t="e">
        <f>VLOOKUP(LPVS!E$1,'TAX data'!A$1:O$1015,13,FALSE)</f>
        <v>#N/A</v>
      </c>
    </row>
    <row r="11" spans="1:6" x14ac:dyDescent="0.35">
      <c r="A11" s="2" t="s">
        <v>1001</v>
      </c>
      <c r="B11" s="4" t="e">
        <f>VLOOKUP(LPVS!E$1,'TAX data'!A$1:O$1015,14,FALSE)</f>
        <v>#N/A</v>
      </c>
    </row>
    <row r="12" spans="1:6" x14ac:dyDescent="0.35">
      <c r="A12" s="2" t="s">
        <v>1002</v>
      </c>
      <c r="B12" s="4" t="e">
        <f>VLOOKUP(LPVS!E$1,'TAX data'!A$1:O$1015,15,FALSE)</f>
        <v>#N/A</v>
      </c>
    </row>
    <row r="13" spans="1:6" ht="15" thickBot="1" x14ac:dyDescent="0.4">
      <c r="A13" s="52" t="s">
        <v>1065</v>
      </c>
      <c r="B13" s="6" t="e">
        <f>SUM(B9:B12)-B7</f>
        <v>#N/A</v>
      </c>
    </row>
    <row r="14" spans="1:6" ht="15" thickTop="1" x14ac:dyDescent="0.35"/>
    <row r="15" spans="1:6" ht="18.5" x14ac:dyDescent="0.45">
      <c r="A15" s="53" t="s">
        <v>1066</v>
      </c>
      <c r="C15" s="4"/>
    </row>
    <row r="16" spans="1:6" x14ac:dyDescent="0.35">
      <c r="A16" s="2" t="s">
        <v>1052</v>
      </c>
      <c r="B16" s="45" t="e">
        <f>B9</f>
        <v>#N/A</v>
      </c>
      <c r="C16" s="4"/>
    </row>
    <row r="17" spans="1:3" x14ac:dyDescent="0.35">
      <c r="A17" s="2" t="s">
        <v>1067</v>
      </c>
      <c r="B17" s="4" t="e">
        <f>SUM(B10:B11,B12)-B7</f>
        <v>#N/A</v>
      </c>
    </row>
    <row r="18" spans="1:3" x14ac:dyDescent="0.35">
      <c r="A18" s="2" t="s">
        <v>1037</v>
      </c>
      <c r="B18" s="4" t="e">
        <f>MAX(0,0.05-B17)</f>
        <v>#N/A</v>
      </c>
      <c r="C18" s="4"/>
    </row>
    <row r="19" spans="1:3" ht="14.9" customHeight="1" x14ac:dyDescent="0.35">
      <c r="A19" s="2" t="s">
        <v>1068</v>
      </c>
      <c r="B19" s="46">
        <v>0</v>
      </c>
      <c r="C19" t="s">
        <v>1070</v>
      </c>
    </row>
    <row r="20" spans="1:3" x14ac:dyDescent="0.35">
      <c r="A20" s="2" t="s">
        <v>1069</v>
      </c>
      <c r="B20" s="46"/>
      <c r="C20" t="s">
        <v>1038</v>
      </c>
    </row>
    <row r="21" spans="1:3" x14ac:dyDescent="0.35">
      <c r="A21" s="54" t="s">
        <v>1041</v>
      </c>
      <c r="B21" s="45" t="e">
        <f>MIN((B16+0.17+B12+B20),SUM(B16:B20))</f>
        <v>#N/A</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777AA-7467-40AF-98DA-E4B931474974}">
  <dimension ref="A1:O1016"/>
  <sheetViews>
    <sheetView zoomScale="145" zoomScaleNormal="145" workbookViewId="0">
      <pane xSplit="1" ySplit="1" topLeftCell="B2" activePane="bottomRight" state="frozen"/>
      <selection pane="topRight" activeCell="B1" sqref="B1"/>
      <selection pane="bottomLeft" activeCell="A2" sqref="A2"/>
      <selection pane="bottomRight" activeCell="B1" sqref="B1"/>
    </sheetView>
  </sheetViews>
  <sheetFormatPr defaultRowHeight="14.5" x14ac:dyDescent="0.35"/>
  <cols>
    <col min="1" max="1" width="12" customWidth="1"/>
    <col min="2" max="2" width="26" customWidth="1"/>
    <col min="3" max="3" width="19.1796875" customWidth="1"/>
    <col min="4" max="4" width="17" customWidth="1"/>
    <col min="5" max="5" width="14.453125" bestFit="1" customWidth="1"/>
    <col min="6" max="6" width="13" customWidth="1"/>
    <col min="7" max="7" width="13.453125" customWidth="1"/>
    <col min="8" max="8" width="17.453125" style="44" bestFit="1" customWidth="1"/>
  </cols>
  <sheetData>
    <row r="1" spans="1:15" x14ac:dyDescent="0.35">
      <c r="A1" s="33" t="s">
        <v>997</v>
      </c>
      <c r="B1" s="33" t="s">
        <v>996</v>
      </c>
      <c r="C1" s="33" t="s">
        <v>1083</v>
      </c>
      <c r="D1" s="33" t="s">
        <v>1084</v>
      </c>
      <c r="E1" s="33" t="s">
        <v>1005</v>
      </c>
      <c r="F1" s="33" t="s">
        <v>1006</v>
      </c>
      <c r="G1" s="33" t="s">
        <v>1007</v>
      </c>
      <c r="H1" s="33" t="s">
        <v>1073</v>
      </c>
      <c r="I1" s="33" t="s">
        <v>1088</v>
      </c>
      <c r="J1" s="33" t="s">
        <v>1089</v>
      </c>
      <c r="K1" s="33" t="s">
        <v>1047</v>
      </c>
      <c r="L1" s="33" t="s">
        <v>1074</v>
      </c>
      <c r="M1" s="33" t="s">
        <v>998</v>
      </c>
      <c r="N1" s="33" t="s">
        <v>1001</v>
      </c>
      <c r="O1" s="33" t="s">
        <v>999</v>
      </c>
    </row>
    <row r="2" spans="1:15" x14ac:dyDescent="0.35">
      <c r="A2">
        <v>1902</v>
      </c>
      <c r="B2" t="s">
        <v>90</v>
      </c>
      <c r="C2" s="8">
        <v>356976657</v>
      </c>
      <c r="D2" s="8">
        <v>349043157</v>
      </c>
      <c r="E2" s="8">
        <f t="shared" ref="E2:E65" si="0">(C2-D2)*2</f>
        <v>15867000</v>
      </c>
      <c r="F2" s="8">
        <f>_xlfn.IFNA(VLOOKUP(A2,'313 expiration'!A$1:E$24,5,FALSE),0)</f>
        <v>0</v>
      </c>
      <c r="G2" s="8">
        <f>_xlfn.IFNA(VLOOKUP(A2,'TIF expiration'!$A$1:$B$8,2,FALSE),0)</f>
        <v>0</v>
      </c>
      <c r="H2">
        <v>0.94290000000000007</v>
      </c>
      <c r="I2">
        <v>0.80460000000000009</v>
      </c>
      <c r="J2">
        <v>0.80460000000000009</v>
      </c>
      <c r="K2">
        <f t="shared" ref="K2:K65" si="1">I2-J2</f>
        <v>0</v>
      </c>
      <c r="L2">
        <f t="shared" ref="L2:L65" si="2">H2+K2</f>
        <v>0.94290000000000007</v>
      </c>
      <c r="M2" s="44">
        <f t="shared" ref="M2:M65" si="3">MAX(0,MIN(0.08,L2-I2))</f>
        <v>0.08</v>
      </c>
      <c r="N2" s="44">
        <f t="shared" ref="N2:N65" si="4">MIN(0.09,L2-I2-M2)</f>
        <v>5.8299999999999977E-2</v>
      </c>
      <c r="O2" s="44">
        <f t="shared" ref="O2:O65" si="5">L2-I2-M2-N2</f>
        <v>0</v>
      </c>
    </row>
    <row r="3" spans="1:15" x14ac:dyDescent="0.35">
      <c r="A3">
        <v>1903</v>
      </c>
      <c r="B3" t="s">
        <v>89</v>
      </c>
      <c r="C3" s="8">
        <v>352167892</v>
      </c>
      <c r="D3" s="8">
        <v>352167892</v>
      </c>
      <c r="E3" s="8">
        <f t="shared" si="0"/>
        <v>0</v>
      </c>
      <c r="F3" s="8">
        <f>_xlfn.IFNA(VLOOKUP(A3,'313 expiration'!A$1:E$24,5,FALSE),0)</f>
        <v>0</v>
      </c>
      <c r="G3" s="8">
        <f>_xlfn.IFNA(VLOOKUP(A3,'TIF expiration'!$A$1:$B$8,2,FALSE),0)</f>
        <v>0</v>
      </c>
      <c r="H3">
        <v>0.95710000000000006</v>
      </c>
      <c r="I3">
        <v>0.81880000000000008</v>
      </c>
      <c r="J3">
        <v>0.81880000000000008</v>
      </c>
      <c r="K3">
        <f t="shared" si="1"/>
        <v>0</v>
      </c>
      <c r="L3">
        <f t="shared" si="2"/>
        <v>0.95710000000000006</v>
      </c>
      <c r="M3" s="44">
        <f t="shared" si="3"/>
        <v>0.08</v>
      </c>
      <c r="N3" s="44">
        <f t="shared" si="4"/>
        <v>5.8299999999999977E-2</v>
      </c>
      <c r="O3" s="44">
        <f t="shared" si="5"/>
        <v>0</v>
      </c>
    </row>
    <row r="4" spans="1:15" x14ac:dyDescent="0.35">
      <c r="A4">
        <v>1904</v>
      </c>
      <c r="B4" t="s">
        <v>88</v>
      </c>
      <c r="C4" s="8">
        <v>364987859</v>
      </c>
      <c r="D4" s="8">
        <v>343977440</v>
      </c>
      <c r="E4" s="8">
        <f t="shared" si="0"/>
        <v>42020838</v>
      </c>
      <c r="F4" s="8">
        <f>_xlfn.IFNA(VLOOKUP(A4,'313 expiration'!A$1:E$24,5,FALSE),0)</f>
        <v>0</v>
      </c>
      <c r="G4" s="8">
        <f>_xlfn.IFNA(VLOOKUP(A4,'TIF expiration'!$A$1:$B$8,2,FALSE),0)</f>
        <v>0</v>
      </c>
      <c r="H4">
        <v>0.94290000000000007</v>
      </c>
      <c r="I4">
        <v>0.80460000000000009</v>
      </c>
      <c r="J4">
        <v>0.80460000000000009</v>
      </c>
      <c r="K4">
        <f t="shared" si="1"/>
        <v>0</v>
      </c>
      <c r="L4">
        <f t="shared" si="2"/>
        <v>0.94290000000000007</v>
      </c>
      <c r="M4" s="44">
        <f t="shared" si="3"/>
        <v>0.08</v>
      </c>
      <c r="N4" s="44">
        <f t="shared" si="4"/>
        <v>5.8299999999999977E-2</v>
      </c>
      <c r="O4" s="44">
        <f t="shared" si="5"/>
        <v>0</v>
      </c>
    </row>
    <row r="5" spans="1:15" x14ac:dyDescent="0.35">
      <c r="A5">
        <v>1906</v>
      </c>
      <c r="B5" t="s">
        <v>87</v>
      </c>
      <c r="C5" s="8">
        <v>136499600</v>
      </c>
      <c r="D5" s="8">
        <v>130667015</v>
      </c>
      <c r="E5" s="8">
        <f t="shared" si="0"/>
        <v>11665170</v>
      </c>
      <c r="F5" s="8">
        <f>_xlfn.IFNA(VLOOKUP(A5,'313 expiration'!A$1:E$24,5,FALSE),0)</f>
        <v>0</v>
      </c>
      <c r="G5" s="8">
        <f>_xlfn.IFNA(VLOOKUP(A5,'TIF expiration'!$A$1:$B$8,2,FALSE),0)</f>
        <v>0</v>
      </c>
      <c r="H5">
        <v>0.94940000000000002</v>
      </c>
      <c r="I5">
        <v>0.81110000000000004</v>
      </c>
      <c r="J5">
        <v>0.81110000000000004</v>
      </c>
      <c r="K5">
        <f t="shared" si="1"/>
        <v>0</v>
      </c>
      <c r="L5">
        <f t="shared" si="2"/>
        <v>0.94940000000000002</v>
      </c>
      <c r="M5" s="44">
        <f t="shared" si="3"/>
        <v>0.08</v>
      </c>
      <c r="N5" s="44">
        <f t="shared" si="4"/>
        <v>5.8299999999999977E-2</v>
      </c>
      <c r="O5" s="44">
        <f t="shared" si="5"/>
        <v>0</v>
      </c>
    </row>
    <row r="6" spans="1:15" x14ac:dyDescent="0.35">
      <c r="A6">
        <v>1907</v>
      </c>
      <c r="B6" t="s">
        <v>86</v>
      </c>
      <c r="C6" s="8">
        <v>1356410262</v>
      </c>
      <c r="D6" s="8">
        <v>1356410262</v>
      </c>
      <c r="E6" s="8">
        <f t="shared" si="0"/>
        <v>0</v>
      </c>
      <c r="F6" s="8">
        <f>_xlfn.IFNA(VLOOKUP(A6,'313 expiration'!A$1:E$24,5,FALSE),0)</f>
        <v>0</v>
      </c>
      <c r="G6" s="8">
        <f>_xlfn.IFNA(VLOOKUP(A6,'TIF expiration'!$A$1:$B$8,2,FALSE),0)</f>
        <v>0</v>
      </c>
      <c r="H6">
        <v>0.95750000000000002</v>
      </c>
      <c r="I6">
        <v>0.81920000000000004</v>
      </c>
      <c r="J6">
        <v>0.81920000000000004</v>
      </c>
      <c r="K6">
        <f t="shared" si="1"/>
        <v>0</v>
      </c>
      <c r="L6">
        <f t="shared" si="2"/>
        <v>0.95750000000000002</v>
      </c>
      <c r="M6" s="44">
        <f t="shared" si="3"/>
        <v>0.08</v>
      </c>
      <c r="N6" s="44">
        <f t="shared" si="4"/>
        <v>5.8299999999999977E-2</v>
      </c>
      <c r="O6" s="44">
        <f t="shared" si="5"/>
        <v>0</v>
      </c>
    </row>
    <row r="7" spans="1:15" x14ac:dyDescent="0.35">
      <c r="A7">
        <v>1908</v>
      </c>
      <c r="B7" t="s">
        <v>85</v>
      </c>
      <c r="C7" s="8">
        <v>645802116</v>
      </c>
      <c r="D7" s="8">
        <v>645802116</v>
      </c>
      <c r="E7" s="8">
        <f t="shared" si="0"/>
        <v>0</v>
      </c>
      <c r="F7" s="8">
        <f>_xlfn.IFNA(VLOOKUP(A7,'313 expiration'!A$1:E$24,5,FALSE),0)</f>
        <v>0</v>
      </c>
      <c r="G7" s="8">
        <f>_xlfn.IFNA(VLOOKUP(A7,'TIF expiration'!$A$1:$B$8,2,FALSE),0)</f>
        <v>0</v>
      </c>
      <c r="H7">
        <v>0.9497000000000001</v>
      </c>
      <c r="I7">
        <v>0.81140000000000001</v>
      </c>
      <c r="J7">
        <v>0.81140000000000001</v>
      </c>
      <c r="K7">
        <f t="shared" si="1"/>
        <v>0</v>
      </c>
      <c r="L7">
        <f t="shared" si="2"/>
        <v>0.9497000000000001</v>
      </c>
      <c r="M7" s="44">
        <f t="shared" si="3"/>
        <v>0.08</v>
      </c>
      <c r="N7" s="44">
        <f t="shared" si="4"/>
        <v>5.8300000000000088E-2</v>
      </c>
      <c r="O7" s="44">
        <f t="shared" si="5"/>
        <v>0</v>
      </c>
    </row>
    <row r="8" spans="1:15" x14ac:dyDescent="0.35">
      <c r="A8">
        <v>1909</v>
      </c>
      <c r="B8" t="s">
        <v>84</v>
      </c>
      <c r="C8" s="8">
        <v>143395443</v>
      </c>
      <c r="D8" s="8">
        <v>143395443</v>
      </c>
      <c r="E8" s="8">
        <f t="shared" si="0"/>
        <v>0</v>
      </c>
      <c r="F8" s="8">
        <f>_xlfn.IFNA(VLOOKUP(A8,'313 expiration'!A$1:E$24,5,FALSE),0)</f>
        <v>0</v>
      </c>
      <c r="G8" s="8">
        <f>_xlfn.IFNA(VLOOKUP(A8,'TIF expiration'!$A$1:$B$8,2,FALSE),0)</f>
        <v>0</v>
      </c>
      <c r="H8">
        <v>0.95630000000000004</v>
      </c>
      <c r="I8">
        <v>0.81800000000000006</v>
      </c>
      <c r="J8">
        <v>0.81800000000000006</v>
      </c>
      <c r="K8">
        <f t="shared" si="1"/>
        <v>0</v>
      </c>
      <c r="L8">
        <f t="shared" si="2"/>
        <v>0.95630000000000004</v>
      </c>
      <c r="M8" s="44">
        <f t="shared" si="3"/>
        <v>0.08</v>
      </c>
      <c r="N8" s="44">
        <f t="shared" si="4"/>
        <v>5.8299999999999977E-2</v>
      </c>
      <c r="O8" s="44">
        <f t="shared" si="5"/>
        <v>0</v>
      </c>
    </row>
    <row r="9" spans="1:15" x14ac:dyDescent="0.35">
      <c r="A9">
        <v>2901</v>
      </c>
      <c r="B9" t="s">
        <v>83</v>
      </c>
      <c r="C9" s="8">
        <v>6938845617</v>
      </c>
      <c r="D9" s="8">
        <v>6867686750</v>
      </c>
      <c r="E9" s="8">
        <f t="shared" si="0"/>
        <v>142317734</v>
      </c>
      <c r="F9" s="8">
        <f>_xlfn.IFNA(VLOOKUP(A9,'313 expiration'!A$1:E$24,5,FALSE),0)</f>
        <v>0</v>
      </c>
      <c r="G9" s="8">
        <f>_xlfn.IFNA(VLOOKUP(A9,'TIF expiration'!$A$1:$B$8,2,FALSE),0)</f>
        <v>0</v>
      </c>
      <c r="H9">
        <v>0.86460000000000004</v>
      </c>
      <c r="I9">
        <v>0.80460000000000009</v>
      </c>
      <c r="J9">
        <v>0.80460000000000009</v>
      </c>
      <c r="K9">
        <f t="shared" si="1"/>
        <v>0</v>
      </c>
      <c r="L9">
        <f t="shared" si="2"/>
        <v>0.86460000000000004</v>
      </c>
      <c r="M9" s="44">
        <f t="shared" si="3"/>
        <v>5.9999999999999942E-2</v>
      </c>
      <c r="N9" s="44">
        <f t="shared" si="4"/>
        <v>0</v>
      </c>
      <c r="O9" s="44">
        <f t="shared" si="5"/>
        <v>0</v>
      </c>
    </row>
    <row r="10" spans="1:15" x14ac:dyDescent="0.35">
      <c r="A10">
        <v>3902</v>
      </c>
      <c r="B10" t="s">
        <v>82</v>
      </c>
      <c r="C10" s="8">
        <v>709128277</v>
      </c>
      <c r="D10" s="8">
        <v>709128277</v>
      </c>
      <c r="E10" s="8">
        <f t="shared" si="0"/>
        <v>0</v>
      </c>
      <c r="F10" s="8">
        <f>_xlfn.IFNA(VLOOKUP(A10,'313 expiration'!A$1:E$24,5,FALSE),0)</f>
        <v>0</v>
      </c>
      <c r="G10" s="8">
        <f>_xlfn.IFNA(VLOOKUP(A10,'TIF expiration'!$A$1:$B$8,2,FALSE),0)</f>
        <v>0</v>
      </c>
      <c r="H10">
        <v>0.94290000000000007</v>
      </c>
      <c r="I10">
        <v>0.80460000000000009</v>
      </c>
      <c r="J10">
        <v>0.80460000000000009</v>
      </c>
      <c r="K10">
        <f t="shared" si="1"/>
        <v>0</v>
      </c>
      <c r="L10">
        <f t="shared" si="2"/>
        <v>0.94290000000000007</v>
      </c>
      <c r="M10" s="44">
        <f t="shared" si="3"/>
        <v>0.08</v>
      </c>
      <c r="N10" s="44">
        <f t="shared" si="4"/>
        <v>5.8299999999999977E-2</v>
      </c>
      <c r="O10" s="44">
        <f t="shared" si="5"/>
        <v>0</v>
      </c>
    </row>
    <row r="11" spans="1:15" x14ac:dyDescent="0.35">
      <c r="A11">
        <v>3903</v>
      </c>
      <c r="B11" t="s">
        <v>81</v>
      </c>
      <c r="C11" s="8">
        <v>3335428617</v>
      </c>
      <c r="D11" s="8">
        <v>3335428617</v>
      </c>
      <c r="E11" s="8">
        <f t="shared" si="0"/>
        <v>0</v>
      </c>
      <c r="F11" s="8">
        <f>_xlfn.IFNA(VLOOKUP(A11,'313 expiration'!A$1:E$24,5,FALSE),0)</f>
        <v>0</v>
      </c>
      <c r="G11" s="8">
        <f>_xlfn.IFNA(VLOOKUP(A11,'TIF expiration'!$A$1:$B$8,2,FALSE),0)</f>
        <v>0</v>
      </c>
      <c r="H11">
        <v>0.94850000000000001</v>
      </c>
      <c r="I11">
        <v>0.81020000000000003</v>
      </c>
      <c r="J11">
        <v>0.81020000000000003</v>
      </c>
      <c r="K11">
        <f t="shared" si="1"/>
        <v>0</v>
      </c>
      <c r="L11">
        <f t="shared" si="2"/>
        <v>0.94850000000000001</v>
      </c>
      <c r="M11" s="44">
        <f t="shared" si="3"/>
        <v>0.08</v>
      </c>
      <c r="N11" s="44">
        <f t="shared" si="4"/>
        <v>5.8299999999999977E-2</v>
      </c>
      <c r="O11" s="44">
        <f t="shared" si="5"/>
        <v>0</v>
      </c>
    </row>
    <row r="12" spans="1:15" x14ac:dyDescent="0.35">
      <c r="A12">
        <v>3904</v>
      </c>
      <c r="B12" t="s">
        <v>80</v>
      </c>
      <c r="C12" s="8">
        <v>452588447</v>
      </c>
      <c r="D12" s="8">
        <v>424937618</v>
      </c>
      <c r="E12" s="8">
        <f t="shared" si="0"/>
        <v>55301658</v>
      </c>
      <c r="F12" s="8">
        <f>_xlfn.IFNA(VLOOKUP(A12,'313 expiration'!A$1:E$24,5,FALSE),0)</f>
        <v>0</v>
      </c>
      <c r="G12" s="8">
        <f>_xlfn.IFNA(VLOOKUP(A12,'TIF expiration'!$A$1:$B$8,2,FALSE),0)</f>
        <v>0</v>
      </c>
      <c r="H12">
        <v>1.0324</v>
      </c>
      <c r="I12">
        <v>0.89410000000000001</v>
      </c>
      <c r="J12">
        <v>0.89410000000000001</v>
      </c>
      <c r="K12">
        <f t="shared" si="1"/>
        <v>0</v>
      </c>
      <c r="L12">
        <f t="shared" si="2"/>
        <v>1.0324</v>
      </c>
      <c r="M12" s="44">
        <f t="shared" si="3"/>
        <v>0.08</v>
      </c>
      <c r="N12" s="44">
        <f t="shared" si="4"/>
        <v>5.8299999999999977E-2</v>
      </c>
      <c r="O12" s="44">
        <f t="shared" si="5"/>
        <v>0</v>
      </c>
    </row>
    <row r="13" spans="1:15" x14ac:dyDescent="0.35">
      <c r="A13">
        <v>3905</v>
      </c>
      <c r="B13" t="s">
        <v>79</v>
      </c>
      <c r="C13" s="8">
        <v>382296796</v>
      </c>
      <c r="D13" s="8">
        <v>364244845</v>
      </c>
      <c r="E13" s="8">
        <f t="shared" si="0"/>
        <v>36103902</v>
      </c>
      <c r="F13" s="8">
        <f>_xlfn.IFNA(VLOOKUP(A13,'313 expiration'!A$1:E$24,5,FALSE),0)</f>
        <v>0</v>
      </c>
      <c r="G13" s="8">
        <f>_xlfn.IFNA(VLOOKUP(A13,'TIF expiration'!$A$1:$B$8,2,FALSE),0)</f>
        <v>0</v>
      </c>
      <c r="H13">
        <v>0.94290000000000007</v>
      </c>
      <c r="I13">
        <v>0.80460000000000009</v>
      </c>
      <c r="J13">
        <v>0.80460000000000009</v>
      </c>
      <c r="K13">
        <f t="shared" si="1"/>
        <v>0</v>
      </c>
      <c r="L13">
        <f t="shared" si="2"/>
        <v>0.94290000000000007</v>
      </c>
      <c r="M13" s="44">
        <f t="shared" si="3"/>
        <v>0.08</v>
      </c>
      <c r="N13" s="44">
        <f t="shared" si="4"/>
        <v>5.8299999999999977E-2</v>
      </c>
      <c r="O13" s="44">
        <f t="shared" si="5"/>
        <v>0</v>
      </c>
    </row>
    <row r="14" spans="1:15" x14ac:dyDescent="0.35">
      <c r="A14">
        <v>3906</v>
      </c>
      <c r="B14" t="s">
        <v>78</v>
      </c>
      <c r="C14" s="8">
        <v>212956325</v>
      </c>
      <c r="D14" s="8">
        <v>205424240</v>
      </c>
      <c r="E14" s="8">
        <f t="shared" si="0"/>
        <v>15064170</v>
      </c>
      <c r="F14" s="8">
        <f>_xlfn.IFNA(VLOOKUP(A14,'313 expiration'!A$1:E$24,5,FALSE),0)</f>
        <v>0</v>
      </c>
      <c r="G14" s="8">
        <f>_xlfn.IFNA(VLOOKUP(A14,'TIF expiration'!$A$1:$B$8,2,FALSE),0)</f>
        <v>0</v>
      </c>
      <c r="H14">
        <v>0.92410000000000003</v>
      </c>
      <c r="I14">
        <v>0.80460000000000009</v>
      </c>
      <c r="J14">
        <v>0.80460000000000009</v>
      </c>
      <c r="K14">
        <f t="shared" si="1"/>
        <v>0</v>
      </c>
      <c r="L14">
        <f t="shared" si="2"/>
        <v>0.92410000000000003</v>
      </c>
      <c r="M14" s="44">
        <f t="shared" si="3"/>
        <v>0.08</v>
      </c>
      <c r="N14" s="44">
        <f t="shared" si="4"/>
        <v>3.9499999999999938E-2</v>
      </c>
      <c r="O14" s="44">
        <f t="shared" si="5"/>
        <v>0</v>
      </c>
    </row>
    <row r="15" spans="1:15" x14ac:dyDescent="0.35">
      <c r="A15">
        <v>3907</v>
      </c>
      <c r="B15" t="s">
        <v>77</v>
      </c>
      <c r="C15" s="8">
        <v>359831188</v>
      </c>
      <c r="D15" s="8">
        <v>359831188</v>
      </c>
      <c r="E15" s="8">
        <f t="shared" si="0"/>
        <v>0</v>
      </c>
      <c r="F15" s="8">
        <f>_xlfn.IFNA(VLOOKUP(A15,'313 expiration'!A$1:E$24,5,FALSE),0)</f>
        <v>0</v>
      </c>
      <c r="G15" s="8">
        <f>_xlfn.IFNA(VLOOKUP(A15,'TIF expiration'!$A$1:$B$8,2,FALSE),0)</f>
        <v>0</v>
      </c>
      <c r="H15">
        <v>0.94290000000000007</v>
      </c>
      <c r="I15">
        <v>0.80460000000000009</v>
      </c>
      <c r="J15">
        <v>0.80460000000000009</v>
      </c>
      <c r="K15">
        <f t="shared" si="1"/>
        <v>0</v>
      </c>
      <c r="L15">
        <f t="shared" si="2"/>
        <v>0.94290000000000007</v>
      </c>
      <c r="M15" s="44">
        <f t="shared" si="3"/>
        <v>0.08</v>
      </c>
      <c r="N15" s="44">
        <f t="shared" si="4"/>
        <v>5.8299999999999977E-2</v>
      </c>
      <c r="O15" s="44">
        <f t="shared" si="5"/>
        <v>0</v>
      </c>
    </row>
    <row r="16" spans="1:15" x14ac:dyDescent="0.35">
      <c r="A16">
        <v>4901</v>
      </c>
      <c r="B16" t="s">
        <v>76</v>
      </c>
      <c r="C16" s="8">
        <v>4129416983</v>
      </c>
      <c r="D16" s="8">
        <v>4129416983</v>
      </c>
      <c r="E16" s="8">
        <f t="shared" si="0"/>
        <v>0</v>
      </c>
      <c r="F16" s="8">
        <f>_xlfn.IFNA(VLOOKUP(A16,'313 expiration'!A$1:E$24,5,FALSE),0)</f>
        <v>0</v>
      </c>
      <c r="G16" s="8">
        <f>_xlfn.IFNA(VLOOKUP(A16,'TIF expiration'!$A$1:$B$8,2,FALSE),0)</f>
        <v>0</v>
      </c>
      <c r="H16">
        <v>0.86460000000000004</v>
      </c>
      <c r="I16">
        <v>0.80460000000000009</v>
      </c>
      <c r="J16">
        <v>0.80460000000000009</v>
      </c>
      <c r="K16">
        <f t="shared" si="1"/>
        <v>0</v>
      </c>
      <c r="L16">
        <f t="shared" si="2"/>
        <v>0.86460000000000004</v>
      </c>
      <c r="M16" s="44">
        <f t="shared" si="3"/>
        <v>5.9999999999999942E-2</v>
      </c>
      <c r="N16" s="44">
        <f t="shared" si="4"/>
        <v>0</v>
      </c>
      <c r="O16" s="44">
        <f t="shared" si="5"/>
        <v>0</v>
      </c>
    </row>
    <row r="17" spans="1:15" x14ac:dyDescent="0.35">
      <c r="A17">
        <v>5901</v>
      </c>
      <c r="B17" t="s">
        <v>75</v>
      </c>
      <c r="C17" s="8">
        <v>269322757</v>
      </c>
      <c r="D17" s="8">
        <v>269322757</v>
      </c>
      <c r="E17" s="8">
        <f t="shared" si="0"/>
        <v>0</v>
      </c>
      <c r="F17" s="8">
        <f>_xlfn.IFNA(VLOOKUP(A17,'313 expiration'!A$1:E$24,5,FALSE),0)</f>
        <v>118578866</v>
      </c>
      <c r="G17" s="8">
        <f>_xlfn.IFNA(VLOOKUP(A17,'TIF expiration'!$A$1:$B$8,2,FALSE),0)</f>
        <v>0</v>
      </c>
      <c r="H17">
        <v>0.88130000000000008</v>
      </c>
      <c r="I17">
        <v>0.83130000000000004</v>
      </c>
      <c r="J17">
        <v>0.83130000000000004</v>
      </c>
      <c r="K17">
        <f t="shared" si="1"/>
        <v>0</v>
      </c>
      <c r="L17">
        <f t="shared" si="2"/>
        <v>0.88130000000000008</v>
      </c>
      <c r="M17" s="44">
        <f t="shared" si="3"/>
        <v>5.0000000000000044E-2</v>
      </c>
      <c r="N17" s="44">
        <f t="shared" si="4"/>
        <v>0</v>
      </c>
      <c r="O17" s="44">
        <f t="shared" si="5"/>
        <v>0</v>
      </c>
    </row>
    <row r="18" spans="1:15" x14ac:dyDescent="0.35">
      <c r="A18">
        <v>5902</v>
      </c>
      <c r="B18" t="s">
        <v>74</v>
      </c>
      <c r="C18" s="8">
        <v>477276479</v>
      </c>
      <c r="D18" s="8">
        <v>477276479</v>
      </c>
      <c r="E18" s="8">
        <f t="shared" si="0"/>
        <v>0</v>
      </c>
      <c r="F18" s="8">
        <f>_xlfn.IFNA(VLOOKUP(A18,'313 expiration'!A$1:E$24,5,FALSE),0)</f>
        <v>0</v>
      </c>
      <c r="G18" s="8">
        <f>_xlfn.IFNA(VLOOKUP(A18,'TIF expiration'!$A$1:$B$8,2,FALSE),0)</f>
        <v>0</v>
      </c>
      <c r="H18">
        <v>0.94290000000000007</v>
      </c>
      <c r="I18">
        <v>0.80460000000000009</v>
      </c>
      <c r="J18">
        <v>0.80460000000000009</v>
      </c>
      <c r="K18">
        <f t="shared" si="1"/>
        <v>0</v>
      </c>
      <c r="L18">
        <f t="shared" si="2"/>
        <v>0.94290000000000007</v>
      </c>
      <c r="M18" s="44">
        <f t="shared" si="3"/>
        <v>0.08</v>
      </c>
      <c r="N18" s="44">
        <f t="shared" si="4"/>
        <v>5.8299999999999977E-2</v>
      </c>
      <c r="O18" s="44">
        <f t="shared" si="5"/>
        <v>0</v>
      </c>
    </row>
    <row r="19" spans="1:15" x14ac:dyDescent="0.35">
      <c r="A19">
        <v>5904</v>
      </c>
      <c r="B19" t="s">
        <v>73</v>
      </c>
      <c r="C19" s="8">
        <v>98979941</v>
      </c>
      <c r="D19" s="8">
        <v>98979941</v>
      </c>
      <c r="E19" s="8">
        <f t="shared" si="0"/>
        <v>0</v>
      </c>
      <c r="F19" s="8">
        <f>_xlfn.IFNA(VLOOKUP(A19,'313 expiration'!A$1:E$24,5,FALSE),0)</f>
        <v>0</v>
      </c>
      <c r="G19" s="8">
        <f>_xlfn.IFNA(VLOOKUP(A19,'TIF expiration'!$A$1:$B$8,2,FALSE),0)</f>
        <v>0</v>
      </c>
      <c r="H19">
        <v>1.0324</v>
      </c>
      <c r="I19">
        <v>0.89410000000000001</v>
      </c>
      <c r="J19">
        <v>0.89410000000000001</v>
      </c>
      <c r="K19">
        <f t="shared" si="1"/>
        <v>0</v>
      </c>
      <c r="L19">
        <f t="shared" si="2"/>
        <v>1.0324</v>
      </c>
      <c r="M19" s="44">
        <f t="shared" si="3"/>
        <v>0.08</v>
      </c>
      <c r="N19" s="44">
        <f t="shared" si="4"/>
        <v>5.8299999999999977E-2</v>
      </c>
      <c r="O19" s="44">
        <f t="shared" si="5"/>
        <v>0</v>
      </c>
    </row>
    <row r="20" spans="1:15" x14ac:dyDescent="0.35">
      <c r="A20">
        <v>6902</v>
      </c>
      <c r="B20" t="s">
        <v>72</v>
      </c>
      <c r="C20" s="8">
        <v>219479873</v>
      </c>
      <c r="D20" s="8">
        <v>219479873</v>
      </c>
      <c r="E20" s="8">
        <f t="shared" si="0"/>
        <v>0</v>
      </c>
      <c r="F20" s="8">
        <f>_xlfn.IFNA(VLOOKUP(A20,'313 expiration'!A$1:E$24,5,FALSE),0)</f>
        <v>0</v>
      </c>
      <c r="G20" s="8">
        <f>_xlfn.IFNA(VLOOKUP(A20,'TIF expiration'!$A$1:$B$8,2,FALSE),0)</f>
        <v>0</v>
      </c>
      <c r="H20">
        <v>0.94410000000000005</v>
      </c>
      <c r="I20">
        <v>0.89410000000000001</v>
      </c>
      <c r="J20">
        <v>0.89410000000000001</v>
      </c>
      <c r="K20">
        <f t="shared" si="1"/>
        <v>0</v>
      </c>
      <c r="L20">
        <f t="shared" si="2"/>
        <v>0.94410000000000005</v>
      </c>
      <c r="M20" s="44">
        <f t="shared" si="3"/>
        <v>5.0000000000000044E-2</v>
      </c>
      <c r="N20" s="44">
        <f t="shared" si="4"/>
        <v>0</v>
      </c>
      <c r="O20" s="44">
        <f t="shared" si="5"/>
        <v>0</v>
      </c>
    </row>
    <row r="21" spans="1:15" x14ac:dyDescent="0.35">
      <c r="A21">
        <v>7901</v>
      </c>
      <c r="B21" t="s">
        <v>71</v>
      </c>
      <c r="C21" s="8">
        <v>421616838</v>
      </c>
      <c r="D21" s="8">
        <v>421616838</v>
      </c>
      <c r="E21" s="8">
        <f t="shared" si="0"/>
        <v>0</v>
      </c>
      <c r="F21" s="8">
        <f>_xlfn.IFNA(VLOOKUP(A21,'313 expiration'!A$1:E$24,5,FALSE),0)</f>
        <v>0</v>
      </c>
      <c r="G21" s="8">
        <f>_xlfn.IFNA(VLOOKUP(A21,'TIF expiration'!$A$1:$B$8,2,FALSE),0)</f>
        <v>0</v>
      </c>
      <c r="H21">
        <v>0.94290000000000007</v>
      </c>
      <c r="I21">
        <v>0.80460000000000009</v>
      </c>
      <c r="J21">
        <v>0.80460000000000009</v>
      </c>
      <c r="K21">
        <f t="shared" si="1"/>
        <v>0</v>
      </c>
      <c r="L21">
        <f t="shared" si="2"/>
        <v>0.94290000000000007</v>
      </c>
      <c r="M21" s="44">
        <f t="shared" si="3"/>
        <v>0.08</v>
      </c>
      <c r="N21" s="44">
        <f t="shared" si="4"/>
        <v>5.8299999999999977E-2</v>
      </c>
      <c r="O21" s="44">
        <f t="shared" si="5"/>
        <v>0</v>
      </c>
    </row>
    <row r="22" spans="1:15" x14ac:dyDescent="0.35">
      <c r="A22">
        <v>7902</v>
      </c>
      <c r="B22" t="s">
        <v>70</v>
      </c>
      <c r="C22" s="8">
        <v>930808679</v>
      </c>
      <c r="D22" s="8">
        <v>930808679</v>
      </c>
      <c r="E22" s="8">
        <f t="shared" si="0"/>
        <v>0</v>
      </c>
      <c r="F22" s="8">
        <f>_xlfn.IFNA(VLOOKUP(A22,'313 expiration'!A$1:E$24,5,FALSE),0)</f>
        <v>0</v>
      </c>
      <c r="G22" s="8">
        <f>_xlfn.IFNA(VLOOKUP(A22,'TIF expiration'!$A$1:$B$8,2,FALSE),0)</f>
        <v>0</v>
      </c>
      <c r="H22">
        <v>1.0079</v>
      </c>
      <c r="I22">
        <v>0.86960000000000004</v>
      </c>
      <c r="J22">
        <v>0.86960000000000004</v>
      </c>
      <c r="K22">
        <f t="shared" si="1"/>
        <v>0</v>
      </c>
      <c r="L22">
        <f t="shared" si="2"/>
        <v>1.0079</v>
      </c>
      <c r="M22" s="44">
        <f t="shared" si="3"/>
        <v>0.08</v>
      </c>
      <c r="N22" s="44">
        <f t="shared" si="4"/>
        <v>5.8299999999999977E-2</v>
      </c>
      <c r="O22" s="44">
        <f t="shared" si="5"/>
        <v>0</v>
      </c>
    </row>
    <row r="23" spans="1:15" x14ac:dyDescent="0.35">
      <c r="A23">
        <v>7904</v>
      </c>
      <c r="B23" t="s">
        <v>69</v>
      </c>
      <c r="C23" s="8">
        <v>520360948</v>
      </c>
      <c r="D23" s="8">
        <v>520360948</v>
      </c>
      <c r="E23" s="8">
        <f t="shared" si="0"/>
        <v>0</v>
      </c>
      <c r="F23" s="8">
        <f>_xlfn.IFNA(VLOOKUP(A23,'313 expiration'!A$1:E$24,5,FALSE),0)</f>
        <v>0</v>
      </c>
      <c r="G23" s="8">
        <f>_xlfn.IFNA(VLOOKUP(A23,'TIF expiration'!$A$1:$B$8,2,FALSE),0)</f>
        <v>0</v>
      </c>
      <c r="H23">
        <v>0.94290000000000007</v>
      </c>
      <c r="I23">
        <v>0.80460000000000009</v>
      </c>
      <c r="J23">
        <v>0.80460000000000009</v>
      </c>
      <c r="K23">
        <f t="shared" si="1"/>
        <v>0</v>
      </c>
      <c r="L23">
        <f t="shared" si="2"/>
        <v>0.94290000000000007</v>
      </c>
      <c r="M23" s="44">
        <f t="shared" si="3"/>
        <v>0.08</v>
      </c>
      <c r="N23" s="44">
        <f t="shared" si="4"/>
        <v>5.8299999999999977E-2</v>
      </c>
      <c r="O23" s="44">
        <f t="shared" si="5"/>
        <v>0</v>
      </c>
    </row>
    <row r="24" spans="1:15" x14ac:dyDescent="0.35">
      <c r="A24">
        <v>7905</v>
      </c>
      <c r="B24" t="s">
        <v>68</v>
      </c>
      <c r="C24" s="8">
        <v>2307002205</v>
      </c>
      <c r="D24" s="8">
        <v>2307002205</v>
      </c>
      <c r="E24" s="8">
        <f t="shared" si="0"/>
        <v>0</v>
      </c>
      <c r="F24" s="8">
        <f>_xlfn.IFNA(VLOOKUP(A24,'313 expiration'!A$1:E$24,5,FALSE),0)</f>
        <v>0</v>
      </c>
      <c r="G24" s="8">
        <f>_xlfn.IFNA(VLOOKUP(A24,'TIF expiration'!$A$1:$B$8,2,FALSE),0)</f>
        <v>0</v>
      </c>
      <c r="H24">
        <v>0.94290000000000007</v>
      </c>
      <c r="I24">
        <v>0.80460000000000009</v>
      </c>
      <c r="J24">
        <v>0.80460000000000009</v>
      </c>
      <c r="K24">
        <f t="shared" si="1"/>
        <v>0</v>
      </c>
      <c r="L24">
        <f t="shared" si="2"/>
        <v>0.94290000000000007</v>
      </c>
      <c r="M24" s="44">
        <f t="shared" si="3"/>
        <v>0.08</v>
      </c>
      <c r="N24" s="44">
        <f t="shared" si="4"/>
        <v>5.8299999999999977E-2</v>
      </c>
      <c r="O24" s="44">
        <f t="shared" si="5"/>
        <v>0</v>
      </c>
    </row>
    <row r="25" spans="1:15" x14ac:dyDescent="0.35">
      <c r="A25">
        <v>7906</v>
      </c>
      <c r="B25" t="s">
        <v>67</v>
      </c>
      <c r="C25" s="8">
        <v>554960436</v>
      </c>
      <c r="D25" s="8">
        <v>554960436</v>
      </c>
      <c r="E25" s="8">
        <f t="shared" si="0"/>
        <v>0</v>
      </c>
      <c r="F25" s="8">
        <f>_xlfn.IFNA(VLOOKUP(A25,'313 expiration'!A$1:E$24,5,FALSE),0)</f>
        <v>0</v>
      </c>
      <c r="G25" s="8">
        <f>_xlfn.IFNA(VLOOKUP(A25,'TIF expiration'!$A$1:$B$8,2,FALSE),0)</f>
        <v>0</v>
      </c>
      <c r="H25">
        <v>0.94259999999999999</v>
      </c>
      <c r="I25">
        <v>0.80460000000000009</v>
      </c>
      <c r="J25">
        <v>0.80460000000000009</v>
      </c>
      <c r="K25">
        <f t="shared" si="1"/>
        <v>0</v>
      </c>
      <c r="L25">
        <f t="shared" si="2"/>
        <v>0.94259999999999999</v>
      </c>
      <c r="M25" s="44">
        <f t="shared" si="3"/>
        <v>0.08</v>
      </c>
      <c r="N25" s="44">
        <f t="shared" si="4"/>
        <v>5.7999999999999899E-2</v>
      </c>
      <c r="O25" s="44">
        <f t="shared" si="5"/>
        <v>0</v>
      </c>
    </row>
    <row r="26" spans="1:15" x14ac:dyDescent="0.35">
      <c r="A26">
        <v>8901</v>
      </c>
      <c r="B26" t="s">
        <v>66</v>
      </c>
      <c r="C26" s="8">
        <v>2032683052</v>
      </c>
      <c r="D26" s="8">
        <v>2032683052</v>
      </c>
      <c r="E26" s="8">
        <f t="shared" si="0"/>
        <v>0</v>
      </c>
      <c r="F26" s="8">
        <f>_xlfn.IFNA(VLOOKUP(A26,'313 expiration'!A$1:E$24,5,FALSE),0)</f>
        <v>0</v>
      </c>
      <c r="G26" s="8">
        <f>_xlfn.IFNA(VLOOKUP(A26,'TIF expiration'!$A$1:$B$8,2,FALSE),0)</f>
        <v>0</v>
      </c>
      <c r="H26">
        <v>0.94170000000000009</v>
      </c>
      <c r="I26">
        <v>0.83579999999999999</v>
      </c>
      <c r="J26">
        <v>0.83579999999999999</v>
      </c>
      <c r="K26">
        <f t="shared" si="1"/>
        <v>0</v>
      </c>
      <c r="L26">
        <f t="shared" si="2"/>
        <v>0.94170000000000009</v>
      </c>
      <c r="M26" s="44">
        <f t="shared" si="3"/>
        <v>0.08</v>
      </c>
      <c r="N26" s="44">
        <f t="shared" si="4"/>
        <v>2.5900000000000103E-2</v>
      </c>
      <c r="O26" s="44">
        <f t="shared" si="5"/>
        <v>0</v>
      </c>
    </row>
    <row r="27" spans="1:15" x14ac:dyDescent="0.35">
      <c r="A27">
        <v>8902</v>
      </c>
      <c r="B27" t="s">
        <v>65</v>
      </c>
      <c r="C27" s="8">
        <v>2036075016</v>
      </c>
      <c r="D27" s="8">
        <v>1998409460</v>
      </c>
      <c r="E27" s="8">
        <f t="shared" si="0"/>
        <v>75331112</v>
      </c>
      <c r="F27" s="8">
        <f>_xlfn.IFNA(VLOOKUP(A27,'313 expiration'!A$1:E$24,5,FALSE),0)</f>
        <v>0</v>
      </c>
      <c r="G27" s="8">
        <f>_xlfn.IFNA(VLOOKUP(A27,'TIF expiration'!$A$1:$B$8,2,FALSE),0)</f>
        <v>0</v>
      </c>
      <c r="H27">
        <v>0.876</v>
      </c>
      <c r="I27">
        <v>0.82600000000000007</v>
      </c>
      <c r="J27">
        <v>0.82600000000000007</v>
      </c>
      <c r="K27">
        <f t="shared" si="1"/>
        <v>0</v>
      </c>
      <c r="L27">
        <f t="shared" si="2"/>
        <v>0.876</v>
      </c>
      <c r="M27" s="44">
        <f t="shared" si="3"/>
        <v>4.9999999999999933E-2</v>
      </c>
      <c r="N27" s="44">
        <f t="shared" si="4"/>
        <v>0</v>
      </c>
      <c r="O27" s="44">
        <f t="shared" si="5"/>
        <v>0</v>
      </c>
    </row>
    <row r="28" spans="1:15" x14ac:dyDescent="0.35">
      <c r="A28">
        <v>8903</v>
      </c>
      <c r="B28" t="s">
        <v>64</v>
      </c>
      <c r="C28" s="8">
        <v>537744111</v>
      </c>
      <c r="D28" s="8">
        <v>533421685</v>
      </c>
      <c r="E28" s="8">
        <f t="shared" si="0"/>
        <v>8644852</v>
      </c>
      <c r="F28" s="8">
        <f>_xlfn.IFNA(VLOOKUP(A28,'313 expiration'!A$1:E$24,5,FALSE),0)</f>
        <v>0</v>
      </c>
      <c r="G28" s="8">
        <f>_xlfn.IFNA(VLOOKUP(A28,'TIF expiration'!$A$1:$B$8,2,FALSE),0)</f>
        <v>0</v>
      </c>
      <c r="H28">
        <v>0.85460000000000003</v>
      </c>
      <c r="I28">
        <v>0.80460000000000009</v>
      </c>
      <c r="J28">
        <v>0.80460000000000009</v>
      </c>
      <c r="K28">
        <f t="shared" si="1"/>
        <v>0</v>
      </c>
      <c r="L28">
        <f t="shared" si="2"/>
        <v>0.85460000000000003</v>
      </c>
      <c r="M28" s="44">
        <f t="shared" si="3"/>
        <v>4.9999999999999933E-2</v>
      </c>
      <c r="N28" s="44">
        <f t="shared" si="4"/>
        <v>0</v>
      </c>
      <c r="O28" s="44">
        <f t="shared" si="5"/>
        <v>0</v>
      </c>
    </row>
    <row r="29" spans="1:15" x14ac:dyDescent="0.35">
      <c r="A29">
        <v>9901</v>
      </c>
      <c r="B29" t="s">
        <v>63</v>
      </c>
      <c r="C29" s="8">
        <v>352240669</v>
      </c>
      <c r="D29" s="8">
        <v>352240669</v>
      </c>
      <c r="E29" s="8">
        <f t="shared" si="0"/>
        <v>0</v>
      </c>
      <c r="F29" s="8">
        <f>_xlfn.IFNA(VLOOKUP(A29,'313 expiration'!A$1:E$24,5,FALSE),0)</f>
        <v>0</v>
      </c>
      <c r="G29" s="8">
        <f>_xlfn.IFNA(VLOOKUP(A29,'TIF expiration'!$A$1:$B$8,2,FALSE),0)</f>
        <v>0</v>
      </c>
      <c r="H29">
        <v>1.0145999999999999</v>
      </c>
      <c r="I29">
        <v>0.87630000000000008</v>
      </c>
      <c r="J29">
        <v>0.87630000000000008</v>
      </c>
      <c r="K29">
        <f t="shared" si="1"/>
        <v>0</v>
      </c>
      <c r="L29">
        <f t="shared" si="2"/>
        <v>1.0145999999999999</v>
      </c>
      <c r="M29" s="44">
        <f t="shared" si="3"/>
        <v>0.08</v>
      </c>
      <c r="N29" s="44">
        <f t="shared" si="4"/>
        <v>5.8299999999999866E-2</v>
      </c>
      <c r="O29" s="44">
        <f t="shared" si="5"/>
        <v>0</v>
      </c>
    </row>
    <row r="30" spans="1:15" x14ac:dyDescent="0.35">
      <c r="A30">
        <v>10901</v>
      </c>
      <c r="B30" t="s">
        <v>62</v>
      </c>
      <c r="C30" s="8">
        <v>436973601</v>
      </c>
      <c r="D30" s="8">
        <v>436973601</v>
      </c>
      <c r="E30" s="8">
        <f t="shared" si="0"/>
        <v>0</v>
      </c>
      <c r="F30" s="8">
        <f>_xlfn.IFNA(VLOOKUP(A30,'313 expiration'!A$1:E$24,5,FALSE),0)</f>
        <v>0</v>
      </c>
      <c r="G30" s="8">
        <f>_xlfn.IFNA(VLOOKUP(A30,'TIF expiration'!$A$1:$B$8,2,FALSE),0)</f>
        <v>0</v>
      </c>
      <c r="H30">
        <v>0.97460000000000002</v>
      </c>
      <c r="I30">
        <v>0.80460000000000009</v>
      </c>
      <c r="J30">
        <v>0.80460000000000009</v>
      </c>
      <c r="K30">
        <f t="shared" si="1"/>
        <v>0</v>
      </c>
      <c r="L30">
        <f t="shared" si="2"/>
        <v>0.97460000000000002</v>
      </c>
      <c r="M30" s="44">
        <f t="shared" si="3"/>
        <v>0.08</v>
      </c>
      <c r="N30" s="44">
        <f t="shared" si="4"/>
        <v>8.9999999999999927E-2</v>
      </c>
      <c r="O30" s="44">
        <f t="shared" si="5"/>
        <v>0</v>
      </c>
    </row>
    <row r="31" spans="1:15" x14ac:dyDescent="0.35">
      <c r="A31">
        <v>10902</v>
      </c>
      <c r="B31" t="s">
        <v>61</v>
      </c>
      <c r="C31" s="8">
        <v>2676222417</v>
      </c>
      <c r="D31" s="8">
        <v>2676222417</v>
      </c>
      <c r="E31" s="8">
        <f t="shared" si="0"/>
        <v>0</v>
      </c>
      <c r="F31" s="8">
        <f>_xlfn.IFNA(VLOOKUP(A31,'313 expiration'!A$1:E$24,5,FALSE),0)</f>
        <v>0</v>
      </c>
      <c r="G31" s="8">
        <f>_xlfn.IFNA(VLOOKUP(A31,'TIF expiration'!$A$1:$B$8,2,FALSE),0)</f>
        <v>0</v>
      </c>
      <c r="H31">
        <v>0.85460000000000003</v>
      </c>
      <c r="I31">
        <v>0.80460000000000009</v>
      </c>
      <c r="J31">
        <v>0.80460000000000009</v>
      </c>
      <c r="K31">
        <f t="shared" si="1"/>
        <v>0</v>
      </c>
      <c r="L31">
        <f t="shared" si="2"/>
        <v>0.85460000000000003</v>
      </c>
      <c r="M31" s="44">
        <f t="shared" si="3"/>
        <v>4.9999999999999933E-2</v>
      </c>
      <c r="N31" s="44">
        <f t="shared" si="4"/>
        <v>0</v>
      </c>
      <c r="O31" s="44">
        <f t="shared" si="5"/>
        <v>0</v>
      </c>
    </row>
    <row r="32" spans="1:15" x14ac:dyDescent="0.35">
      <c r="A32">
        <v>11901</v>
      </c>
      <c r="B32" t="s">
        <v>60</v>
      </c>
      <c r="C32" s="8">
        <v>7695996478</v>
      </c>
      <c r="D32" s="8">
        <v>7695996478</v>
      </c>
      <c r="E32" s="8">
        <f t="shared" si="0"/>
        <v>0</v>
      </c>
      <c r="F32" s="8">
        <f>_xlfn.IFNA(VLOOKUP(A32,'313 expiration'!A$1:E$24,5,FALSE),0)</f>
        <v>0</v>
      </c>
      <c r="G32" s="8">
        <f>_xlfn.IFNA(VLOOKUP(A32,'TIF expiration'!$A$1:$B$8,2,FALSE),0)</f>
        <v>0</v>
      </c>
      <c r="H32">
        <v>0.85460000000000003</v>
      </c>
      <c r="I32">
        <v>0.80460000000000009</v>
      </c>
      <c r="J32">
        <v>0.80460000000000009</v>
      </c>
      <c r="K32">
        <f t="shared" si="1"/>
        <v>0</v>
      </c>
      <c r="L32">
        <f t="shared" si="2"/>
        <v>0.85460000000000003</v>
      </c>
      <c r="M32" s="44">
        <f t="shared" si="3"/>
        <v>4.9999999999999933E-2</v>
      </c>
      <c r="N32" s="44">
        <f t="shared" si="4"/>
        <v>0</v>
      </c>
      <c r="O32" s="44">
        <f t="shared" si="5"/>
        <v>0</v>
      </c>
    </row>
    <row r="33" spans="1:15" x14ac:dyDescent="0.35">
      <c r="A33">
        <v>11902</v>
      </c>
      <c r="B33" t="s">
        <v>59</v>
      </c>
      <c r="C33" s="8">
        <v>2626275762</v>
      </c>
      <c r="D33" s="8">
        <v>2626275762</v>
      </c>
      <c r="E33" s="8">
        <f t="shared" si="0"/>
        <v>0</v>
      </c>
      <c r="F33" s="8">
        <f>_xlfn.IFNA(VLOOKUP(A33,'313 expiration'!A$1:E$24,5,FALSE),0)</f>
        <v>0</v>
      </c>
      <c r="G33" s="8">
        <f>_xlfn.IFNA(VLOOKUP(A33,'TIF expiration'!$A$1:$B$8,2,FALSE),0)</f>
        <v>0</v>
      </c>
      <c r="H33">
        <v>0.94290000000000007</v>
      </c>
      <c r="I33">
        <v>0.80460000000000009</v>
      </c>
      <c r="J33">
        <v>0.80460000000000009</v>
      </c>
      <c r="K33">
        <f t="shared" si="1"/>
        <v>0</v>
      </c>
      <c r="L33">
        <f t="shared" si="2"/>
        <v>0.94290000000000007</v>
      </c>
      <c r="M33" s="44">
        <f t="shared" si="3"/>
        <v>0.08</v>
      </c>
      <c r="N33" s="44">
        <f t="shared" si="4"/>
        <v>5.8299999999999977E-2</v>
      </c>
      <c r="O33" s="44">
        <f t="shared" si="5"/>
        <v>0</v>
      </c>
    </row>
    <row r="34" spans="1:15" x14ac:dyDescent="0.35">
      <c r="A34">
        <v>11904</v>
      </c>
      <c r="B34" t="s">
        <v>58</v>
      </c>
      <c r="C34" s="8">
        <v>1515978519</v>
      </c>
      <c r="D34" s="8">
        <v>1515978519</v>
      </c>
      <c r="E34" s="8">
        <f t="shared" si="0"/>
        <v>0</v>
      </c>
      <c r="F34" s="8">
        <f>_xlfn.IFNA(VLOOKUP(A34,'313 expiration'!A$1:E$24,5,FALSE),0)</f>
        <v>0</v>
      </c>
      <c r="G34" s="8">
        <f>_xlfn.IFNA(VLOOKUP(A34,'TIF expiration'!$A$1:$B$8,2,FALSE),0)</f>
        <v>0</v>
      </c>
      <c r="H34">
        <v>0.94290000000000007</v>
      </c>
      <c r="I34">
        <v>0.80460000000000009</v>
      </c>
      <c r="J34">
        <v>0.80460000000000009</v>
      </c>
      <c r="K34">
        <f t="shared" si="1"/>
        <v>0</v>
      </c>
      <c r="L34">
        <f t="shared" si="2"/>
        <v>0.94290000000000007</v>
      </c>
      <c r="M34" s="44">
        <f t="shared" si="3"/>
        <v>0.08</v>
      </c>
      <c r="N34" s="44">
        <f t="shared" si="4"/>
        <v>5.8299999999999977E-2</v>
      </c>
      <c r="O34" s="44">
        <f t="shared" si="5"/>
        <v>0</v>
      </c>
    </row>
    <row r="35" spans="1:15" x14ac:dyDescent="0.35">
      <c r="A35">
        <v>11905</v>
      </c>
      <c r="B35" t="s">
        <v>57</v>
      </c>
      <c r="C35" s="8">
        <v>185545539</v>
      </c>
      <c r="D35" s="8">
        <v>185545539</v>
      </c>
      <c r="E35" s="8">
        <f t="shared" si="0"/>
        <v>0</v>
      </c>
      <c r="F35" s="8">
        <f>_xlfn.IFNA(VLOOKUP(A35,'313 expiration'!A$1:E$24,5,FALSE),0)</f>
        <v>0</v>
      </c>
      <c r="G35" s="8">
        <f>_xlfn.IFNA(VLOOKUP(A35,'TIF expiration'!$A$1:$B$8,2,FALSE),0)</f>
        <v>0</v>
      </c>
      <c r="H35">
        <v>0.85460000000000003</v>
      </c>
      <c r="I35">
        <v>0.80460000000000009</v>
      </c>
      <c r="J35">
        <v>0.80460000000000009</v>
      </c>
      <c r="K35">
        <f t="shared" si="1"/>
        <v>0</v>
      </c>
      <c r="L35">
        <f t="shared" si="2"/>
        <v>0.85460000000000003</v>
      </c>
      <c r="M35" s="44">
        <f t="shared" si="3"/>
        <v>4.9999999999999933E-2</v>
      </c>
      <c r="N35" s="44">
        <f t="shared" si="4"/>
        <v>0</v>
      </c>
      <c r="O35" s="44">
        <f t="shared" si="5"/>
        <v>0</v>
      </c>
    </row>
    <row r="36" spans="1:15" x14ac:dyDescent="0.35">
      <c r="A36">
        <v>12901</v>
      </c>
      <c r="B36" t="s">
        <v>56</v>
      </c>
      <c r="C36" s="8">
        <v>429729709</v>
      </c>
      <c r="D36" s="8">
        <v>429729709</v>
      </c>
      <c r="E36" s="8">
        <f t="shared" si="0"/>
        <v>0</v>
      </c>
      <c r="F36" s="8">
        <f>_xlfn.IFNA(VLOOKUP(A36,'313 expiration'!A$1:E$24,5,FALSE),0)</f>
        <v>0</v>
      </c>
      <c r="G36" s="8">
        <f>_xlfn.IFNA(VLOOKUP(A36,'TIF expiration'!$A$1:$B$8,2,FALSE),0)</f>
        <v>0</v>
      </c>
      <c r="H36">
        <v>0.85460000000000003</v>
      </c>
      <c r="I36">
        <v>0.80460000000000009</v>
      </c>
      <c r="J36">
        <v>0.80460000000000009</v>
      </c>
      <c r="K36">
        <f t="shared" si="1"/>
        <v>0</v>
      </c>
      <c r="L36">
        <f t="shared" si="2"/>
        <v>0.85460000000000003</v>
      </c>
      <c r="M36" s="44">
        <f t="shared" si="3"/>
        <v>4.9999999999999933E-2</v>
      </c>
      <c r="N36" s="44">
        <f t="shared" si="4"/>
        <v>0</v>
      </c>
      <c r="O36" s="44">
        <f t="shared" si="5"/>
        <v>0</v>
      </c>
    </row>
    <row r="37" spans="1:15" x14ac:dyDescent="0.35">
      <c r="A37">
        <v>13901</v>
      </c>
      <c r="B37" t="s">
        <v>55</v>
      </c>
      <c r="C37" s="8">
        <v>1016621873</v>
      </c>
      <c r="D37" s="8">
        <v>1016621873</v>
      </c>
      <c r="E37" s="8">
        <f t="shared" si="0"/>
        <v>0</v>
      </c>
      <c r="F37" s="8">
        <f>_xlfn.IFNA(VLOOKUP(A37,'313 expiration'!A$1:E$24,5,FALSE),0)</f>
        <v>0</v>
      </c>
      <c r="G37" s="8">
        <f>_xlfn.IFNA(VLOOKUP(A37,'TIF expiration'!$A$1:$B$8,2,FALSE),0)</f>
        <v>0</v>
      </c>
      <c r="H37">
        <v>0.97030000000000005</v>
      </c>
      <c r="I37">
        <v>0.83200000000000007</v>
      </c>
      <c r="J37">
        <v>0.83200000000000007</v>
      </c>
      <c r="K37">
        <f t="shared" si="1"/>
        <v>0</v>
      </c>
      <c r="L37">
        <f t="shared" si="2"/>
        <v>0.97030000000000005</v>
      </c>
      <c r="M37" s="44">
        <f t="shared" si="3"/>
        <v>0.08</v>
      </c>
      <c r="N37" s="44">
        <f t="shared" si="4"/>
        <v>5.8299999999999977E-2</v>
      </c>
      <c r="O37" s="44">
        <f t="shared" si="5"/>
        <v>0</v>
      </c>
    </row>
    <row r="38" spans="1:15" x14ac:dyDescent="0.35">
      <c r="A38">
        <v>13902</v>
      </c>
      <c r="B38" t="s">
        <v>54</v>
      </c>
      <c r="C38" s="8">
        <v>601852636</v>
      </c>
      <c r="D38" s="8">
        <v>601852636</v>
      </c>
      <c r="E38" s="8">
        <f t="shared" si="0"/>
        <v>0</v>
      </c>
      <c r="F38" s="8">
        <f>_xlfn.IFNA(VLOOKUP(A38,'313 expiration'!A$1:E$24,5,FALSE),0)</f>
        <v>0</v>
      </c>
      <c r="G38" s="8">
        <f>_xlfn.IFNA(VLOOKUP(A38,'TIF expiration'!$A$1:$B$8,2,FALSE),0)</f>
        <v>0</v>
      </c>
      <c r="H38">
        <v>0.85460000000000003</v>
      </c>
      <c r="I38">
        <v>0.80460000000000009</v>
      </c>
      <c r="J38">
        <v>0.80460000000000009</v>
      </c>
      <c r="K38">
        <f t="shared" si="1"/>
        <v>0</v>
      </c>
      <c r="L38">
        <f t="shared" si="2"/>
        <v>0.85460000000000003</v>
      </c>
      <c r="M38" s="44">
        <f t="shared" si="3"/>
        <v>4.9999999999999933E-2</v>
      </c>
      <c r="N38" s="44">
        <f t="shared" si="4"/>
        <v>0</v>
      </c>
      <c r="O38" s="44">
        <f t="shared" si="5"/>
        <v>0</v>
      </c>
    </row>
    <row r="39" spans="1:15" x14ac:dyDescent="0.35">
      <c r="A39">
        <v>13903</v>
      </c>
      <c r="B39" t="s">
        <v>53</v>
      </c>
      <c r="C39" s="8">
        <v>514641526</v>
      </c>
      <c r="D39" s="8">
        <v>514641526</v>
      </c>
      <c r="E39" s="8">
        <f t="shared" si="0"/>
        <v>0</v>
      </c>
      <c r="F39" s="8">
        <f>_xlfn.IFNA(VLOOKUP(A39,'313 expiration'!A$1:E$24,5,FALSE),0)</f>
        <v>51545799</v>
      </c>
      <c r="G39" s="8">
        <f>_xlfn.IFNA(VLOOKUP(A39,'TIF expiration'!$A$1:$B$8,2,FALSE),0)</f>
        <v>0</v>
      </c>
      <c r="H39">
        <v>0.98230000000000006</v>
      </c>
      <c r="I39">
        <v>0.89410000000000001</v>
      </c>
      <c r="J39">
        <v>0.89410000000000001</v>
      </c>
      <c r="K39">
        <f t="shared" si="1"/>
        <v>0</v>
      </c>
      <c r="L39">
        <f t="shared" si="2"/>
        <v>0.98230000000000006</v>
      </c>
      <c r="M39" s="44">
        <f t="shared" si="3"/>
        <v>0.08</v>
      </c>
      <c r="N39" s="44">
        <f t="shared" si="4"/>
        <v>8.2000000000000545E-3</v>
      </c>
      <c r="O39" s="44">
        <f t="shared" si="5"/>
        <v>0</v>
      </c>
    </row>
    <row r="40" spans="1:15" x14ac:dyDescent="0.35">
      <c r="A40">
        <v>13905</v>
      </c>
      <c r="B40" t="s">
        <v>52</v>
      </c>
      <c r="C40" s="8">
        <v>273345017</v>
      </c>
      <c r="D40" s="8">
        <v>273345017</v>
      </c>
      <c r="E40" s="8">
        <f t="shared" si="0"/>
        <v>0</v>
      </c>
      <c r="F40" s="8">
        <f>_xlfn.IFNA(VLOOKUP(A40,'313 expiration'!A$1:E$24,5,FALSE),0)</f>
        <v>0</v>
      </c>
      <c r="G40" s="8">
        <f>_xlfn.IFNA(VLOOKUP(A40,'TIF expiration'!$A$1:$B$8,2,FALSE),0)</f>
        <v>0</v>
      </c>
      <c r="H40">
        <v>0.94290000000000007</v>
      </c>
      <c r="I40">
        <v>0.80460000000000009</v>
      </c>
      <c r="J40">
        <v>0.80460000000000009</v>
      </c>
      <c r="K40">
        <f t="shared" si="1"/>
        <v>0</v>
      </c>
      <c r="L40">
        <f t="shared" si="2"/>
        <v>0.94290000000000007</v>
      </c>
      <c r="M40" s="44">
        <f t="shared" si="3"/>
        <v>0.08</v>
      </c>
      <c r="N40" s="44">
        <f t="shared" si="4"/>
        <v>5.8299999999999977E-2</v>
      </c>
      <c r="O40" s="44">
        <f t="shared" si="5"/>
        <v>0</v>
      </c>
    </row>
    <row r="41" spans="1:15" x14ac:dyDescent="0.35">
      <c r="A41">
        <v>14901</v>
      </c>
      <c r="B41" t="s">
        <v>51</v>
      </c>
      <c r="C41" s="8">
        <v>778292764</v>
      </c>
      <c r="D41" s="8">
        <v>778292764</v>
      </c>
      <c r="E41" s="8">
        <f t="shared" si="0"/>
        <v>0</v>
      </c>
      <c r="F41" s="8">
        <f>_xlfn.IFNA(VLOOKUP(A41,'313 expiration'!A$1:E$24,5,FALSE),0)</f>
        <v>0</v>
      </c>
      <c r="G41" s="8">
        <f>_xlfn.IFNA(VLOOKUP(A41,'TIF expiration'!$A$1:$B$8,2,FALSE),0)</f>
        <v>0</v>
      </c>
      <c r="H41">
        <v>0.85460000000000003</v>
      </c>
      <c r="I41">
        <v>0.80460000000000009</v>
      </c>
      <c r="J41">
        <v>0.80460000000000009</v>
      </c>
      <c r="K41">
        <f t="shared" si="1"/>
        <v>0</v>
      </c>
      <c r="L41">
        <f t="shared" si="2"/>
        <v>0.85460000000000003</v>
      </c>
      <c r="M41" s="44">
        <f t="shared" si="3"/>
        <v>4.9999999999999933E-2</v>
      </c>
      <c r="N41" s="44">
        <f t="shared" si="4"/>
        <v>0</v>
      </c>
      <c r="O41" s="44">
        <f t="shared" si="5"/>
        <v>0</v>
      </c>
    </row>
    <row r="42" spans="1:15" x14ac:dyDescent="0.35">
      <c r="A42">
        <v>14902</v>
      </c>
      <c r="B42" t="s">
        <v>50</v>
      </c>
      <c r="C42" s="8">
        <v>186040161</v>
      </c>
      <c r="D42" s="8">
        <v>186040161</v>
      </c>
      <c r="E42" s="8">
        <f t="shared" si="0"/>
        <v>0</v>
      </c>
      <c r="F42" s="8">
        <f>_xlfn.IFNA(VLOOKUP(A42,'313 expiration'!A$1:E$24,5,FALSE),0)</f>
        <v>0</v>
      </c>
      <c r="G42" s="8">
        <f>_xlfn.IFNA(VLOOKUP(A42,'TIF expiration'!$A$1:$B$8,2,FALSE),0)</f>
        <v>0</v>
      </c>
      <c r="H42">
        <v>0.85460000000000003</v>
      </c>
      <c r="I42">
        <v>0.80460000000000009</v>
      </c>
      <c r="J42">
        <v>0.80460000000000009</v>
      </c>
      <c r="K42">
        <f t="shared" si="1"/>
        <v>0</v>
      </c>
      <c r="L42">
        <f t="shared" si="2"/>
        <v>0.85460000000000003</v>
      </c>
      <c r="M42" s="44">
        <f t="shared" si="3"/>
        <v>4.9999999999999933E-2</v>
      </c>
      <c r="N42" s="44">
        <f t="shared" si="4"/>
        <v>0</v>
      </c>
      <c r="O42" s="44">
        <f t="shared" si="5"/>
        <v>0</v>
      </c>
    </row>
    <row r="43" spans="1:15" x14ac:dyDescent="0.35">
      <c r="A43">
        <v>14903</v>
      </c>
      <c r="B43" t="s">
        <v>49</v>
      </c>
      <c r="C43" s="8">
        <v>5540326942</v>
      </c>
      <c r="D43" s="8">
        <v>5540326942</v>
      </c>
      <c r="E43" s="8">
        <f t="shared" si="0"/>
        <v>0</v>
      </c>
      <c r="F43" s="8">
        <f>_xlfn.IFNA(VLOOKUP(A43,'313 expiration'!A$1:E$24,5,FALSE),0)</f>
        <v>0</v>
      </c>
      <c r="G43" s="8">
        <f>_xlfn.IFNA(VLOOKUP(A43,'TIF expiration'!$A$1:$B$8,2,FALSE),0)</f>
        <v>24167901</v>
      </c>
      <c r="H43">
        <v>0.94290000000000007</v>
      </c>
      <c r="I43">
        <v>0.80460000000000009</v>
      </c>
      <c r="J43">
        <v>0.80460000000000009</v>
      </c>
      <c r="K43">
        <f t="shared" si="1"/>
        <v>0</v>
      </c>
      <c r="L43">
        <f t="shared" si="2"/>
        <v>0.94290000000000007</v>
      </c>
      <c r="M43" s="44">
        <f t="shared" si="3"/>
        <v>0.08</v>
      </c>
      <c r="N43" s="44">
        <f t="shared" si="4"/>
        <v>5.8299999999999977E-2</v>
      </c>
      <c r="O43" s="44">
        <f t="shared" si="5"/>
        <v>0</v>
      </c>
    </row>
    <row r="44" spans="1:15" x14ac:dyDescent="0.35">
      <c r="A44">
        <v>14905</v>
      </c>
      <c r="B44" t="s">
        <v>48</v>
      </c>
      <c r="C44" s="8">
        <v>188427429</v>
      </c>
      <c r="D44" s="8">
        <v>188427429</v>
      </c>
      <c r="E44" s="8">
        <f t="shared" si="0"/>
        <v>0</v>
      </c>
      <c r="F44" s="8">
        <f>_xlfn.IFNA(VLOOKUP(A44,'313 expiration'!A$1:E$24,5,FALSE),0)</f>
        <v>0</v>
      </c>
      <c r="G44" s="8">
        <f>_xlfn.IFNA(VLOOKUP(A44,'TIF expiration'!$A$1:$B$8,2,FALSE),0)</f>
        <v>0</v>
      </c>
      <c r="H44">
        <v>0.85460000000000003</v>
      </c>
      <c r="I44">
        <v>0.80460000000000009</v>
      </c>
      <c r="J44">
        <v>0.80460000000000009</v>
      </c>
      <c r="K44">
        <f t="shared" si="1"/>
        <v>0</v>
      </c>
      <c r="L44">
        <f t="shared" si="2"/>
        <v>0.85460000000000003</v>
      </c>
      <c r="M44" s="44">
        <f t="shared" si="3"/>
        <v>4.9999999999999933E-2</v>
      </c>
      <c r="N44" s="44">
        <f t="shared" si="4"/>
        <v>0</v>
      </c>
      <c r="O44" s="44">
        <f t="shared" si="5"/>
        <v>0</v>
      </c>
    </row>
    <row r="45" spans="1:15" x14ac:dyDescent="0.35">
      <c r="A45">
        <v>14906</v>
      </c>
      <c r="B45" t="s">
        <v>47</v>
      </c>
      <c r="C45" s="8">
        <v>11943208384</v>
      </c>
      <c r="D45" s="8">
        <v>11943208384</v>
      </c>
      <c r="E45" s="8">
        <f t="shared" si="0"/>
        <v>0</v>
      </c>
      <c r="F45" s="8">
        <f>_xlfn.IFNA(VLOOKUP(A45,'313 expiration'!A$1:E$24,5,FALSE),0)</f>
        <v>0</v>
      </c>
      <c r="G45" s="8">
        <f>_xlfn.IFNA(VLOOKUP(A45,'TIF expiration'!$A$1:$B$8,2,FALSE),0)</f>
        <v>0</v>
      </c>
      <c r="H45">
        <v>0.85460000000000003</v>
      </c>
      <c r="I45">
        <v>0.80460000000000009</v>
      </c>
      <c r="J45">
        <v>0.80460000000000009</v>
      </c>
      <c r="K45">
        <f t="shared" si="1"/>
        <v>0</v>
      </c>
      <c r="L45">
        <f t="shared" si="2"/>
        <v>0.85460000000000003</v>
      </c>
      <c r="M45" s="44">
        <f t="shared" si="3"/>
        <v>4.9999999999999933E-2</v>
      </c>
      <c r="N45" s="44">
        <f t="shared" si="4"/>
        <v>0</v>
      </c>
      <c r="O45" s="44">
        <f t="shared" si="5"/>
        <v>0</v>
      </c>
    </row>
    <row r="46" spans="1:15" x14ac:dyDescent="0.35">
      <c r="A46">
        <v>14907</v>
      </c>
      <c r="B46" t="s">
        <v>46</v>
      </c>
      <c r="C46" s="8">
        <v>267815879</v>
      </c>
      <c r="D46" s="8">
        <v>267815879</v>
      </c>
      <c r="E46" s="8">
        <f t="shared" si="0"/>
        <v>0</v>
      </c>
      <c r="F46" s="8">
        <f>_xlfn.IFNA(VLOOKUP(A46,'313 expiration'!A$1:E$24,5,FALSE),0)</f>
        <v>0</v>
      </c>
      <c r="G46" s="8">
        <f>_xlfn.IFNA(VLOOKUP(A46,'TIF expiration'!$A$1:$B$8,2,FALSE),0)</f>
        <v>0</v>
      </c>
      <c r="H46">
        <v>0.85460000000000003</v>
      </c>
      <c r="I46">
        <v>0.80460000000000009</v>
      </c>
      <c r="J46">
        <v>0.80460000000000009</v>
      </c>
      <c r="K46">
        <f t="shared" si="1"/>
        <v>0</v>
      </c>
      <c r="L46">
        <f t="shared" si="2"/>
        <v>0.85460000000000003</v>
      </c>
      <c r="M46" s="44">
        <f t="shared" si="3"/>
        <v>4.9999999999999933E-2</v>
      </c>
      <c r="N46" s="44">
        <f t="shared" si="4"/>
        <v>0</v>
      </c>
      <c r="O46" s="44">
        <f t="shared" si="5"/>
        <v>0</v>
      </c>
    </row>
    <row r="47" spans="1:15" x14ac:dyDescent="0.35">
      <c r="A47">
        <v>14908</v>
      </c>
      <c r="B47" t="s">
        <v>45</v>
      </c>
      <c r="C47" s="8">
        <v>1523588839</v>
      </c>
      <c r="D47" s="8">
        <v>1523588839</v>
      </c>
      <c r="E47" s="8">
        <f t="shared" si="0"/>
        <v>0</v>
      </c>
      <c r="F47" s="8">
        <f>_xlfn.IFNA(VLOOKUP(A47,'313 expiration'!A$1:E$24,5,FALSE),0)</f>
        <v>0</v>
      </c>
      <c r="G47" s="8">
        <f>_xlfn.IFNA(VLOOKUP(A47,'TIF expiration'!$A$1:$B$8,2,FALSE),0)</f>
        <v>0</v>
      </c>
      <c r="H47">
        <v>0.85460000000000003</v>
      </c>
      <c r="I47">
        <v>0.80460000000000009</v>
      </c>
      <c r="J47">
        <v>0.80460000000000009</v>
      </c>
      <c r="K47">
        <f t="shared" si="1"/>
        <v>0</v>
      </c>
      <c r="L47">
        <f t="shared" si="2"/>
        <v>0.85460000000000003</v>
      </c>
      <c r="M47" s="44">
        <f t="shared" si="3"/>
        <v>4.9999999999999933E-2</v>
      </c>
      <c r="N47" s="44">
        <f t="shared" si="4"/>
        <v>0</v>
      </c>
      <c r="O47" s="44">
        <f t="shared" si="5"/>
        <v>0</v>
      </c>
    </row>
    <row r="48" spans="1:15" x14ac:dyDescent="0.35">
      <c r="A48">
        <v>14909</v>
      </c>
      <c r="B48" t="s">
        <v>44</v>
      </c>
      <c r="C48" s="8">
        <v>5232672898</v>
      </c>
      <c r="D48" s="8">
        <v>5232672898</v>
      </c>
      <c r="E48" s="8">
        <f t="shared" si="0"/>
        <v>0</v>
      </c>
      <c r="F48" s="8">
        <f>_xlfn.IFNA(VLOOKUP(A48,'313 expiration'!A$1:E$24,5,FALSE),0)</f>
        <v>0</v>
      </c>
      <c r="G48" s="8">
        <f>_xlfn.IFNA(VLOOKUP(A48,'TIF expiration'!$A$1:$B$8,2,FALSE),0)</f>
        <v>780553880</v>
      </c>
      <c r="H48">
        <v>0.91050000000000009</v>
      </c>
      <c r="I48">
        <v>0.80460000000000009</v>
      </c>
      <c r="J48">
        <v>0.80460000000000009</v>
      </c>
      <c r="K48">
        <f t="shared" si="1"/>
        <v>0</v>
      </c>
      <c r="L48">
        <f t="shared" si="2"/>
        <v>0.91050000000000009</v>
      </c>
      <c r="M48" s="44">
        <f t="shared" si="3"/>
        <v>0.08</v>
      </c>
      <c r="N48" s="44">
        <f t="shared" si="4"/>
        <v>2.5899999999999992E-2</v>
      </c>
      <c r="O48" s="44">
        <f t="shared" si="5"/>
        <v>0</v>
      </c>
    </row>
    <row r="49" spans="1:15" x14ac:dyDescent="0.35">
      <c r="A49">
        <v>14910</v>
      </c>
      <c r="B49" t="s">
        <v>43</v>
      </c>
      <c r="C49" s="8">
        <v>617277265</v>
      </c>
      <c r="D49" s="8">
        <v>617277265</v>
      </c>
      <c r="E49" s="8">
        <f t="shared" si="0"/>
        <v>0</v>
      </c>
      <c r="F49" s="8">
        <f>_xlfn.IFNA(VLOOKUP(A49,'313 expiration'!A$1:E$24,5,FALSE),0)</f>
        <v>0</v>
      </c>
      <c r="G49" s="8">
        <f>_xlfn.IFNA(VLOOKUP(A49,'TIF expiration'!$A$1:$B$8,2,FALSE),0)</f>
        <v>68781587</v>
      </c>
      <c r="H49">
        <v>0.84460000000000002</v>
      </c>
      <c r="I49">
        <v>0.80460000000000009</v>
      </c>
      <c r="J49">
        <v>0.80460000000000009</v>
      </c>
      <c r="K49">
        <f t="shared" si="1"/>
        <v>0</v>
      </c>
      <c r="L49">
        <f t="shared" si="2"/>
        <v>0.84460000000000002</v>
      </c>
      <c r="M49" s="44">
        <f t="shared" si="3"/>
        <v>3.9999999999999925E-2</v>
      </c>
      <c r="N49" s="44">
        <f t="shared" si="4"/>
        <v>0</v>
      </c>
      <c r="O49" s="44">
        <f t="shared" si="5"/>
        <v>0</v>
      </c>
    </row>
    <row r="50" spans="1:15" x14ac:dyDescent="0.35">
      <c r="A50">
        <v>15901</v>
      </c>
      <c r="B50" t="s">
        <v>994</v>
      </c>
      <c r="C50" s="8">
        <v>8095868961</v>
      </c>
      <c r="D50" s="8">
        <v>8095868961</v>
      </c>
      <c r="E50" s="8">
        <f t="shared" si="0"/>
        <v>0</v>
      </c>
      <c r="F50" s="8">
        <f>_xlfn.IFNA(VLOOKUP(A50,'313 expiration'!A$1:E$24,5,FALSE),0)</f>
        <v>0</v>
      </c>
      <c r="G50" s="8">
        <f>_xlfn.IFNA(VLOOKUP(A50,'TIF expiration'!$A$1:$B$8,2,FALSE),0)</f>
        <v>0</v>
      </c>
      <c r="H50">
        <v>0.9355</v>
      </c>
      <c r="I50">
        <v>0.85550000000000004</v>
      </c>
      <c r="J50">
        <v>0.85550000000000004</v>
      </c>
      <c r="K50">
        <f t="shared" si="1"/>
        <v>0</v>
      </c>
      <c r="L50">
        <f t="shared" si="2"/>
        <v>0.9355</v>
      </c>
      <c r="M50" s="44">
        <f t="shared" si="3"/>
        <v>7.999999999999996E-2</v>
      </c>
      <c r="N50" s="44">
        <f t="shared" si="4"/>
        <v>0</v>
      </c>
      <c r="O50" s="44">
        <f t="shared" si="5"/>
        <v>0</v>
      </c>
    </row>
    <row r="51" spans="1:15" x14ac:dyDescent="0.35">
      <c r="A51">
        <v>15904</v>
      </c>
      <c r="B51" t="s">
        <v>993</v>
      </c>
      <c r="C51" s="8">
        <v>2511901366</v>
      </c>
      <c r="D51" s="8">
        <v>2511901366</v>
      </c>
      <c r="E51" s="8">
        <f t="shared" si="0"/>
        <v>0</v>
      </c>
      <c r="F51" s="8">
        <f>_xlfn.IFNA(VLOOKUP(A51,'313 expiration'!A$1:E$24,5,FALSE),0)</f>
        <v>0</v>
      </c>
      <c r="G51" s="8">
        <f>_xlfn.IFNA(VLOOKUP(A51,'TIF expiration'!$A$1:$B$8,2,FALSE),0)</f>
        <v>0</v>
      </c>
      <c r="H51">
        <v>0.94290000000000007</v>
      </c>
      <c r="I51">
        <v>0.80460000000000009</v>
      </c>
      <c r="J51">
        <v>0.80460000000000009</v>
      </c>
      <c r="K51">
        <f t="shared" si="1"/>
        <v>0</v>
      </c>
      <c r="L51">
        <f t="shared" si="2"/>
        <v>0.94290000000000007</v>
      </c>
      <c r="M51" s="44">
        <f t="shared" si="3"/>
        <v>0.08</v>
      </c>
      <c r="N51" s="44">
        <f t="shared" si="4"/>
        <v>5.8299999999999977E-2</v>
      </c>
      <c r="O51" s="44">
        <f t="shared" si="5"/>
        <v>0</v>
      </c>
    </row>
    <row r="52" spans="1:15" x14ac:dyDescent="0.35">
      <c r="A52">
        <v>15905</v>
      </c>
      <c r="B52" t="s">
        <v>127</v>
      </c>
      <c r="C52" s="8">
        <v>2201672523</v>
      </c>
      <c r="D52" s="8">
        <v>2201672523</v>
      </c>
      <c r="E52" s="8">
        <f t="shared" si="0"/>
        <v>0</v>
      </c>
      <c r="F52" s="8">
        <f>_xlfn.IFNA(VLOOKUP(A52,'313 expiration'!A$1:E$24,5,FALSE),0)</f>
        <v>0</v>
      </c>
      <c r="G52" s="8">
        <f>_xlfn.IFNA(VLOOKUP(A52,'TIF expiration'!$A$1:$B$8,2,FALSE),0)</f>
        <v>0</v>
      </c>
      <c r="H52">
        <v>0.94290000000000007</v>
      </c>
      <c r="I52">
        <v>0.80460000000000009</v>
      </c>
      <c r="J52">
        <v>0.80460000000000009</v>
      </c>
      <c r="K52">
        <f t="shared" si="1"/>
        <v>0</v>
      </c>
      <c r="L52">
        <f t="shared" si="2"/>
        <v>0.94290000000000007</v>
      </c>
      <c r="M52" s="44">
        <f t="shared" si="3"/>
        <v>0.08</v>
      </c>
      <c r="N52" s="44">
        <f t="shared" si="4"/>
        <v>5.8299999999999977E-2</v>
      </c>
      <c r="O52" s="44">
        <f t="shared" si="5"/>
        <v>0</v>
      </c>
    </row>
    <row r="53" spans="1:15" x14ac:dyDescent="0.35">
      <c r="A53">
        <v>15907</v>
      </c>
      <c r="B53" t="s">
        <v>992</v>
      </c>
      <c r="C53" s="8">
        <v>25603029294</v>
      </c>
      <c r="D53" s="8">
        <v>25491115042</v>
      </c>
      <c r="E53" s="8">
        <f t="shared" si="0"/>
        <v>223828504</v>
      </c>
      <c r="F53" s="8">
        <f>_xlfn.IFNA(VLOOKUP(A53,'313 expiration'!A$1:E$24,5,FALSE),0)</f>
        <v>0</v>
      </c>
      <c r="G53" s="8">
        <f>_xlfn.IFNA(VLOOKUP(A53,'TIF expiration'!$A$1:$B$8,2,FALSE),0)</f>
        <v>0</v>
      </c>
      <c r="H53">
        <v>0.94290000000000007</v>
      </c>
      <c r="I53">
        <v>0.80460000000000009</v>
      </c>
      <c r="J53">
        <v>0.80460000000000009</v>
      </c>
      <c r="K53">
        <f t="shared" si="1"/>
        <v>0</v>
      </c>
      <c r="L53">
        <f t="shared" si="2"/>
        <v>0.94290000000000007</v>
      </c>
      <c r="M53" s="44">
        <f t="shared" si="3"/>
        <v>0.08</v>
      </c>
      <c r="N53" s="44">
        <f t="shared" si="4"/>
        <v>5.8299999999999977E-2</v>
      </c>
      <c r="O53" s="44">
        <f t="shared" si="5"/>
        <v>0</v>
      </c>
    </row>
    <row r="54" spans="1:15" x14ac:dyDescent="0.35">
      <c r="A54">
        <v>15908</v>
      </c>
      <c r="B54" t="s">
        <v>991</v>
      </c>
      <c r="C54" s="8">
        <v>2462854260</v>
      </c>
      <c r="D54" s="8">
        <v>2462854260</v>
      </c>
      <c r="E54" s="8">
        <f t="shared" si="0"/>
        <v>0</v>
      </c>
      <c r="F54" s="8">
        <f>_xlfn.IFNA(VLOOKUP(A54,'313 expiration'!A$1:E$24,5,FALSE),0)</f>
        <v>0</v>
      </c>
      <c r="G54" s="8">
        <f>_xlfn.IFNA(VLOOKUP(A54,'TIF expiration'!$A$1:$B$8,2,FALSE),0)</f>
        <v>0</v>
      </c>
      <c r="H54">
        <v>0.85460000000000003</v>
      </c>
      <c r="I54">
        <v>0.80460000000000009</v>
      </c>
      <c r="J54">
        <v>0.80460000000000009</v>
      </c>
      <c r="K54">
        <f t="shared" si="1"/>
        <v>0</v>
      </c>
      <c r="L54">
        <f t="shared" si="2"/>
        <v>0.85460000000000003</v>
      </c>
      <c r="M54" s="44">
        <f t="shared" si="3"/>
        <v>4.9999999999999933E-2</v>
      </c>
      <c r="N54" s="44">
        <f t="shared" si="4"/>
        <v>0</v>
      </c>
      <c r="O54" s="44">
        <f t="shared" si="5"/>
        <v>0</v>
      </c>
    </row>
    <row r="55" spans="1:15" x14ac:dyDescent="0.35">
      <c r="A55">
        <v>15909</v>
      </c>
      <c r="B55" t="s">
        <v>990</v>
      </c>
      <c r="C55" s="8">
        <v>848444848</v>
      </c>
      <c r="D55" s="8">
        <v>848444848</v>
      </c>
      <c r="E55" s="8">
        <f t="shared" si="0"/>
        <v>0</v>
      </c>
      <c r="F55" s="8">
        <f>_xlfn.IFNA(VLOOKUP(A55,'313 expiration'!A$1:E$24,5,FALSE),0)</f>
        <v>0</v>
      </c>
      <c r="G55" s="8">
        <f>_xlfn.IFNA(VLOOKUP(A55,'TIF expiration'!$A$1:$B$8,2,FALSE),0)</f>
        <v>0</v>
      </c>
      <c r="H55">
        <v>0.94290000000000007</v>
      </c>
      <c r="I55">
        <v>0.80460000000000009</v>
      </c>
      <c r="J55">
        <v>0.80460000000000009</v>
      </c>
      <c r="K55">
        <f t="shared" si="1"/>
        <v>0</v>
      </c>
      <c r="L55">
        <f t="shared" si="2"/>
        <v>0.94290000000000007</v>
      </c>
      <c r="M55" s="44">
        <f t="shared" si="3"/>
        <v>0.08</v>
      </c>
      <c r="N55" s="44">
        <f t="shared" si="4"/>
        <v>5.8299999999999977E-2</v>
      </c>
      <c r="O55" s="44">
        <f t="shared" si="5"/>
        <v>0</v>
      </c>
    </row>
    <row r="56" spans="1:15" x14ac:dyDescent="0.35">
      <c r="A56">
        <v>15910</v>
      </c>
      <c r="B56" t="s">
        <v>989</v>
      </c>
      <c r="C56" s="8">
        <v>50742310381</v>
      </c>
      <c r="D56" s="8">
        <v>50742310381</v>
      </c>
      <c r="E56" s="8">
        <f t="shared" si="0"/>
        <v>0</v>
      </c>
      <c r="F56" s="8">
        <f>_xlfn.IFNA(VLOOKUP(A56,'313 expiration'!A$1:E$24,5,FALSE),0)</f>
        <v>0</v>
      </c>
      <c r="G56" s="8">
        <f>_xlfn.IFNA(VLOOKUP(A56,'TIF expiration'!$A$1:$B$8,2,FALSE),0)</f>
        <v>0</v>
      </c>
      <c r="H56">
        <v>0.8822000000000001</v>
      </c>
      <c r="I56">
        <v>0.83220000000000005</v>
      </c>
      <c r="J56">
        <v>0.83220000000000005</v>
      </c>
      <c r="K56">
        <f t="shared" si="1"/>
        <v>0</v>
      </c>
      <c r="L56">
        <f t="shared" si="2"/>
        <v>0.8822000000000001</v>
      </c>
      <c r="M56" s="44">
        <f t="shared" si="3"/>
        <v>5.0000000000000044E-2</v>
      </c>
      <c r="N56" s="44">
        <f t="shared" si="4"/>
        <v>0</v>
      </c>
      <c r="O56" s="44">
        <f t="shared" si="5"/>
        <v>0</v>
      </c>
    </row>
    <row r="57" spans="1:15" x14ac:dyDescent="0.35">
      <c r="A57">
        <v>15911</v>
      </c>
      <c r="B57" t="s">
        <v>988</v>
      </c>
      <c r="C57" s="8">
        <v>6663380081</v>
      </c>
      <c r="D57" s="8">
        <v>6663380081</v>
      </c>
      <c r="E57" s="8">
        <f t="shared" si="0"/>
        <v>0</v>
      </c>
      <c r="F57" s="8">
        <f>_xlfn.IFNA(VLOOKUP(A57,'313 expiration'!A$1:E$24,5,FALSE),0)</f>
        <v>0</v>
      </c>
      <c r="G57" s="8">
        <f>_xlfn.IFNA(VLOOKUP(A57,'TIF expiration'!$A$1:$B$8,2,FALSE),0)</f>
        <v>0</v>
      </c>
      <c r="H57">
        <v>0.85460000000000003</v>
      </c>
      <c r="I57">
        <v>0.80460000000000009</v>
      </c>
      <c r="J57">
        <v>0.80460000000000009</v>
      </c>
      <c r="K57">
        <f t="shared" si="1"/>
        <v>0</v>
      </c>
      <c r="L57">
        <f t="shared" si="2"/>
        <v>0.85460000000000003</v>
      </c>
      <c r="M57" s="44">
        <f t="shared" si="3"/>
        <v>4.9999999999999933E-2</v>
      </c>
      <c r="N57" s="44">
        <f t="shared" si="4"/>
        <v>0</v>
      </c>
      <c r="O57" s="44">
        <f t="shared" si="5"/>
        <v>0</v>
      </c>
    </row>
    <row r="58" spans="1:15" x14ac:dyDescent="0.35">
      <c r="A58">
        <v>15912</v>
      </c>
      <c r="B58" t="s">
        <v>987</v>
      </c>
      <c r="C58" s="8">
        <v>5947652130</v>
      </c>
      <c r="D58" s="8">
        <v>5947652130</v>
      </c>
      <c r="E58" s="8">
        <f t="shared" si="0"/>
        <v>0</v>
      </c>
      <c r="F58" s="8">
        <f>_xlfn.IFNA(VLOOKUP(A58,'313 expiration'!A$1:E$24,5,FALSE),0)</f>
        <v>0</v>
      </c>
      <c r="G58" s="8">
        <f>_xlfn.IFNA(VLOOKUP(A58,'TIF expiration'!$A$1:$B$8,2,FALSE),0)</f>
        <v>0</v>
      </c>
      <c r="H58">
        <v>0.9094000000000001</v>
      </c>
      <c r="I58">
        <v>0.80460000000000009</v>
      </c>
      <c r="J58">
        <v>0.80460000000000009</v>
      </c>
      <c r="K58">
        <f t="shared" si="1"/>
        <v>0</v>
      </c>
      <c r="L58">
        <f t="shared" si="2"/>
        <v>0.9094000000000001</v>
      </c>
      <c r="M58" s="44">
        <f t="shared" si="3"/>
        <v>0.08</v>
      </c>
      <c r="N58" s="44">
        <f t="shared" si="4"/>
        <v>2.4800000000000003E-2</v>
      </c>
      <c r="O58" s="44">
        <f t="shared" si="5"/>
        <v>0</v>
      </c>
    </row>
    <row r="59" spans="1:15" x14ac:dyDescent="0.35">
      <c r="A59">
        <v>15915</v>
      </c>
      <c r="B59" t="s">
        <v>42</v>
      </c>
      <c r="C59" s="8">
        <v>74944905062</v>
      </c>
      <c r="D59" s="8">
        <v>74944905062</v>
      </c>
      <c r="E59" s="8">
        <f t="shared" si="0"/>
        <v>0</v>
      </c>
      <c r="F59" s="8">
        <f>_xlfn.IFNA(VLOOKUP(A59,'313 expiration'!A$1:E$24,5,FALSE),0)</f>
        <v>0</v>
      </c>
      <c r="G59" s="8">
        <f>_xlfn.IFNA(VLOOKUP(A59,'TIF expiration'!$A$1:$B$8,2,FALSE),0)</f>
        <v>0</v>
      </c>
      <c r="H59">
        <v>0.85460000000000003</v>
      </c>
      <c r="I59">
        <v>0.80460000000000009</v>
      </c>
      <c r="J59">
        <v>0.80460000000000009</v>
      </c>
      <c r="K59">
        <f t="shared" si="1"/>
        <v>0</v>
      </c>
      <c r="L59">
        <f t="shared" si="2"/>
        <v>0.85460000000000003</v>
      </c>
      <c r="M59" s="44">
        <f t="shared" si="3"/>
        <v>4.9999999999999933E-2</v>
      </c>
      <c r="N59" s="44">
        <f t="shared" si="4"/>
        <v>0</v>
      </c>
      <c r="O59" s="44">
        <f t="shared" si="5"/>
        <v>0</v>
      </c>
    </row>
    <row r="60" spans="1:15" x14ac:dyDescent="0.35">
      <c r="A60">
        <v>15916</v>
      </c>
      <c r="B60" t="s">
        <v>986</v>
      </c>
      <c r="C60" s="8">
        <v>14214065713</v>
      </c>
      <c r="D60" s="8">
        <v>14214065713</v>
      </c>
      <c r="E60" s="8">
        <f t="shared" si="0"/>
        <v>0</v>
      </c>
      <c r="F60" s="8">
        <f>_xlfn.IFNA(VLOOKUP(A60,'313 expiration'!A$1:E$24,5,FALSE),0)</f>
        <v>0</v>
      </c>
      <c r="G60" s="8">
        <f>_xlfn.IFNA(VLOOKUP(A60,'TIF expiration'!$A$1:$B$8,2,FALSE),0)</f>
        <v>0</v>
      </c>
      <c r="H60">
        <v>0.85460000000000003</v>
      </c>
      <c r="I60">
        <v>0.80460000000000009</v>
      </c>
      <c r="J60">
        <v>0.80460000000000009</v>
      </c>
      <c r="K60">
        <f t="shared" si="1"/>
        <v>0</v>
      </c>
      <c r="L60">
        <f t="shared" si="2"/>
        <v>0.85460000000000003</v>
      </c>
      <c r="M60" s="44">
        <f t="shared" si="3"/>
        <v>4.9999999999999933E-2</v>
      </c>
      <c r="N60" s="44">
        <f t="shared" si="4"/>
        <v>0</v>
      </c>
      <c r="O60" s="44">
        <f t="shared" si="5"/>
        <v>0</v>
      </c>
    </row>
    <row r="61" spans="1:15" x14ac:dyDescent="0.35">
      <c r="A61">
        <v>15917</v>
      </c>
      <c r="B61" t="s">
        <v>985</v>
      </c>
      <c r="C61" s="8">
        <v>2190739140</v>
      </c>
      <c r="D61" s="8">
        <v>2190739140</v>
      </c>
      <c r="E61" s="8">
        <f t="shared" si="0"/>
        <v>0</v>
      </c>
      <c r="F61" s="8">
        <f>_xlfn.IFNA(VLOOKUP(A61,'313 expiration'!A$1:E$24,5,FALSE),0)</f>
        <v>0</v>
      </c>
      <c r="G61" s="8">
        <f>_xlfn.IFNA(VLOOKUP(A61,'TIF expiration'!$A$1:$B$8,2,FALSE),0)</f>
        <v>0</v>
      </c>
      <c r="H61">
        <v>0.92410000000000003</v>
      </c>
      <c r="I61">
        <v>0.80460000000000009</v>
      </c>
      <c r="J61">
        <v>0.80460000000000009</v>
      </c>
      <c r="K61">
        <f t="shared" si="1"/>
        <v>0</v>
      </c>
      <c r="L61">
        <f t="shared" si="2"/>
        <v>0.92410000000000003</v>
      </c>
      <c r="M61" s="44">
        <f t="shared" si="3"/>
        <v>0.08</v>
      </c>
      <c r="N61" s="44">
        <f t="shared" si="4"/>
        <v>3.9499999999999938E-2</v>
      </c>
      <c r="O61" s="44">
        <f t="shared" si="5"/>
        <v>0</v>
      </c>
    </row>
    <row r="62" spans="1:15" x14ac:dyDescent="0.35">
      <c r="A62">
        <v>16901</v>
      </c>
      <c r="B62" t="s">
        <v>984</v>
      </c>
      <c r="C62" s="8">
        <v>1396740427</v>
      </c>
      <c r="D62" s="8">
        <v>1396740427</v>
      </c>
      <c r="E62" s="8">
        <f t="shared" si="0"/>
        <v>0</v>
      </c>
      <c r="F62" s="8">
        <f>_xlfn.IFNA(VLOOKUP(A62,'313 expiration'!A$1:E$24,5,FALSE),0)</f>
        <v>0</v>
      </c>
      <c r="G62" s="8">
        <f>_xlfn.IFNA(VLOOKUP(A62,'TIF expiration'!$A$1:$B$8,2,FALSE),0)</f>
        <v>0</v>
      </c>
      <c r="H62">
        <v>0.85460000000000003</v>
      </c>
      <c r="I62">
        <v>0.80460000000000009</v>
      </c>
      <c r="J62">
        <v>0.80460000000000009</v>
      </c>
      <c r="K62">
        <f t="shared" si="1"/>
        <v>0</v>
      </c>
      <c r="L62">
        <f t="shared" si="2"/>
        <v>0.85460000000000003</v>
      </c>
      <c r="M62" s="44">
        <f t="shared" si="3"/>
        <v>4.9999999999999933E-2</v>
      </c>
      <c r="N62" s="44">
        <f t="shared" si="4"/>
        <v>0</v>
      </c>
      <c r="O62" s="44">
        <f t="shared" si="5"/>
        <v>0</v>
      </c>
    </row>
    <row r="63" spans="1:15" x14ac:dyDescent="0.35">
      <c r="A63">
        <v>16902</v>
      </c>
      <c r="B63" t="s">
        <v>983</v>
      </c>
      <c r="C63" s="8">
        <v>1642671911</v>
      </c>
      <c r="D63" s="8">
        <v>1642671911</v>
      </c>
      <c r="E63" s="8">
        <f t="shared" si="0"/>
        <v>0</v>
      </c>
      <c r="F63" s="8">
        <f>_xlfn.IFNA(VLOOKUP(A63,'313 expiration'!A$1:E$24,5,FALSE),0)</f>
        <v>0</v>
      </c>
      <c r="G63" s="8">
        <f>_xlfn.IFNA(VLOOKUP(A63,'TIF expiration'!$A$1:$B$8,2,FALSE),0)</f>
        <v>0</v>
      </c>
      <c r="H63">
        <v>0.86460000000000004</v>
      </c>
      <c r="I63">
        <v>0.80460000000000009</v>
      </c>
      <c r="J63">
        <v>0.80460000000000009</v>
      </c>
      <c r="K63">
        <f t="shared" si="1"/>
        <v>0</v>
      </c>
      <c r="L63">
        <f t="shared" si="2"/>
        <v>0.86460000000000004</v>
      </c>
      <c r="M63" s="44">
        <f t="shared" si="3"/>
        <v>5.9999999999999942E-2</v>
      </c>
      <c r="N63" s="44">
        <f t="shared" si="4"/>
        <v>0</v>
      </c>
      <c r="O63" s="44">
        <f t="shared" si="5"/>
        <v>0</v>
      </c>
    </row>
    <row r="64" spans="1:15" x14ac:dyDescent="0.35">
      <c r="A64">
        <v>17901</v>
      </c>
      <c r="B64" t="s">
        <v>982</v>
      </c>
      <c r="C64" s="8">
        <v>922359674</v>
      </c>
      <c r="D64" s="8">
        <v>922102622</v>
      </c>
      <c r="E64" s="8">
        <f t="shared" si="0"/>
        <v>514104</v>
      </c>
      <c r="F64" s="8">
        <f>_xlfn.IFNA(VLOOKUP(A64,'313 expiration'!A$1:E$24,5,FALSE),0)</f>
        <v>0</v>
      </c>
      <c r="G64" s="8">
        <f>_xlfn.IFNA(VLOOKUP(A64,'TIF expiration'!$A$1:$B$8,2,FALSE),0)</f>
        <v>0</v>
      </c>
      <c r="H64">
        <v>0.88460000000000005</v>
      </c>
      <c r="I64">
        <v>0.80460000000000009</v>
      </c>
      <c r="J64">
        <v>0.80460000000000009</v>
      </c>
      <c r="K64">
        <f t="shared" si="1"/>
        <v>0</v>
      </c>
      <c r="L64">
        <f t="shared" si="2"/>
        <v>0.88460000000000005</v>
      </c>
      <c r="M64" s="44">
        <f t="shared" si="3"/>
        <v>7.999999999999996E-2</v>
      </c>
      <c r="N64" s="44">
        <f t="shared" si="4"/>
        <v>0</v>
      </c>
      <c r="O64" s="44">
        <f t="shared" si="5"/>
        <v>0</v>
      </c>
    </row>
    <row r="65" spans="1:15" x14ac:dyDescent="0.35">
      <c r="A65">
        <v>18901</v>
      </c>
      <c r="B65" t="s">
        <v>981</v>
      </c>
      <c r="C65" s="8">
        <v>888831220</v>
      </c>
      <c r="D65" s="8">
        <v>888831220</v>
      </c>
      <c r="E65" s="8">
        <f t="shared" si="0"/>
        <v>0</v>
      </c>
      <c r="F65" s="8">
        <f>_xlfn.IFNA(VLOOKUP(A65,'313 expiration'!A$1:E$24,5,FALSE),0)</f>
        <v>0</v>
      </c>
      <c r="G65" s="8">
        <f>_xlfn.IFNA(VLOOKUP(A65,'TIF expiration'!$A$1:$B$8,2,FALSE),0)</f>
        <v>0</v>
      </c>
      <c r="H65">
        <v>0.85460000000000003</v>
      </c>
      <c r="I65">
        <v>0.80460000000000009</v>
      </c>
      <c r="J65">
        <v>0.80460000000000009</v>
      </c>
      <c r="K65">
        <f t="shared" si="1"/>
        <v>0</v>
      </c>
      <c r="L65">
        <f t="shared" si="2"/>
        <v>0.85460000000000003</v>
      </c>
      <c r="M65" s="44">
        <f t="shared" si="3"/>
        <v>4.9999999999999933E-2</v>
      </c>
      <c r="N65" s="44">
        <f t="shared" si="4"/>
        <v>0</v>
      </c>
      <c r="O65" s="44">
        <f t="shared" si="5"/>
        <v>0</v>
      </c>
    </row>
    <row r="66" spans="1:15" x14ac:dyDescent="0.35">
      <c r="A66">
        <v>18902</v>
      </c>
      <c r="B66" t="s">
        <v>980</v>
      </c>
      <c r="C66" s="8">
        <v>326607544</v>
      </c>
      <c r="D66" s="8">
        <v>326607544</v>
      </c>
      <c r="E66" s="8">
        <f t="shared" ref="E66:E129" si="6">(C66-D66)*2</f>
        <v>0</v>
      </c>
      <c r="F66" s="8">
        <f>_xlfn.IFNA(VLOOKUP(A66,'313 expiration'!A$1:E$24,5,FALSE),0)</f>
        <v>0</v>
      </c>
      <c r="G66" s="8">
        <f>_xlfn.IFNA(VLOOKUP(A66,'TIF expiration'!$A$1:$B$8,2,FALSE),0)</f>
        <v>0</v>
      </c>
      <c r="H66">
        <v>0.85460000000000003</v>
      </c>
      <c r="I66">
        <v>0.80460000000000009</v>
      </c>
      <c r="J66">
        <v>0.80460000000000009</v>
      </c>
      <c r="K66">
        <f t="shared" ref="K66:K129" si="7">I66-J66</f>
        <v>0</v>
      </c>
      <c r="L66">
        <f t="shared" ref="L66:L129" si="8">H66+K66</f>
        <v>0.85460000000000003</v>
      </c>
      <c r="M66" s="44">
        <f t="shared" ref="M66:M129" si="9">MAX(0,MIN(0.08,L66-I66))</f>
        <v>4.9999999999999933E-2</v>
      </c>
      <c r="N66" s="44">
        <f t="shared" ref="N66:N129" si="10">MIN(0.09,L66-I66-M66)</f>
        <v>0</v>
      </c>
      <c r="O66" s="44">
        <f t="shared" ref="O66:O129" si="11">L66-I66-M66-N66</f>
        <v>0</v>
      </c>
    </row>
    <row r="67" spans="1:15" x14ac:dyDescent="0.35">
      <c r="A67">
        <v>18903</v>
      </c>
      <c r="B67" t="s">
        <v>979</v>
      </c>
      <c r="C67" s="8">
        <v>112863292</v>
      </c>
      <c r="D67" s="8">
        <v>112863292</v>
      </c>
      <c r="E67" s="8">
        <f t="shared" si="6"/>
        <v>0</v>
      </c>
      <c r="F67" s="8">
        <f>_xlfn.IFNA(VLOOKUP(A67,'313 expiration'!A$1:E$24,5,FALSE),0)</f>
        <v>0</v>
      </c>
      <c r="G67" s="8">
        <f>_xlfn.IFNA(VLOOKUP(A67,'TIF expiration'!$A$1:$B$8,2,FALSE),0)</f>
        <v>0</v>
      </c>
      <c r="H67">
        <v>0.85460000000000003</v>
      </c>
      <c r="I67">
        <v>0.80460000000000009</v>
      </c>
      <c r="J67">
        <v>0.80460000000000009</v>
      </c>
      <c r="K67">
        <f t="shared" si="7"/>
        <v>0</v>
      </c>
      <c r="L67">
        <f t="shared" si="8"/>
        <v>0.85460000000000003</v>
      </c>
      <c r="M67" s="44">
        <f t="shared" si="9"/>
        <v>4.9999999999999933E-2</v>
      </c>
      <c r="N67" s="44">
        <f t="shared" si="10"/>
        <v>0</v>
      </c>
      <c r="O67" s="44">
        <f t="shared" si="11"/>
        <v>0</v>
      </c>
    </row>
    <row r="68" spans="1:15" x14ac:dyDescent="0.35">
      <c r="A68">
        <v>18904</v>
      </c>
      <c r="B68" t="s">
        <v>978</v>
      </c>
      <c r="C68" s="8">
        <v>370787922</v>
      </c>
      <c r="D68" s="8">
        <v>370787922</v>
      </c>
      <c r="E68" s="8">
        <f t="shared" si="6"/>
        <v>0</v>
      </c>
      <c r="F68" s="8">
        <f>_xlfn.IFNA(VLOOKUP(A68,'313 expiration'!A$1:E$24,5,FALSE),0)</f>
        <v>0</v>
      </c>
      <c r="G68" s="8">
        <f>_xlfn.IFNA(VLOOKUP(A68,'TIF expiration'!$A$1:$B$8,2,FALSE),0)</f>
        <v>0</v>
      </c>
      <c r="H68">
        <v>0.85460000000000003</v>
      </c>
      <c r="I68">
        <v>0.80460000000000009</v>
      </c>
      <c r="J68">
        <v>0.80460000000000009</v>
      </c>
      <c r="K68">
        <f t="shared" si="7"/>
        <v>0</v>
      </c>
      <c r="L68">
        <f t="shared" si="8"/>
        <v>0.85460000000000003</v>
      </c>
      <c r="M68" s="44">
        <f t="shared" si="9"/>
        <v>4.9999999999999933E-2</v>
      </c>
      <c r="N68" s="44">
        <f t="shared" si="10"/>
        <v>0</v>
      </c>
      <c r="O68" s="44">
        <f t="shared" si="11"/>
        <v>0</v>
      </c>
    </row>
    <row r="69" spans="1:15" x14ac:dyDescent="0.35">
      <c r="A69">
        <v>18905</v>
      </c>
      <c r="B69" t="s">
        <v>977</v>
      </c>
      <c r="C69" s="8">
        <v>159215781</v>
      </c>
      <c r="D69" s="8">
        <v>159215781</v>
      </c>
      <c r="E69" s="8">
        <f t="shared" si="6"/>
        <v>0</v>
      </c>
      <c r="F69" s="8">
        <f>_xlfn.IFNA(VLOOKUP(A69,'313 expiration'!A$1:E$24,5,FALSE),0)</f>
        <v>0</v>
      </c>
      <c r="G69" s="8">
        <f>_xlfn.IFNA(VLOOKUP(A69,'TIF expiration'!$A$1:$B$8,2,FALSE),0)</f>
        <v>0</v>
      </c>
      <c r="H69">
        <v>0.85460000000000003</v>
      </c>
      <c r="I69">
        <v>0.80460000000000009</v>
      </c>
      <c r="J69">
        <v>0.80460000000000009</v>
      </c>
      <c r="K69">
        <f t="shared" si="7"/>
        <v>0</v>
      </c>
      <c r="L69">
        <f t="shared" si="8"/>
        <v>0.85460000000000003</v>
      </c>
      <c r="M69" s="44">
        <f t="shared" si="9"/>
        <v>4.9999999999999933E-2</v>
      </c>
      <c r="N69" s="44">
        <f t="shared" si="10"/>
        <v>0</v>
      </c>
      <c r="O69" s="44">
        <f t="shared" si="11"/>
        <v>0</v>
      </c>
    </row>
    <row r="70" spans="1:15" x14ac:dyDescent="0.35">
      <c r="A70">
        <v>18906</v>
      </c>
      <c r="B70" t="s">
        <v>976</v>
      </c>
      <c r="C70" s="8">
        <v>221050987</v>
      </c>
      <c r="D70" s="8">
        <v>221050987</v>
      </c>
      <c r="E70" s="8">
        <f t="shared" si="6"/>
        <v>0</v>
      </c>
      <c r="F70" s="8">
        <f>_xlfn.IFNA(VLOOKUP(A70,'313 expiration'!A$1:E$24,5,FALSE),0)</f>
        <v>0</v>
      </c>
      <c r="G70" s="8">
        <f>_xlfn.IFNA(VLOOKUP(A70,'TIF expiration'!$A$1:$B$8,2,FALSE),0)</f>
        <v>0</v>
      </c>
      <c r="H70">
        <v>0.85460000000000003</v>
      </c>
      <c r="I70">
        <v>0.80460000000000009</v>
      </c>
      <c r="J70">
        <v>0.80460000000000009</v>
      </c>
      <c r="K70">
        <f t="shared" si="7"/>
        <v>0</v>
      </c>
      <c r="L70">
        <f t="shared" si="8"/>
        <v>0.85460000000000003</v>
      </c>
      <c r="M70" s="44">
        <f t="shared" si="9"/>
        <v>4.9999999999999933E-2</v>
      </c>
      <c r="N70" s="44">
        <f t="shared" si="10"/>
        <v>0</v>
      </c>
      <c r="O70" s="44">
        <f t="shared" si="11"/>
        <v>0</v>
      </c>
    </row>
    <row r="71" spans="1:15" x14ac:dyDescent="0.35">
      <c r="A71">
        <v>18907</v>
      </c>
      <c r="B71" t="s">
        <v>975</v>
      </c>
      <c r="C71" s="8">
        <v>273970425</v>
      </c>
      <c r="D71" s="8">
        <v>273970425</v>
      </c>
      <c r="E71" s="8">
        <f t="shared" si="6"/>
        <v>0</v>
      </c>
      <c r="F71" s="8">
        <f>_xlfn.IFNA(VLOOKUP(A71,'313 expiration'!A$1:E$24,5,FALSE),0)</f>
        <v>0</v>
      </c>
      <c r="G71" s="8">
        <f>_xlfn.IFNA(VLOOKUP(A71,'TIF expiration'!$A$1:$B$8,2,FALSE),0)</f>
        <v>0</v>
      </c>
      <c r="H71">
        <v>0.85460000000000003</v>
      </c>
      <c r="I71">
        <v>0.80460000000000009</v>
      </c>
      <c r="J71">
        <v>0.80460000000000009</v>
      </c>
      <c r="K71">
        <f t="shared" si="7"/>
        <v>0</v>
      </c>
      <c r="L71">
        <f t="shared" si="8"/>
        <v>0.85460000000000003</v>
      </c>
      <c r="M71" s="44">
        <f t="shared" si="9"/>
        <v>4.9999999999999933E-2</v>
      </c>
      <c r="N71" s="44">
        <f t="shared" si="10"/>
        <v>0</v>
      </c>
      <c r="O71" s="44">
        <f t="shared" si="11"/>
        <v>0</v>
      </c>
    </row>
    <row r="72" spans="1:15" x14ac:dyDescent="0.35">
      <c r="A72">
        <v>18908</v>
      </c>
      <c r="B72" t="s">
        <v>974</v>
      </c>
      <c r="C72" s="8">
        <v>170501636</v>
      </c>
      <c r="D72" s="8">
        <v>170501636</v>
      </c>
      <c r="E72" s="8">
        <f t="shared" si="6"/>
        <v>0</v>
      </c>
      <c r="F72" s="8">
        <f>_xlfn.IFNA(VLOOKUP(A72,'313 expiration'!A$1:E$24,5,FALSE),0)</f>
        <v>0</v>
      </c>
      <c r="G72" s="8">
        <f>_xlfn.IFNA(VLOOKUP(A72,'TIF expiration'!$A$1:$B$8,2,FALSE),0)</f>
        <v>0</v>
      </c>
      <c r="H72">
        <v>0.85460000000000003</v>
      </c>
      <c r="I72">
        <v>0.80460000000000009</v>
      </c>
      <c r="J72">
        <v>0.80460000000000009</v>
      </c>
      <c r="K72">
        <f t="shared" si="7"/>
        <v>0</v>
      </c>
      <c r="L72">
        <f t="shared" si="8"/>
        <v>0.85460000000000003</v>
      </c>
      <c r="M72" s="44">
        <f t="shared" si="9"/>
        <v>4.9999999999999933E-2</v>
      </c>
      <c r="N72" s="44">
        <f t="shared" si="10"/>
        <v>0</v>
      </c>
      <c r="O72" s="44">
        <f t="shared" si="11"/>
        <v>0</v>
      </c>
    </row>
    <row r="73" spans="1:15" x14ac:dyDescent="0.35">
      <c r="A73">
        <v>19901</v>
      </c>
      <c r="B73" t="s">
        <v>973</v>
      </c>
      <c r="C73" s="8">
        <v>240113879</v>
      </c>
      <c r="D73" s="8">
        <v>240113879</v>
      </c>
      <c r="E73" s="8">
        <f t="shared" si="6"/>
        <v>0</v>
      </c>
      <c r="F73" s="8">
        <f>_xlfn.IFNA(VLOOKUP(A73,'313 expiration'!A$1:E$24,5,FALSE),0)</f>
        <v>0</v>
      </c>
      <c r="G73" s="8">
        <f>_xlfn.IFNA(VLOOKUP(A73,'TIF expiration'!$A$1:$B$8,2,FALSE),0)</f>
        <v>0</v>
      </c>
      <c r="H73">
        <v>0.99880000000000002</v>
      </c>
      <c r="I73">
        <v>0.86050000000000004</v>
      </c>
      <c r="J73">
        <v>0.86050000000000004</v>
      </c>
      <c r="K73">
        <f t="shared" si="7"/>
        <v>0</v>
      </c>
      <c r="L73">
        <f t="shared" si="8"/>
        <v>0.99880000000000002</v>
      </c>
      <c r="M73" s="44">
        <f t="shared" si="9"/>
        <v>0.08</v>
      </c>
      <c r="N73" s="44">
        <f t="shared" si="10"/>
        <v>5.8299999999999977E-2</v>
      </c>
      <c r="O73" s="44">
        <f t="shared" si="11"/>
        <v>0</v>
      </c>
    </row>
    <row r="74" spans="1:15" x14ac:dyDescent="0.35">
      <c r="A74">
        <v>19902</v>
      </c>
      <c r="B74" t="s">
        <v>972</v>
      </c>
      <c r="C74" s="8">
        <v>198613120</v>
      </c>
      <c r="D74" s="8">
        <v>198613120</v>
      </c>
      <c r="E74" s="8">
        <f t="shared" si="6"/>
        <v>0</v>
      </c>
      <c r="F74" s="8">
        <f>_xlfn.IFNA(VLOOKUP(A74,'313 expiration'!A$1:E$24,5,FALSE),0)</f>
        <v>0</v>
      </c>
      <c r="G74" s="8">
        <f>_xlfn.IFNA(VLOOKUP(A74,'TIF expiration'!$A$1:$B$8,2,FALSE),0)</f>
        <v>0</v>
      </c>
      <c r="H74">
        <v>0.94390000000000007</v>
      </c>
      <c r="I74">
        <v>0.80560000000000009</v>
      </c>
      <c r="J74">
        <v>0.80560000000000009</v>
      </c>
      <c r="K74">
        <f t="shared" si="7"/>
        <v>0</v>
      </c>
      <c r="L74">
        <f t="shared" si="8"/>
        <v>0.94390000000000007</v>
      </c>
      <c r="M74" s="44">
        <f t="shared" si="9"/>
        <v>0.08</v>
      </c>
      <c r="N74" s="44">
        <f t="shared" si="10"/>
        <v>5.8299999999999977E-2</v>
      </c>
      <c r="O74" s="44">
        <f t="shared" si="11"/>
        <v>0</v>
      </c>
    </row>
    <row r="75" spans="1:15" x14ac:dyDescent="0.35">
      <c r="A75">
        <v>19903</v>
      </c>
      <c r="B75" t="s">
        <v>971</v>
      </c>
      <c r="C75" s="8">
        <v>86189311</v>
      </c>
      <c r="D75" s="8">
        <v>86189311</v>
      </c>
      <c r="E75" s="8">
        <f t="shared" si="6"/>
        <v>0</v>
      </c>
      <c r="F75" s="8">
        <f>_xlfn.IFNA(VLOOKUP(A75,'313 expiration'!A$1:E$24,5,FALSE),0)</f>
        <v>0</v>
      </c>
      <c r="G75" s="8">
        <f>_xlfn.IFNA(VLOOKUP(A75,'TIF expiration'!$A$1:$B$8,2,FALSE),0)</f>
        <v>0</v>
      </c>
      <c r="H75">
        <v>0.94290000000000007</v>
      </c>
      <c r="I75">
        <v>0.80460000000000009</v>
      </c>
      <c r="J75">
        <v>0.80460000000000009</v>
      </c>
      <c r="K75">
        <f t="shared" si="7"/>
        <v>0</v>
      </c>
      <c r="L75">
        <f t="shared" si="8"/>
        <v>0.94290000000000007</v>
      </c>
      <c r="M75" s="44">
        <f t="shared" si="9"/>
        <v>0.08</v>
      </c>
      <c r="N75" s="44">
        <f t="shared" si="10"/>
        <v>5.8299999999999977E-2</v>
      </c>
      <c r="O75" s="44">
        <f t="shared" si="11"/>
        <v>0</v>
      </c>
    </row>
    <row r="76" spans="1:15" x14ac:dyDescent="0.35">
      <c r="A76">
        <v>19905</v>
      </c>
      <c r="B76" t="s">
        <v>970</v>
      </c>
      <c r="C76" s="8">
        <v>462592636</v>
      </c>
      <c r="D76" s="8">
        <v>462592636</v>
      </c>
      <c r="E76" s="8">
        <f t="shared" si="6"/>
        <v>0</v>
      </c>
      <c r="F76" s="8">
        <f>_xlfn.IFNA(VLOOKUP(A76,'313 expiration'!A$1:E$24,5,FALSE),0)</f>
        <v>0</v>
      </c>
      <c r="G76" s="8">
        <f>_xlfn.IFNA(VLOOKUP(A76,'TIF expiration'!$A$1:$B$8,2,FALSE),0)</f>
        <v>0</v>
      </c>
      <c r="H76">
        <v>0.98260000000000003</v>
      </c>
      <c r="I76">
        <v>0.84430000000000005</v>
      </c>
      <c r="J76">
        <v>0.84430000000000005</v>
      </c>
      <c r="K76">
        <f t="shared" si="7"/>
        <v>0</v>
      </c>
      <c r="L76">
        <f t="shared" si="8"/>
        <v>0.98260000000000003</v>
      </c>
      <c r="M76" s="44">
        <f t="shared" si="9"/>
        <v>0.08</v>
      </c>
      <c r="N76" s="44">
        <f t="shared" si="10"/>
        <v>5.8299999999999977E-2</v>
      </c>
      <c r="O76" s="44">
        <f t="shared" si="11"/>
        <v>0</v>
      </c>
    </row>
    <row r="77" spans="1:15" x14ac:dyDescent="0.35">
      <c r="A77">
        <v>19906</v>
      </c>
      <c r="B77" t="s">
        <v>969</v>
      </c>
      <c r="C77" s="8">
        <v>342785216</v>
      </c>
      <c r="D77" s="8">
        <v>342785216</v>
      </c>
      <c r="E77" s="8">
        <f t="shared" si="6"/>
        <v>0</v>
      </c>
      <c r="F77" s="8">
        <f>_xlfn.IFNA(VLOOKUP(A77,'313 expiration'!A$1:E$24,5,FALSE),0)</f>
        <v>0</v>
      </c>
      <c r="G77" s="8">
        <f>_xlfn.IFNA(VLOOKUP(A77,'TIF expiration'!$A$1:$B$8,2,FALSE),0)</f>
        <v>0</v>
      </c>
      <c r="H77">
        <v>0.94290000000000007</v>
      </c>
      <c r="I77">
        <v>0.80460000000000009</v>
      </c>
      <c r="J77">
        <v>0.80460000000000009</v>
      </c>
      <c r="K77">
        <f t="shared" si="7"/>
        <v>0</v>
      </c>
      <c r="L77">
        <f t="shared" si="8"/>
        <v>0.94290000000000007</v>
      </c>
      <c r="M77" s="44">
        <f t="shared" si="9"/>
        <v>0.08</v>
      </c>
      <c r="N77" s="44">
        <f t="shared" si="10"/>
        <v>5.8299999999999977E-2</v>
      </c>
      <c r="O77" s="44">
        <f t="shared" si="11"/>
        <v>0</v>
      </c>
    </row>
    <row r="78" spans="1:15" x14ac:dyDescent="0.35">
      <c r="A78">
        <v>19907</v>
      </c>
      <c r="B78" t="s">
        <v>968</v>
      </c>
      <c r="C78" s="8">
        <v>2622342444</v>
      </c>
      <c r="D78" s="8">
        <v>2622342444</v>
      </c>
      <c r="E78" s="8">
        <f t="shared" si="6"/>
        <v>0</v>
      </c>
      <c r="F78" s="8">
        <f>_xlfn.IFNA(VLOOKUP(A78,'313 expiration'!A$1:E$24,5,FALSE),0)</f>
        <v>0</v>
      </c>
      <c r="G78" s="8">
        <f>_xlfn.IFNA(VLOOKUP(A78,'TIF expiration'!$A$1:$B$8,2,FALSE),0)</f>
        <v>0</v>
      </c>
      <c r="H78">
        <v>0.94290000000000007</v>
      </c>
      <c r="I78">
        <v>0.80460000000000009</v>
      </c>
      <c r="J78">
        <v>0.80460000000000009</v>
      </c>
      <c r="K78">
        <f t="shared" si="7"/>
        <v>0</v>
      </c>
      <c r="L78">
        <f t="shared" si="8"/>
        <v>0.94290000000000007</v>
      </c>
      <c r="M78" s="44">
        <f t="shared" si="9"/>
        <v>0.08</v>
      </c>
      <c r="N78" s="44">
        <f t="shared" si="10"/>
        <v>5.8299999999999977E-2</v>
      </c>
      <c r="O78" s="44">
        <f t="shared" si="11"/>
        <v>0</v>
      </c>
    </row>
    <row r="79" spans="1:15" x14ac:dyDescent="0.35">
      <c r="A79">
        <v>19908</v>
      </c>
      <c r="B79" t="s">
        <v>967</v>
      </c>
      <c r="C79" s="8">
        <v>671547588</v>
      </c>
      <c r="D79" s="8">
        <v>671547588</v>
      </c>
      <c r="E79" s="8">
        <f t="shared" si="6"/>
        <v>0</v>
      </c>
      <c r="F79" s="8">
        <f>_xlfn.IFNA(VLOOKUP(A79,'313 expiration'!A$1:E$24,5,FALSE),0)</f>
        <v>0</v>
      </c>
      <c r="G79" s="8">
        <f>_xlfn.IFNA(VLOOKUP(A79,'TIF expiration'!$A$1:$B$8,2,FALSE),0)</f>
        <v>0</v>
      </c>
      <c r="H79">
        <v>0.97630000000000006</v>
      </c>
      <c r="I79">
        <v>0.83720000000000006</v>
      </c>
      <c r="J79">
        <v>0.83800000000000008</v>
      </c>
      <c r="K79">
        <f t="shared" si="7"/>
        <v>-8.0000000000002292E-4</v>
      </c>
      <c r="L79">
        <f t="shared" si="8"/>
        <v>0.97550000000000003</v>
      </c>
      <c r="M79" s="44">
        <f t="shared" si="9"/>
        <v>0.08</v>
      </c>
      <c r="N79" s="44">
        <f t="shared" si="10"/>
        <v>5.8299999999999977E-2</v>
      </c>
      <c r="O79" s="44">
        <f t="shared" si="11"/>
        <v>0</v>
      </c>
    </row>
    <row r="80" spans="1:15" x14ac:dyDescent="0.35">
      <c r="A80">
        <v>19909</v>
      </c>
      <c r="B80" t="s">
        <v>966</v>
      </c>
      <c r="C80" s="8">
        <v>155559460</v>
      </c>
      <c r="D80" s="8">
        <v>155559460</v>
      </c>
      <c r="E80" s="8">
        <f t="shared" si="6"/>
        <v>0</v>
      </c>
      <c r="F80" s="8">
        <f>_xlfn.IFNA(VLOOKUP(A80,'313 expiration'!A$1:E$24,5,FALSE),0)</f>
        <v>0</v>
      </c>
      <c r="G80" s="8">
        <f>_xlfn.IFNA(VLOOKUP(A80,'TIF expiration'!$A$1:$B$8,2,FALSE),0)</f>
        <v>0</v>
      </c>
      <c r="H80">
        <v>0.94290000000000007</v>
      </c>
      <c r="I80">
        <v>0.80460000000000009</v>
      </c>
      <c r="J80">
        <v>0.80460000000000009</v>
      </c>
      <c r="K80">
        <f t="shared" si="7"/>
        <v>0</v>
      </c>
      <c r="L80">
        <f t="shared" si="8"/>
        <v>0.94290000000000007</v>
      </c>
      <c r="M80" s="44">
        <f t="shared" si="9"/>
        <v>0.08</v>
      </c>
      <c r="N80" s="44">
        <f t="shared" si="10"/>
        <v>5.8299999999999977E-2</v>
      </c>
      <c r="O80" s="44">
        <f t="shared" si="11"/>
        <v>0</v>
      </c>
    </row>
    <row r="81" spans="1:15" x14ac:dyDescent="0.35">
      <c r="A81">
        <v>19910</v>
      </c>
      <c r="B81" t="s">
        <v>965</v>
      </c>
      <c r="C81" s="8">
        <v>27928313</v>
      </c>
      <c r="D81" s="8">
        <v>27928313</v>
      </c>
      <c r="E81" s="8">
        <f t="shared" si="6"/>
        <v>0</v>
      </c>
      <c r="F81" s="8">
        <f>_xlfn.IFNA(VLOOKUP(A81,'313 expiration'!A$1:E$24,5,FALSE),0)</f>
        <v>0</v>
      </c>
      <c r="G81" s="8">
        <f>_xlfn.IFNA(VLOOKUP(A81,'TIF expiration'!$A$1:$B$8,2,FALSE),0)</f>
        <v>0</v>
      </c>
      <c r="H81">
        <v>0.85780000000000001</v>
      </c>
      <c r="I81">
        <v>0.80780000000000007</v>
      </c>
      <c r="J81">
        <v>0.80780000000000007</v>
      </c>
      <c r="K81">
        <f t="shared" si="7"/>
        <v>0</v>
      </c>
      <c r="L81">
        <f t="shared" si="8"/>
        <v>0.85780000000000001</v>
      </c>
      <c r="M81" s="44">
        <f t="shared" si="9"/>
        <v>4.9999999999999933E-2</v>
      </c>
      <c r="N81" s="44">
        <f t="shared" si="10"/>
        <v>0</v>
      </c>
      <c r="O81" s="44">
        <f t="shared" si="11"/>
        <v>0</v>
      </c>
    </row>
    <row r="82" spans="1:15" x14ac:dyDescent="0.35">
      <c r="A82">
        <v>19911</v>
      </c>
      <c r="B82" t="s">
        <v>964</v>
      </c>
      <c r="C82" s="8">
        <v>299498654</v>
      </c>
      <c r="D82" s="8">
        <v>299498654</v>
      </c>
      <c r="E82" s="8">
        <f t="shared" si="6"/>
        <v>0</v>
      </c>
      <c r="F82" s="8">
        <f>_xlfn.IFNA(VLOOKUP(A82,'313 expiration'!A$1:E$24,5,FALSE),0)</f>
        <v>0</v>
      </c>
      <c r="G82" s="8">
        <f>_xlfn.IFNA(VLOOKUP(A82,'TIF expiration'!$A$1:$B$8,2,FALSE),0)</f>
        <v>0</v>
      </c>
      <c r="H82">
        <v>0.85460000000000003</v>
      </c>
      <c r="I82">
        <v>0.80460000000000009</v>
      </c>
      <c r="J82">
        <v>0.80460000000000009</v>
      </c>
      <c r="K82">
        <f t="shared" si="7"/>
        <v>0</v>
      </c>
      <c r="L82">
        <f t="shared" si="8"/>
        <v>0.85460000000000003</v>
      </c>
      <c r="M82" s="44">
        <f t="shared" si="9"/>
        <v>4.9999999999999933E-2</v>
      </c>
      <c r="N82" s="44">
        <f t="shared" si="10"/>
        <v>0</v>
      </c>
      <c r="O82" s="44">
        <f t="shared" si="11"/>
        <v>0</v>
      </c>
    </row>
    <row r="83" spans="1:15" x14ac:dyDescent="0.35">
      <c r="A83">
        <v>19912</v>
      </c>
      <c r="B83" t="s">
        <v>963</v>
      </c>
      <c r="C83" s="8">
        <v>1148935028</v>
      </c>
      <c r="D83" s="8">
        <v>1148935028</v>
      </c>
      <c r="E83" s="8">
        <f t="shared" si="6"/>
        <v>0</v>
      </c>
      <c r="F83" s="8">
        <f>_xlfn.IFNA(VLOOKUP(A83,'313 expiration'!A$1:E$24,5,FALSE),0)</f>
        <v>0</v>
      </c>
      <c r="G83" s="8">
        <f>_xlfn.IFNA(VLOOKUP(A83,'TIF expiration'!$A$1:$B$8,2,FALSE),0)</f>
        <v>0</v>
      </c>
      <c r="H83">
        <v>0.90129999999999999</v>
      </c>
      <c r="I83">
        <v>0.81490000000000007</v>
      </c>
      <c r="J83">
        <v>0.81490000000000007</v>
      </c>
      <c r="K83">
        <f t="shared" si="7"/>
        <v>0</v>
      </c>
      <c r="L83">
        <f t="shared" si="8"/>
        <v>0.90129999999999999</v>
      </c>
      <c r="M83" s="44">
        <f t="shared" si="9"/>
        <v>0.08</v>
      </c>
      <c r="N83" s="44">
        <f t="shared" si="10"/>
        <v>6.3999999999999196E-3</v>
      </c>
      <c r="O83" s="44">
        <f t="shared" si="11"/>
        <v>0</v>
      </c>
    </row>
    <row r="84" spans="1:15" x14ac:dyDescent="0.35">
      <c r="A84">
        <v>19913</v>
      </c>
      <c r="B84" t="s">
        <v>591</v>
      </c>
      <c r="C84" s="8">
        <v>27534582</v>
      </c>
      <c r="D84" s="8">
        <v>27534582</v>
      </c>
      <c r="E84" s="8">
        <f t="shared" si="6"/>
        <v>0</v>
      </c>
      <c r="F84" s="8">
        <f>_xlfn.IFNA(VLOOKUP(A84,'313 expiration'!A$1:E$24,5,FALSE),0)</f>
        <v>0</v>
      </c>
      <c r="G84" s="8">
        <f>_xlfn.IFNA(VLOOKUP(A84,'TIF expiration'!$A$1:$B$8,2,FALSE),0)</f>
        <v>0</v>
      </c>
      <c r="H84">
        <v>0.879</v>
      </c>
      <c r="I84">
        <v>0.82900000000000007</v>
      </c>
      <c r="J84">
        <v>0.82900000000000007</v>
      </c>
      <c r="K84">
        <f t="shared" si="7"/>
        <v>0</v>
      </c>
      <c r="L84">
        <f t="shared" si="8"/>
        <v>0.879</v>
      </c>
      <c r="M84" s="44">
        <f t="shared" si="9"/>
        <v>4.9999999999999933E-2</v>
      </c>
      <c r="N84" s="44">
        <f t="shared" si="10"/>
        <v>0</v>
      </c>
      <c r="O84" s="44">
        <f t="shared" si="11"/>
        <v>0</v>
      </c>
    </row>
    <row r="85" spans="1:15" x14ac:dyDescent="0.35">
      <c r="A85">
        <v>19914</v>
      </c>
      <c r="B85" t="s">
        <v>962</v>
      </c>
      <c r="C85" s="8">
        <v>52868852</v>
      </c>
      <c r="D85" s="8">
        <v>52868852</v>
      </c>
      <c r="E85" s="8">
        <f t="shared" si="6"/>
        <v>0</v>
      </c>
      <c r="F85" s="8">
        <f>_xlfn.IFNA(VLOOKUP(A85,'313 expiration'!A$1:E$24,5,FALSE),0)</f>
        <v>0</v>
      </c>
      <c r="G85" s="8">
        <f>_xlfn.IFNA(VLOOKUP(A85,'TIF expiration'!$A$1:$B$8,2,FALSE),0)</f>
        <v>0</v>
      </c>
      <c r="H85">
        <v>0.88360000000000005</v>
      </c>
      <c r="I85">
        <v>0.83360000000000001</v>
      </c>
      <c r="J85">
        <v>0.83360000000000001</v>
      </c>
      <c r="K85">
        <f t="shared" si="7"/>
        <v>0</v>
      </c>
      <c r="L85">
        <f t="shared" si="8"/>
        <v>0.88360000000000005</v>
      </c>
      <c r="M85" s="44">
        <f t="shared" si="9"/>
        <v>5.0000000000000044E-2</v>
      </c>
      <c r="N85" s="44">
        <f t="shared" si="10"/>
        <v>0</v>
      </c>
      <c r="O85" s="44">
        <f t="shared" si="11"/>
        <v>0</v>
      </c>
    </row>
    <row r="86" spans="1:15" x14ac:dyDescent="0.35">
      <c r="A86">
        <v>20901</v>
      </c>
      <c r="B86" t="s">
        <v>961</v>
      </c>
      <c r="C86" s="8">
        <v>10844358230</v>
      </c>
      <c r="D86" s="8">
        <v>10844358230</v>
      </c>
      <c r="E86" s="8">
        <f t="shared" si="6"/>
        <v>0</v>
      </c>
      <c r="F86" s="8">
        <f>_xlfn.IFNA(VLOOKUP(A86,'313 expiration'!A$1:E$24,5,FALSE),0)</f>
        <v>0</v>
      </c>
      <c r="G86" s="8">
        <f>_xlfn.IFNA(VLOOKUP(A86,'TIF expiration'!$A$1:$B$8,2,FALSE),0)</f>
        <v>0</v>
      </c>
      <c r="H86">
        <v>0.94290000000000007</v>
      </c>
      <c r="I86">
        <v>0.80460000000000009</v>
      </c>
      <c r="J86">
        <v>0.80460000000000009</v>
      </c>
      <c r="K86">
        <f t="shared" si="7"/>
        <v>0</v>
      </c>
      <c r="L86">
        <f t="shared" si="8"/>
        <v>0.94290000000000007</v>
      </c>
      <c r="M86" s="44">
        <f t="shared" si="9"/>
        <v>0.08</v>
      </c>
      <c r="N86" s="44">
        <f t="shared" si="10"/>
        <v>5.8299999999999977E-2</v>
      </c>
      <c r="O86" s="44">
        <f t="shared" si="11"/>
        <v>0</v>
      </c>
    </row>
    <row r="87" spans="1:15" x14ac:dyDescent="0.35">
      <c r="A87">
        <v>20902</v>
      </c>
      <c r="B87" t="s">
        <v>960</v>
      </c>
      <c r="C87" s="8">
        <v>5138332054</v>
      </c>
      <c r="D87" s="8">
        <v>5138332054</v>
      </c>
      <c r="E87" s="8">
        <f t="shared" si="6"/>
        <v>0</v>
      </c>
      <c r="F87" s="8">
        <f>_xlfn.IFNA(VLOOKUP(A87,'313 expiration'!A$1:E$24,5,FALSE),0)</f>
        <v>0</v>
      </c>
      <c r="G87" s="8">
        <f>_xlfn.IFNA(VLOOKUP(A87,'TIF expiration'!$A$1:$B$8,2,FALSE),0)</f>
        <v>0</v>
      </c>
      <c r="H87">
        <v>0.85460000000000003</v>
      </c>
      <c r="I87">
        <v>0.80460000000000009</v>
      </c>
      <c r="J87">
        <v>0.80460000000000009</v>
      </c>
      <c r="K87">
        <f t="shared" si="7"/>
        <v>0</v>
      </c>
      <c r="L87">
        <f t="shared" si="8"/>
        <v>0.85460000000000003</v>
      </c>
      <c r="M87" s="44">
        <f t="shared" si="9"/>
        <v>4.9999999999999933E-2</v>
      </c>
      <c r="N87" s="44">
        <f t="shared" si="10"/>
        <v>0</v>
      </c>
      <c r="O87" s="44">
        <f t="shared" si="11"/>
        <v>0</v>
      </c>
    </row>
    <row r="88" spans="1:15" x14ac:dyDescent="0.35">
      <c r="A88">
        <v>20904</v>
      </c>
      <c r="B88" t="s">
        <v>959</v>
      </c>
      <c r="C88" s="8">
        <v>430299290</v>
      </c>
      <c r="D88" s="8">
        <v>430299290</v>
      </c>
      <c r="E88" s="8">
        <f t="shared" si="6"/>
        <v>0</v>
      </c>
      <c r="F88" s="8">
        <f>_xlfn.IFNA(VLOOKUP(A88,'313 expiration'!A$1:E$24,5,FALSE),0)</f>
        <v>0</v>
      </c>
      <c r="G88" s="8">
        <f>_xlfn.IFNA(VLOOKUP(A88,'TIF expiration'!$A$1:$B$8,2,FALSE),0)</f>
        <v>0</v>
      </c>
      <c r="H88">
        <v>0.94290000000000007</v>
      </c>
      <c r="I88">
        <v>0.80460000000000009</v>
      </c>
      <c r="J88">
        <v>0.80460000000000009</v>
      </c>
      <c r="K88">
        <f t="shared" si="7"/>
        <v>0</v>
      </c>
      <c r="L88">
        <f t="shared" si="8"/>
        <v>0.94290000000000007</v>
      </c>
      <c r="M88" s="44">
        <f t="shared" si="9"/>
        <v>0.08</v>
      </c>
      <c r="N88" s="44">
        <f t="shared" si="10"/>
        <v>5.8299999999999977E-2</v>
      </c>
      <c r="O88" s="44">
        <f t="shared" si="11"/>
        <v>0</v>
      </c>
    </row>
    <row r="89" spans="1:15" x14ac:dyDescent="0.35">
      <c r="A89">
        <v>20905</v>
      </c>
      <c r="B89" t="s">
        <v>958</v>
      </c>
      <c r="C89" s="8">
        <v>10668480902</v>
      </c>
      <c r="D89" s="8">
        <v>10531712352</v>
      </c>
      <c r="E89" s="8">
        <f t="shared" si="6"/>
        <v>273537100</v>
      </c>
      <c r="F89" s="8">
        <f>_xlfn.IFNA(VLOOKUP(A89,'313 expiration'!A$1:E$24,5,FALSE),0)</f>
        <v>90673675</v>
      </c>
      <c r="G89" s="8">
        <f>_xlfn.IFNA(VLOOKUP(A89,'TIF expiration'!$A$1:$B$8,2,FALSE),0)</f>
        <v>0</v>
      </c>
      <c r="H89">
        <v>0.91770000000000007</v>
      </c>
      <c r="I89">
        <v>0.86770000000000003</v>
      </c>
      <c r="J89">
        <v>0.86770000000000003</v>
      </c>
      <c r="K89">
        <f t="shared" si="7"/>
        <v>0</v>
      </c>
      <c r="L89">
        <f t="shared" si="8"/>
        <v>0.91770000000000007</v>
      </c>
      <c r="M89" s="44">
        <f t="shared" si="9"/>
        <v>5.0000000000000044E-2</v>
      </c>
      <c r="N89" s="44">
        <f t="shared" si="10"/>
        <v>0</v>
      </c>
      <c r="O89" s="44">
        <f t="shared" si="11"/>
        <v>0</v>
      </c>
    </row>
    <row r="90" spans="1:15" x14ac:dyDescent="0.35">
      <c r="A90">
        <v>20906</v>
      </c>
      <c r="B90" t="s">
        <v>957</v>
      </c>
      <c r="C90" s="8">
        <v>2418504966</v>
      </c>
      <c r="D90" s="8">
        <v>2374910722</v>
      </c>
      <c r="E90" s="8">
        <f t="shared" si="6"/>
        <v>87188488</v>
      </c>
      <c r="F90" s="8">
        <f>_xlfn.IFNA(VLOOKUP(A90,'313 expiration'!A$1:E$24,5,FALSE),0)</f>
        <v>0</v>
      </c>
      <c r="G90" s="8">
        <f>_xlfn.IFNA(VLOOKUP(A90,'TIF expiration'!$A$1:$B$8,2,FALSE),0)</f>
        <v>0</v>
      </c>
      <c r="H90">
        <v>0.86460000000000004</v>
      </c>
      <c r="I90">
        <v>0.80460000000000009</v>
      </c>
      <c r="J90">
        <v>0.80460000000000009</v>
      </c>
      <c r="K90">
        <f t="shared" si="7"/>
        <v>0</v>
      </c>
      <c r="L90">
        <f t="shared" si="8"/>
        <v>0.86460000000000004</v>
      </c>
      <c r="M90" s="44">
        <f t="shared" si="9"/>
        <v>5.9999999999999942E-2</v>
      </c>
      <c r="N90" s="44">
        <f t="shared" si="10"/>
        <v>0</v>
      </c>
      <c r="O90" s="44">
        <f t="shared" si="11"/>
        <v>0</v>
      </c>
    </row>
    <row r="91" spans="1:15" x14ac:dyDescent="0.35">
      <c r="A91">
        <v>20907</v>
      </c>
      <c r="B91" t="s">
        <v>956</v>
      </c>
      <c r="C91" s="8">
        <v>2071973001</v>
      </c>
      <c r="D91" s="8">
        <v>2021869670</v>
      </c>
      <c r="E91" s="8">
        <f t="shared" si="6"/>
        <v>100206662</v>
      </c>
      <c r="F91" s="8">
        <f>_xlfn.IFNA(VLOOKUP(A91,'313 expiration'!A$1:E$24,5,FALSE),0)</f>
        <v>0</v>
      </c>
      <c r="G91" s="8">
        <f>_xlfn.IFNA(VLOOKUP(A91,'TIF expiration'!$A$1:$B$8,2,FALSE),0)</f>
        <v>0</v>
      </c>
      <c r="H91">
        <v>0.85460000000000003</v>
      </c>
      <c r="I91">
        <v>0.80460000000000009</v>
      </c>
      <c r="J91">
        <v>0.80460000000000009</v>
      </c>
      <c r="K91">
        <f t="shared" si="7"/>
        <v>0</v>
      </c>
      <c r="L91">
        <f t="shared" si="8"/>
        <v>0.85460000000000003</v>
      </c>
      <c r="M91" s="44">
        <f t="shared" si="9"/>
        <v>4.9999999999999933E-2</v>
      </c>
      <c r="N91" s="44">
        <f t="shared" si="10"/>
        <v>0</v>
      </c>
      <c r="O91" s="44">
        <f t="shared" si="11"/>
        <v>0</v>
      </c>
    </row>
    <row r="92" spans="1:15" x14ac:dyDescent="0.35">
      <c r="A92">
        <v>20908</v>
      </c>
      <c r="B92" t="s">
        <v>955</v>
      </c>
      <c r="C92" s="8">
        <v>9843976634</v>
      </c>
      <c r="D92" s="8">
        <v>9843976634</v>
      </c>
      <c r="E92" s="8">
        <f t="shared" si="6"/>
        <v>0</v>
      </c>
      <c r="F92" s="8">
        <f>_xlfn.IFNA(VLOOKUP(A92,'313 expiration'!A$1:E$24,5,FALSE),0)</f>
        <v>0</v>
      </c>
      <c r="G92" s="8">
        <f>_xlfn.IFNA(VLOOKUP(A92,'TIF expiration'!$A$1:$B$8,2,FALSE),0)</f>
        <v>0</v>
      </c>
      <c r="H92">
        <v>0.9546</v>
      </c>
      <c r="I92">
        <v>0.80460000000000009</v>
      </c>
      <c r="J92">
        <v>0.80460000000000009</v>
      </c>
      <c r="K92">
        <f t="shared" si="7"/>
        <v>0</v>
      </c>
      <c r="L92">
        <f t="shared" si="8"/>
        <v>0.9546</v>
      </c>
      <c r="M92" s="44">
        <f t="shared" si="9"/>
        <v>0.08</v>
      </c>
      <c r="N92" s="44">
        <f t="shared" si="10"/>
        <v>6.999999999999991E-2</v>
      </c>
      <c r="O92" s="44">
        <f t="shared" si="11"/>
        <v>0</v>
      </c>
    </row>
    <row r="93" spans="1:15" x14ac:dyDescent="0.35">
      <c r="A93">
        <v>20910</v>
      </c>
      <c r="B93" t="s">
        <v>954</v>
      </c>
      <c r="C93" s="8">
        <v>135001494</v>
      </c>
      <c r="D93" s="8">
        <v>135001494</v>
      </c>
      <c r="E93" s="8">
        <f t="shared" si="6"/>
        <v>0</v>
      </c>
      <c r="F93" s="8">
        <f>_xlfn.IFNA(VLOOKUP(A93,'313 expiration'!A$1:E$24,5,FALSE),0)</f>
        <v>0</v>
      </c>
      <c r="G93" s="8">
        <f>_xlfn.IFNA(VLOOKUP(A93,'TIF expiration'!$A$1:$B$8,2,FALSE),0)</f>
        <v>0</v>
      </c>
      <c r="H93">
        <v>0.94290000000000007</v>
      </c>
      <c r="I93">
        <v>0.80460000000000009</v>
      </c>
      <c r="J93">
        <v>0.80460000000000009</v>
      </c>
      <c r="K93">
        <f t="shared" si="7"/>
        <v>0</v>
      </c>
      <c r="L93">
        <f t="shared" si="8"/>
        <v>0.94290000000000007</v>
      </c>
      <c r="M93" s="44">
        <f t="shared" si="9"/>
        <v>0.08</v>
      </c>
      <c r="N93" s="44">
        <f t="shared" si="10"/>
        <v>5.8299999999999977E-2</v>
      </c>
      <c r="O93" s="44">
        <f t="shared" si="11"/>
        <v>0</v>
      </c>
    </row>
    <row r="94" spans="1:15" x14ac:dyDescent="0.35">
      <c r="A94">
        <v>21901</v>
      </c>
      <c r="B94" t="s">
        <v>953</v>
      </c>
      <c r="C94" s="8">
        <v>12628794082</v>
      </c>
      <c r="D94" s="8">
        <v>12628794082</v>
      </c>
      <c r="E94" s="8">
        <f t="shared" si="6"/>
        <v>0</v>
      </c>
      <c r="F94" s="8">
        <f>_xlfn.IFNA(VLOOKUP(A94,'313 expiration'!A$1:E$24,5,FALSE),0)</f>
        <v>0</v>
      </c>
      <c r="G94" s="8">
        <f>_xlfn.IFNA(VLOOKUP(A94,'TIF expiration'!$A$1:$B$8,2,FALSE),0)</f>
        <v>0</v>
      </c>
      <c r="H94">
        <v>0.91510000000000002</v>
      </c>
      <c r="I94">
        <v>0.83510000000000006</v>
      </c>
      <c r="J94">
        <v>0.83510000000000006</v>
      </c>
      <c r="K94">
        <f t="shared" si="7"/>
        <v>0</v>
      </c>
      <c r="L94">
        <f t="shared" si="8"/>
        <v>0.91510000000000002</v>
      </c>
      <c r="M94" s="44">
        <f t="shared" si="9"/>
        <v>7.999999999999996E-2</v>
      </c>
      <c r="N94" s="44">
        <f t="shared" si="10"/>
        <v>0</v>
      </c>
      <c r="O94" s="44">
        <f t="shared" si="11"/>
        <v>0</v>
      </c>
    </row>
    <row r="95" spans="1:15" x14ac:dyDescent="0.35">
      <c r="A95">
        <v>21902</v>
      </c>
      <c r="B95" t="s">
        <v>952</v>
      </c>
      <c r="C95" s="8">
        <v>11172500246</v>
      </c>
      <c r="D95" s="8">
        <v>11172500246</v>
      </c>
      <c r="E95" s="8">
        <f t="shared" si="6"/>
        <v>0</v>
      </c>
      <c r="F95" s="8">
        <f>_xlfn.IFNA(VLOOKUP(A95,'313 expiration'!A$1:E$24,5,FALSE),0)</f>
        <v>0</v>
      </c>
      <c r="G95" s="8">
        <f>_xlfn.IFNA(VLOOKUP(A95,'TIF expiration'!$A$1:$B$8,2,FALSE),0)</f>
        <v>0</v>
      </c>
      <c r="H95">
        <v>0.86460000000000004</v>
      </c>
      <c r="I95">
        <v>0.80460000000000009</v>
      </c>
      <c r="J95">
        <v>0.80460000000000009</v>
      </c>
      <c r="K95">
        <f t="shared" si="7"/>
        <v>0</v>
      </c>
      <c r="L95">
        <f t="shared" si="8"/>
        <v>0.86460000000000004</v>
      </c>
      <c r="M95" s="44">
        <f t="shared" si="9"/>
        <v>5.9999999999999942E-2</v>
      </c>
      <c r="N95" s="44">
        <f t="shared" si="10"/>
        <v>0</v>
      </c>
      <c r="O95" s="44">
        <f t="shared" si="11"/>
        <v>0</v>
      </c>
    </row>
    <row r="96" spans="1:15" x14ac:dyDescent="0.35">
      <c r="A96">
        <v>22004</v>
      </c>
      <c r="B96" t="s">
        <v>951</v>
      </c>
      <c r="C96" s="8">
        <v>141973988</v>
      </c>
      <c r="D96" s="8">
        <v>141973988</v>
      </c>
      <c r="E96" s="8">
        <f t="shared" si="6"/>
        <v>0</v>
      </c>
      <c r="F96" s="8">
        <f>_xlfn.IFNA(VLOOKUP(A96,'313 expiration'!A$1:E$24,5,FALSE),0)</f>
        <v>0</v>
      </c>
      <c r="G96" s="8">
        <f>_xlfn.IFNA(VLOOKUP(A96,'TIF expiration'!$A$1:$B$8,2,FALSE),0)</f>
        <v>0</v>
      </c>
      <c r="H96">
        <v>0.85460000000000003</v>
      </c>
      <c r="I96">
        <v>0.80460000000000009</v>
      </c>
      <c r="J96">
        <v>0.80460000000000009</v>
      </c>
      <c r="K96">
        <f t="shared" si="7"/>
        <v>0</v>
      </c>
      <c r="L96">
        <f t="shared" si="8"/>
        <v>0.85460000000000003</v>
      </c>
      <c r="M96" s="44">
        <f t="shared" si="9"/>
        <v>4.9999999999999933E-2</v>
      </c>
      <c r="N96" s="44">
        <f t="shared" si="10"/>
        <v>0</v>
      </c>
      <c r="O96" s="44">
        <f t="shared" si="11"/>
        <v>0</v>
      </c>
    </row>
    <row r="97" spans="1:15" x14ac:dyDescent="0.35">
      <c r="A97">
        <v>22901</v>
      </c>
      <c r="B97" t="s">
        <v>950</v>
      </c>
      <c r="C97" s="8">
        <v>840731689</v>
      </c>
      <c r="D97" s="8">
        <v>821890394</v>
      </c>
      <c r="E97" s="8">
        <f t="shared" si="6"/>
        <v>37682590</v>
      </c>
      <c r="F97" s="8">
        <f>_xlfn.IFNA(VLOOKUP(A97,'313 expiration'!A$1:E$24,5,FALSE),0)</f>
        <v>0</v>
      </c>
      <c r="G97" s="8">
        <f>_xlfn.IFNA(VLOOKUP(A97,'TIF expiration'!$A$1:$B$8,2,FALSE),0)</f>
        <v>0</v>
      </c>
      <c r="H97">
        <v>0.94610000000000005</v>
      </c>
      <c r="I97">
        <v>0.80780000000000007</v>
      </c>
      <c r="J97">
        <v>0.80780000000000007</v>
      </c>
      <c r="K97">
        <f t="shared" si="7"/>
        <v>0</v>
      </c>
      <c r="L97">
        <f t="shared" si="8"/>
        <v>0.94610000000000005</v>
      </c>
      <c r="M97" s="44">
        <f t="shared" si="9"/>
        <v>0.08</v>
      </c>
      <c r="N97" s="44">
        <f t="shared" si="10"/>
        <v>5.8299999999999977E-2</v>
      </c>
      <c r="O97" s="44">
        <f t="shared" si="11"/>
        <v>0</v>
      </c>
    </row>
    <row r="98" spans="1:15" x14ac:dyDescent="0.35">
      <c r="A98">
        <v>22902</v>
      </c>
      <c r="B98" t="s">
        <v>949</v>
      </c>
      <c r="C98" s="8">
        <v>122371531</v>
      </c>
      <c r="D98" s="8">
        <v>122371531</v>
      </c>
      <c r="E98" s="8">
        <f t="shared" si="6"/>
        <v>0</v>
      </c>
      <c r="F98" s="8">
        <f>_xlfn.IFNA(VLOOKUP(A98,'313 expiration'!A$1:E$24,5,FALSE),0)</f>
        <v>0</v>
      </c>
      <c r="G98" s="8">
        <f>_xlfn.IFNA(VLOOKUP(A98,'TIF expiration'!$A$1:$B$8,2,FALSE),0)</f>
        <v>0</v>
      </c>
      <c r="H98">
        <v>0.94290000000000007</v>
      </c>
      <c r="I98">
        <v>0.80460000000000009</v>
      </c>
      <c r="J98">
        <v>0.80460000000000009</v>
      </c>
      <c r="K98">
        <f t="shared" si="7"/>
        <v>0</v>
      </c>
      <c r="L98">
        <f t="shared" si="8"/>
        <v>0.94290000000000007</v>
      </c>
      <c r="M98" s="44">
        <f t="shared" si="9"/>
        <v>0.08</v>
      </c>
      <c r="N98" s="44">
        <f t="shared" si="10"/>
        <v>5.8299999999999977E-2</v>
      </c>
      <c r="O98" s="44">
        <f t="shared" si="11"/>
        <v>0</v>
      </c>
    </row>
    <row r="99" spans="1:15" x14ac:dyDescent="0.35">
      <c r="A99">
        <v>22903</v>
      </c>
      <c r="B99" t="s">
        <v>948</v>
      </c>
      <c r="C99" s="8">
        <v>9836435</v>
      </c>
      <c r="D99" s="8">
        <v>9836435</v>
      </c>
      <c r="E99" s="8">
        <f t="shared" si="6"/>
        <v>0</v>
      </c>
      <c r="F99" s="8">
        <f>_xlfn.IFNA(VLOOKUP(A99,'313 expiration'!A$1:E$24,5,FALSE),0)</f>
        <v>0</v>
      </c>
      <c r="G99" s="8">
        <f>_xlfn.IFNA(VLOOKUP(A99,'TIF expiration'!$A$1:$B$8,2,FALSE),0)</f>
        <v>0</v>
      </c>
      <c r="H99">
        <v>0.93880000000000008</v>
      </c>
      <c r="I99">
        <v>0.88880000000000003</v>
      </c>
      <c r="J99">
        <v>0.88880000000000003</v>
      </c>
      <c r="K99">
        <f t="shared" si="7"/>
        <v>0</v>
      </c>
      <c r="L99">
        <f t="shared" si="8"/>
        <v>0.93880000000000008</v>
      </c>
      <c r="M99" s="44">
        <f t="shared" si="9"/>
        <v>5.0000000000000044E-2</v>
      </c>
      <c r="N99" s="44">
        <f t="shared" si="10"/>
        <v>0</v>
      </c>
      <c r="O99" s="44">
        <f t="shared" si="11"/>
        <v>0</v>
      </c>
    </row>
    <row r="100" spans="1:15" x14ac:dyDescent="0.35">
      <c r="A100">
        <v>23902</v>
      </c>
      <c r="B100" t="s">
        <v>947</v>
      </c>
      <c r="C100" s="8">
        <v>170207692</v>
      </c>
      <c r="D100" s="8">
        <v>170207692</v>
      </c>
      <c r="E100" s="8">
        <f t="shared" si="6"/>
        <v>0</v>
      </c>
      <c r="F100" s="8">
        <f>_xlfn.IFNA(VLOOKUP(A100,'313 expiration'!A$1:E$24,5,FALSE),0)</f>
        <v>0</v>
      </c>
      <c r="G100" s="8">
        <f>_xlfn.IFNA(VLOOKUP(A100,'TIF expiration'!$A$1:$B$8,2,FALSE),0)</f>
        <v>0</v>
      </c>
      <c r="H100">
        <v>0.94210000000000005</v>
      </c>
      <c r="I100">
        <v>0.8921</v>
      </c>
      <c r="J100">
        <v>0.8921</v>
      </c>
      <c r="K100">
        <f t="shared" si="7"/>
        <v>0</v>
      </c>
      <c r="L100">
        <f t="shared" si="8"/>
        <v>0.94210000000000005</v>
      </c>
      <c r="M100" s="44">
        <f t="shared" si="9"/>
        <v>5.0000000000000044E-2</v>
      </c>
      <c r="N100" s="44">
        <f t="shared" si="10"/>
        <v>0</v>
      </c>
      <c r="O100" s="44">
        <f t="shared" si="11"/>
        <v>0</v>
      </c>
    </row>
    <row r="101" spans="1:15" x14ac:dyDescent="0.35">
      <c r="A101">
        <v>24901</v>
      </c>
      <c r="B101" t="s">
        <v>946</v>
      </c>
      <c r="C101" s="8">
        <v>546212638</v>
      </c>
      <c r="D101" s="8">
        <v>546212638</v>
      </c>
      <c r="E101" s="8">
        <f t="shared" si="6"/>
        <v>0</v>
      </c>
      <c r="F101" s="8">
        <f>_xlfn.IFNA(VLOOKUP(A101,'313 expiration'!A$1:E$24,5,FALSE),0)</f>
        <v>0</v>
      </c>
      <c r="G101" s="8">
        <f>_xlfn.IFNA(VLOOKUP(A101,'TIF expiration'!$A$1:$B$8,2,FALSE),0)</f>
        <v>0</v>
      </c>
      <c r="H101">
        <v>1.0056</v>
      </c>
      <c r="I101">
        <v>0.86730000000000007</v>
      </c>
      <c r="J101">
        <v>0.86730000000000007</v>
      </c>
      <c r="K101">
        <f t="shared" si="7"/>
        <v>0</v>
      </c>
      <c r="L101">
        <f t="shared" si="8"/>
        <v>1.0056</v>
      </c>
      <c r="M101" s="44">
        <f t="shared" si="9"/>
        <v>0.08</v>
      </c>
      <c r="N101" s="44">
        <f t="shared" si="10"/>
        <v>5.8299999999999977E-2</v>
      </c>
      <c r="O101" s="44">
        <f t="shared" si="11"/>
        <v>0</v>
      </c>
    </row>
    <row r="102" spans="1:15" x14ac:dyDescent="0.35">
      <c r="A102">
        <v>25901</v>
      </c>
      <c r="B102" t="s">
        <v>945</v>
      </c>
      <c r="C102" s="8">
        <v>547941009</v>
      </c>
      <c r="D102" s="8">
        <v>547941009</v>
      </c>
      <c r="E102" s="8">
        <f t="shared" si="6"/>
        <v>0</v>
      </c>
      <c r="F102" s="8">
        <f>_xlfn.IFNA(VLOOKUP(A102,'313 expiration'!A$1:E$24,5,FALSE),0)</f>
        <v>0</v>
      </c>
      <c r="G102" s="8">
        <f>_xlfn.IFNA(VLOOKUP(A102,'TIF expiration'!$A$1:$B$8,2,FALSE),0)</f>
        <v>0</v>
      </c>
      <c r="H102">
        <v>0.85460000000000003</v>
      </c>
      <c r="I102">
        <v>0.80460000000000009</v>
      </c>
      <c r="J102">
        <v>0.80460000000000009</v>
      </c>
      <c r="K102">
        <f t="shared" si="7"/>
        <v>0</v>
      </c>
      <c r="L102">
        <f t="shared" si="8"/>
        <v>0.85460000000000003</v>
      </c>
      <c r="M102" s="44">
        <f t="shared" si="9"/>
        <v>4.9999999999999933E-2</v>
      </c>
      <c r="N102" s="44">
        <f t="shared" si="10"/>
        <v>0</v>
      </c>
      <c r="O102" s="44">
        <f t="shared" si="11"/>
        <v>0</v>
      </c>
    </row>
    <row r="103" spans="1:15" x14ac:dyDescent="0.35">
      <c r="A103">
        <v>25902</v>
      </c>
      <c r="B103" t="s">
        <v>944</v>
      </c>
      <c r="C103" s="8">
        <v>1876877471</v>
      </c>
      <c r="D103" s="8">
        <v>1876877471</v>
      </c>
      <c r="E103" s="8">
        <f t="shared" si="6"/>
        <v>0</v>
      </c>
      <c r="F103" s="8">
        <f>_xlfn.IFNA(VLOOKUP(A103,'313 expiration'!A$1:E$24,5,FALSE),0)</f>
        <v>0</v>
      </c>
      <c r="G103" s="8">
        <f>_xlfn.IFNA(VLOOKUP(A103,'TIF expiration'!$A$1:$B$8,2,FALSE),0)</f>
        <v>0</v>
      </c>
      <c r="H103">
        <v>0.86340000000000006</v>
      </c>
      <c r="I103">
        <v>0.81340000000000001</v>
      </c>
      <c r="J103">
        <v>0.81340000000000001</v>
      </c>
      <c r="K103">
        <f t="shared" si="7"/>
        <v>0</v>
      </c>
      <c r="L103">
        <f t="shared" si="8"/>
        <v>0.86340000000000006</v>
      </c>
      <c r="M103" s="44">
        <f t="shared" si="9"/>
        <v>5.0000000000000044E-2</v>
      </c>
      <c r="N103" s="44">
        <f t="shared" si="10"/>
        <v>0</v>
      </c>
      <c r="O103" s="44">
        <f t="shared" si="11"/>
        <v>0</v>
      </c>
    </row>
    <row r="104" spans="1:15" x14ac:dyDescent="0.35">
      <c r="A104">
        <v>25904</v>
      </c>
      <c r="B104" t="s">
        <v>943</v>
      </c>
      <c r="C104" s="8">
        <v>99245733</v>
      </c>
      <c r="D104" s="8">
        <v>99245733</v>
      </c>
      <c r="E104" s="8">
        <f t="shared" si="6"/>
        <v>0</v>
      </c>
      <c r="F104" s="8">
        <f>_xlfn.IFNA(VLOOKUP(A104,'313 expiration'!A$1:E$24,5,FALSE),0)</f>
        <v>0</v>
      </c>
      <c r="G104" s="8">
        <f>_xlfn.IFNA(VLOOKUP(A104,'TIF expiration'!$A$1:$B$8,2,FALSE),0)</f>
        <v>0</v>
      </c>
      <c r="H104">
        <v>0.88080000000000003</v>
      </c>
      <c r="I104">
        <v>0.83080000000000009</v>
      </c>
      <c r="J104">
        <v>0.83080000000000009</v>
      </c>
      <c r="K104">
        <f t="shared" si="7"/>
        <v>0</v>
      </c>
      <c r="L104">
        <f t="shared" si="8"/>
        <v>0.88080000000000003</v>
      </c>
      <c r="M104" s="44">
        <f t="shared" si="9"/>
        <v>4.9999999999999933E-2</v>
      </c>
      <c r="N104" s="44">
        <f t="shared" si="10"/>
        <v>0</v>
      </c>
      <c r="O104" s="44">
        <f t="shared" si="11"/>
        <v>0</v>
      </c>
    </row>
    <row r="105" spans="1:15" x14ac:dyDescent="0.35">
      <c r="A105">
        <v>25905</v>
      </c>
      <c r="B105" t="s">
        <v>942</v>
      </c>
      <c r="C105" s="8">
        <v>286909895</v>
      </c>
      <c r="D105" s="8">
        <v>286909895</v>
      </c>
      <c r="E105" s="8">
        <f t="shared" si="6"/>
        <v>0</v>
      </c>
      <c r="F105" s="8">
        <f>_xlfn.IFNA(VLOOKUP(A105,'313 expiration'!A$1:E$24,5,FALSE),0)</f>
        <v>0</v>
      </c>
      <c r="G105" s="8">
        <f>_xlfn.IFNA(VLOOKUP(A105,'TIF expiration'!$A$1:$B$8,2,FALSE),0)</f>
        <v>0</v>
      </c>
      <c r="H105">
        <v>0.85460000000000003</v>
      </c>
      <c r="I105">
        <v>0.80460000000000009</v>
      </c>
      <c r="J105">
        <v>0.80460000000000009</v>
      </c>
      <c r="K105">
        <f t="shared" si="7"/>
        <v>0</v>
      </c>
      <c r="L105">
        <f t="shared" si="8"/>
        <v>0.85460000000000003</v>
      </c>
      <c r="M105" s="44">
        <f t="shared" si="9"/>
        <v>4.9999999999999933E-2</v>
      </c>
      <c r="N105" s="44">
        <f t="shared" si="10"/>
        <v>0</v>
      </c>
      <c r="O105" s="44">
        <f t="shared" si="11"/>
        <v>0</v>
      </c>
    </row>
    <row r="106" spans="1:15" x14ac:dyDescent="0.35">
      <c r="A106">
        <v>25906</v>
      </c>
      <c r="B106" t="s">
        <v>941</v>
      </c>
      <c r="C106" s="8">
        <v>83246634</v>
      </c>
      <c r="D106" s="8">
        <v>83246634</v>
      </c>
      <c r="E106" s="8">
        <f t="shared" si="6"/>
        <v>0</v>
      </c>
      <c r="F106" s="8">
        <f>_xlfn.IFNA(VLOOKUP(A106,'313 expiration'!A$1:E$24,5,FALSE),0)</f>
        <v>0</v>
      </c>
      <c r="G106" s="8">
        <f>_xlfn.IFNA(VLOOKUP(A106,'TIF expiration'!$A$1:$B$8,2,FALSE),0)</f>
        <v>0</v>
      </c>
      <c r="H106">
        <v>0.85460000000000003</v>
      </c>
      <c r="I106">
        <v>0.80460000000000009</v>
      </c>
      <c r="J106">
        <v>0.80460000000000009</v>
      </c>
      <c r="K106">
        <f t="shared" si="7"/>
        <v>0</v>
      </c>
      <c r="L106">
        <f t="shared" si="8"/>
        <v>0.85460000000000003</v>
      </c>
      <c r="M106" s="44">
        <f t="shared" si="9"/>
        <v>4.9999999999999933E-2</v>
      </c>
      <c r="N106" s="44">
        <f t="shared" si="10"/>
        <v>0</v>
      </c>
      <c r="O106" s="44">
        <f t="shared" si="11"/>
        <v>0</v>
      </c>
    </row>
    <row r="107" spans="1:15" x14ac:dyDescent="0.35">
      <c r="A107">
        <v>25908</v>
      </c>
      <c r="B107" t="s">
        <v>940</v>
      </c>
      <c r="C107" s="8">
        <v>159124806</v>
      </c>
      <c r="D107" s="8">
        <v>159124806</v>
      </c>
      <c r="E107" s="8">
        <f t="shared" si="6"/>
        <v>0</v>
      </c>
      <c r="F107" s="8">
        <f>_xlfn.IFNA(VLOOKUP(A107,'313 expiration'!A$1:E$24,5,FALSE),0)</f>
        <v>0</v>
      </c>
      <c r="G107" s="8">
        <f>_xlfn.IFNA(VLOOKUP(A107,'TIF expiration'!$A$1:$B$8,2,FALSE),0)</f>
        <v>0</v>
      </c>
      <c r="H107">
        <v>0.94290000000000007</v>
      </c>
      <c r="I107">
        <v>0.80460000000000009</v>
      </c>
      <c r="J107">
        <v>0.80460000000000009</v>
      </c>
      <c r="K107">
        <f t="shared" si="7"/>
        <v>0</v>
      </c>
      <c r="L107">
        <f t="shared" si="8"/>
        <v>0.94290000000000007</v>
      </c>
      <c r="M107" s="44">
        <f t="shared" si="9"/>
        <v>0.08</v>
      </c>
      <c r="N107" s="44">
        <f t="shared" si="10"/>
        <v>5.8299999999999977E-2</v>
      </c>
      <c r="O107" s="44">
        <f t="shared" si="11"/>
        <v>0</v>
      </c>
    </row>
    <row r="108" spans="1:15" x14ac:dyDescent="0.35">
      <c r="A108">
        <v>25909</v>
      </c>
      <c r="B108" t="s">
        <v>939</v>
      </c>
      <c r="C108" s="8">
        <v>683753422</v>
      </c>
      <c r="D108" s="8">
        <v>683753422</v>
      </c>
      <c r="E108" s="8">
        <f t="shared" si="6"/>
        <v>0</v>
      </c>
      <c r="F108" s="8">
        <f>_xlfn.IFNA(VLOOKUP(A108,'313 expiration'!A$1:E$24,5,FALSE),0)</f>
        <v>0</v>
      </c>
      <c r="G108" s="8">
        <f>_xlfn.IFNA(VLOOKUP(A108,'TIF expiration'!$A$1:$B$8,2,FALSE),0)</f>
        <v>0</v>
      </c>
      <c r="H108">
        <v>0.94290000000000007</v>
      </c>
      <c r="I108">
        <v>0.80460000000000009</v>
      </c>
      <c r="J108">
        <v>0.80460000000000009</v>
      </c>
      <c r="K108">
        <f t="shared" si="7"/>
        <v>0</v>
      </c>
      <c r="L108">
        <f t="shared" si="8"/>
        <v>0.94290000000000007</v>
      </c>
      <c r="M108" s="44">
        <f t="shared" si="9"/>
        <v>0.08</v>
      </c>
      <c r="N108" s="44">
        <f t="shared" si="10"/>
        <v>5.8299999999999977E-2</v>
      </c>
      <c r="O108" s="44">
        <f t="shared" si="11"/>
        <v>0</v>
      </c>
    </row>
    <row r="109" spans="1:15" x14ac:dyDescent="0.35">
      <c r="A109">
        <v>26901</v>
      </c>
      <c r="B109" t="s">
        <v>938</v>
      </c>
      <c r="C109" s="8">
        <v>1957759306</v>
      </c>
      <c r="D109" s="8">
        <v>1957759306</v>
      </c>
      <c r="E109" s="8">
        <f t="shared" si="6"/>
        <v>0</v>
      </c>
      <c r="F109" s="8">
        <f>_xlfn.IFNA(VLOOKUP(A109,'313 expiration'!A$1:E$24,5,FALSE),0)</f>
        <v>0</v>
      </c>
      <c r="G109" s="8">
        <f>_xlfn.IFNA(VLOOKUP(A109,'TIF expiration'!$A$1:$B$8,2,FALSE),0)</f>
        <v>0</v>
      </c>
      <c r="H109">
        <v>0.91480000000000006</v>
      </c>
      <c r="I109">
        <v>0.80460000000000009</v>
      </c>
      <c r="J109">
        <v>0.80460000000000009</v>
      </c>
      <c r="K109">
        <f t="shared" si="7"/>
        <v>0</v>
      </c>
      <c r="L109">
        <f t="shared" si="8"/>
        <v>0.91480000000000006</v>
      </c>
      <c r="M109" s="44">
        <f t="shared" si="9"/>
        <v>0.08</v>
      </c>
      <c r="N109" s="44">
        <f t="shared" si="10"/>
        <v>3.0199999999999963E-2</v>
      </c>
      <c r="O109" s="44">
        <f t="shared" si="11"/>
        <v>0</v>
      </c>
    </row>
    <row r="110" spans="1:15" x14ac:dyDescent="0.35">
      <c r="A110">
        <v>26902</v>
      </c>
      <c r="B110" t="s">
        <v>937</v>
      </c>
      <c r="C110" s="8">
        <v>464018966</v>
      </c>
      <c r="D110" s="8">
        <v>464018966</v>
      </c>
      <c r="E110" s="8">
        <f t="shared" si="6"/>
        <v>0</v>
      </c>
      <c r="F110" s="8">
        <f>_xlfn.IFNA(VLOOKUP(A110,'313 expiration'!A$1:E$24,5,FALSE),0)</f>
        <v>0</v>
      </c>
      <c r="G110" s="8">
        <f>_xlfn.IFNA(VLOOKUP(A110,'TIF expiration'!$A$1:$B$8,2,FALSE),0)</f>
        <v>0</v>
      </c>
      <c r="H110">
        <v>0.85460000000000003</v>
      </c>
      <c r="I110">
        <v>0.80460000000000009</v>
      </c>
      <c r="J110">
        <v>0.80460000000000009</v>
      </c>
      <c r="K110">
        <f t="shared" si="7"/>
        <v>0</v>
      </c>
      <c r="L110">
        <f t="shared" si="8"/>
        <v>0.85460000000000003</v>
      </c>
      <c r="M110" s="44">
        <f t="shared" si="9"/>
        <v>4.9999999999999933E-2</v>
      </c>
      <c r="N110" s="44">
        <f t="shared" si="10"/>
        <v>0</v>
      </c>
      <c r="O110" s="44">
        <f t="shared" si="11"/>
        <v>0</v>
      </c>
    </row>
    <row r="111" spans="1:15" x14ac:dyDescent="0.35">
      <c r="A111">
        <v>26903</v>
      </c>
      <c r="B111" t="s">
        <v>936</v>
      </c>
      <c r="C111" s="8">
        <v>402114315</v>
      </c>
      <c r="D111" s="8">
        <v>402114315</v>
      </c>
      <c r="E111" s="8">
        <f t="shared" si="6"/>
        <v>0</v>
      </c>
      <c r="F111" s="8">
        <f>_xlfn.IFNA(VLOOKUP(A111,'313 expiration'!A$1:E$24,5,FALSE),0)</f>
        <v>0</v>
      </c>
      <c r="G111" s="8">
        <f>_xlfn.IFNA(VLOOKUP(A111,'TIF expiration'!$A$1:$B$8,2,FALSE),0)</f>
        <v>0</v>
      </c>
      <c r="H111">
        <v>0.93840000000000001</v>
      </c>
      <c r="I111">
        <v>0.80460000000000009</v>
      </c>
      <c r="J111">
        <v>0.80460000000000009</v>
      </c>
      <c r="K111">
        <f t="shared" si="7"/>
        <v>0</v>
      </c>
      <c r="L111">
        <f t="shared" si="8"/>
        <v>0.93840000000000001</v>
      </c>
      <c r="M111" s="44">
        <f t="shared" si="9"/>
        <v>0.08</v>
      </c>
      <c r="N111" s="44">
        <f t="shared" si="10"/>
        <v>5.3799999999999917E-2</v>
      </c>
      <c r="O111" s="44">
        <f t="shared" si="11"/>
        <v>0</v>
      </c>
    </row>
    <row r="112" spans="1:15" x14ac:dyDescent="0.35">
      <c r="A112">
        <v>27903</v>
      </c>
      <c r="B112" t="s">
        <v>935</v>
      </c>
      <c r="C112" s="8">
        <v>4652948277</v>
      </c>
      <c r="D112" s="8">
        <v>4652948277</v>
      </c>
      <c r="E112" s="8">
        <f t="shared" si="6"/>
        <v>0</v>
      </c>
      <c r="F112" s="8">
        <f>_xlfn.IFNA(VLOOKUP(A112,'313 expiration'!A$1:E$24,5,FALSE),0)</f>
        <v>0</v>
      </c>
      <c r="G112" s="8">
        <f>_xlfn.IFNA(VLOOKUP(A112,'TIF expiration'!$A$1:$B$8,2,FALSE),0)</f>
        <v>0</v>
      </c>
      <c r="H112">
        <v>0.86460000000000004</v>
      </c>
      <c r="I112">
        <v>0.80460000000000009</v>
      </c>
      <c r="J112">
        <v>0.80460000000000009</v>
      </c>
      <c r="K112">
        <f t="shared" si="7"/>
        <v>0</v>
      </c>
      <c r="L112">
        <f t="shared" si="8"/>
        <v>0.86460000000000004</v>
      </c>
      <c r="M112" s="44">
        <f t="shared" si="9"/>
        <v>5.9999999999999942E-2</v>
      </c>
      <c r="N112" s="44">
        <f t="shared" si="10"/>
        <v>0</v>
      </c>
      <c r="O112" s="44">
        <f t="shared" si="11"/>
        <v>0</v>
      </c>
    </row>
    <row r="113" spans="1:15" x14ac:dyDescent="0.35">
      <c r="A113">
        <v>27904</v>
      </c>
      <c r="B113" t="s">
        <v>934</v>
      </c>
      <c r="C113" s="8">
        <v>6424283493</v>
      </c>
      <c r="D113" s="8">
        <v>6424283493</v>
      </c>
      <c r="E113" s="8">
        <f t="shared" si="6"/>
        <v>0</v>
      </c>
      <c r="F113" s="8">
        <f>_xlfn.IFNA(VLOOKUP(A113,'313 expiration'!A$1:E$24,5,FALSE),0)</f>
        <v>0</v>
      </c>
      <c r="G113" s="8">
        <f>_xlfn.IFNA(VLOOKUP(A113,'TIF expiration'!$A$1:$B$8,2,FALSE),0)</f>
        <v>0</v>
      </c>
      <c r="H113">
        <v>0.8579</v>
      </c>
      <c r="I113">
        <v>0.80460000000000009</v>
      </c>
      <c r="J113">
        <v>0.80460000000000009</v>
      </c>
      <c r="K113">
        <f t="shared" si="7"/>
        <v>0</v>
      </c>
      <c r="L113">
        <f t="shared" si="8"/>
        <v>0.8579</v>
      </c>
      <c r="M113" s="44">
        <f t="shared" si="9"/>
        <v>5.3299999999999903E-2</v>
      </c>
      <c r="N113" s="44">
        <f t="shared" si="10"/>
        <v>0</v>
      </c>
      <c r="O113" s="44">
        <f t="shared" si="11"/>
        <v>0</v>
      </c>
    </row>
    <row r="114" spans="1:15" x14ac:dyDescent="0.35">
      <c r="A114">
        <v>28902</v>
      </c>
      <c r="B114" t="s">
        <v>933</v>
      </c>
      <c r="C114" s="8">
        <v>3118572278</v>
      </c>
      <c r="D114" s="8">
        <v>3118572278</v>
      </c>
      <c r="E114" s="8">
        <f t="shared" si="6"/>
        <v>0</v>
      </c>
      <c r="F114" s="8">
        <f>_xlfn.IFNA(VLOOKUP(A114,'313 expiration'!A$1:E$24,5,FALSE),0)</f>
        <v>0</v>
      </c>
      <c r="G114" s="8">
        <f>_xlfn.IFNA(VLOOKUP(A114,'TIF expiration'!$A$1:$B$8,2,FALSE),0)</f>
        <v>0</v>
      </c>
      <c r="H114">
        <v>0.85460000000000003</v>
      </c>
      <c r="I114">
        <v>0.80460000000000009</v>
      </c>
      <c r="J114">
        <v>0.80460000000000009</v>
      </c>
      <c r="K114">
        <f t="shared" si="7"/>
        <v>0</v>
      </c>
      <c r="L114">
        <f t="shared" si="8"/>
        <v>0.85460000000000003</v>
      </c>
      <c r="M114" s="44">
        <f t="shared" si="9"/>
        <v>4.9999999999999933E-2</v>
      </c>
      <c r="N114" s="44">
        <f t="shared" si="10"/>
        <v>0</v>
      </c>
      <c r="O114" s="44">
        <f t="shared" si="11"/>
        <v>0</v>
      </c>
    </row>
    <row r="115" spans="1:15" x14ac:dyDescent="0.35">
      <c r="A115">
        <v>28903</v>
      </c>
      <c r="B115" t="s">
        <v>932</v>
      </c>
      <c r="C115" s="8">
        <v>753957130</v>
      </c>
      <c r="D115" s="8">
        <v>753957130</v>
      </c>
      <c r="E115" s="8">
        <f t="shared" si="6"/>
        <v>0</v>
      </c>
      <c r="F115" s="8">
        <f>_xlfn.IFNA(VLOOKUP(A115,'313 expiration'!A$1:E$24,5,FALSE),0)</f>
        <v>0</v>
      </c>
      <c r="G115" s="8">
        <f>_xlfn.IFNA(VLOOKUP(A115,'TIF expiration'!$A$1:$B$8,2,FALSE),0)</f>
        <v>0</v>
      </c>
      <c r="H115">
        <v>0.85460000000000003</v>
      </c>
      <c r="I115">
        <v>0.80460000000000009</v>
      </c>
      <c r="J115">
        <v>0.80460000000000009</v>
      </c>
      <c r="K115">
        <f t="shared" si="7"/>
        <v>0</v>
      </c>
      <c r="L115">
        <f t="shared" si="8"/>
        <v>0.85460000000000003</v>
      </c>
      <c r="M115" s="44">
        <f t="shared" si="9"/>
        <v>4.9999999999999933E-2</v>
      </c>
      <c r="N115" s="44">
        <f t="shared" si="10"/>
        <v>0</v>
      </c>
      <c r="O115" s="44">
        <f t="shared" si="11"/>
        <v>0</v>
      </c>
    </row>
    <row r="116" spans="1:15" x14ac:dyDescent="0.35">
      <c r="A116">
        <v>28906</v>
      </c>
      <c r="B116" t="s">
        <v>931</v>
      </c>
      <c r="C116" s="8">
        <v>216892068</v>
      </c>
      <c r="D116" s="8">
        <v>216892068</v>
      </c>
      <c r="E116" s="8">
        <f t="shared" si="6"/>
        <v>0</v>
      </c>
      <c r="F116" s="8">
        <f>_xlfn.IFNA(VLOOKUP(A116,'313 expiration'!A$1:E$24,5,FALSE),0)</f>
        <v>0</v>
      </c>
      <c r="G116" s="8">
        <f>_xlfn.IFNA(VLOOKUP(A116,'TIF expiration'!$A$1:$B$8,2,FALSE),0)</f>
        <v>0</v>
      </c>
      <c r="H116">
        <v>0.85460000000000003</v>
      </c>
      <c r="I116">
        <v>0.80460000000000009</v>
      </c>
      <c r="J116">
        <v>0.80460000000000009</v>
      </c>
      <c r="K116">
        <f t="shared" si="7"/>
        <v>0</v>
      </c>
      <c r="L116">
        <f t="shared" si="8"/>
        <v>0.85460000000000003</v>
      </c>
      <c r="M116" s="44">
        <f t="shared" si="9"/>
        <v>4.9999999999999933E-2</v>
      </c>
      <c r="N116" s="44">
        <f t="shared" si="10"/>
        <v>0</v>
      </c>
      <c r="O116" s="44">
        <f t="shared" si="11"/>
        <v>0</v>
      </c>
    </row>
    <row r="117" spans="1:15" x14ac:dyDescent="0.35">
      <c r="A117">
        <v>29901</v>
      </c>
      <c r="B117" t="s">
        <v>930</v>
      </c>
      <c r="C117" s="8">
        <v>4353330703</v>
      </c>
      <c r="D117" s="8">
        <v>4280806594</v>
      </c>
      <c r="E117" s="8">
        <f t="shared" si="6"/>
        <v>145048218</v>
      </c>
      <c r="F117" s="8">
        <f>_xlfn.IFNA(VLOOKUP(A117,'313 expiration'!A$1:E$24,5,FALSE),0)</f>
        <v>54726387</v>
      </c>
      <c r="G117" s="8">
        <f>_xlfn.IFNA(VLOOKUP(A117,'TIF expiration'!$A$1:$B$8,2,FALSE),0)</f>
        <v>0</v>
      </c>
      <c r="H117">
        <v>0.86820000000000008</v>
      </c>
      <c r="I117">
        <v>0.81820000000000004</v>
      </c>
      <c r="J117">
        <v>0.81820000000000004</v>
      </c>
      <c r="K117">
        <f t="shared" si="7"/>
        <v>0</v>
      </c>
      <c r="L117">
        <f t="shared" si="8"/>
        <v>0.86820000000000008</v>
      </c>
      <c r="M117" s="44">
        <f t="shared" si="9"/>
        <v>5.0000000000000044E-2</v>
      </c>
      <c r="N117" s="44">
        <f t="shared" si="10"/>
        <v>0</v>
      </c>
      <c r="O117" s="44">
        <f t="shared" si="11"/>
        <v>0</v>
      </c>
    </row>
    <row r="118" spans="1:15" x14ac:dyDescent="0.35">
      <c r="A118">
        <v>30901</v>
      </c>
      <c r="B118" t="s">
        <v>929</v>
      </c>
      <c r="C118" s="8">
        <v>331365957</v>
      </c>
      <c r="D118" s="8">
        <v>331365957</v>
      </c>
      <c r="E118" s="8">
        <f t="shared" si="6"/>
        <v>0</v>
      </c>
      <c r="F118" s="8">
        <f>_xlfn.IFNA(VLOOKUP(A118,'313 expiration'!A$1:E$24,5,FALSE),0)</f>
        <v>0</v>
      </c>
      <c r="G118" s="8">
        <f>_xlfn.IFNA(VLOOKUP(A118,'TIF expiration'!$A$1:$B$8,2,FALSE),0)</f>
        <v>0</v>
      </c>
      <c r="H118">
        <v>0.94290000000000007</v>
      </c>
      <c r="I118">
        <v>0.80460000000000009</v>
      </c>
      <c r="J118">
        <v>0.80460000000000009</v>
      </c>
      <c r="K118">
        <f t="shared" si="7"/>
        <v>0</v>
      </c>
      <c r="L118">
        <f t="shared" si="8"/>
        <v>0.94290000000000007</v>
      </c>
      <c r="M118" s="44">
        <f t="shared" si="9"/>
        <v>0.08</v>
      </c>
      <c r="N118" s="44">
        <f t="shared" si="10"/>
        <v>5.8299999999999977E-2</v>
      </c>
      <c r="O118" s="44">
        <f t="shared" si="11"/>
        <v>0</v>
      </c>
    </row>
    <row r="119" spans="1:15" x14ac:dyDescent="0.35">
      <c r="A119">
        <v>30902</v>
      </c>
      <c r="B119" t="s">
        <v>928</v>
      </c>
      <c r="C119" s="8">
        <v>794140240</v>
      </c>
      <c r="D119" s="8">
        <v>794140240</v>
      </c>
      <c r="E119" s="8">
        <f t="shared" si="6"/>
        <v>0</v>
      </c>
      <c r="F119" s="8">
        <f>_xlfn.IFNA(VLOOKUP(A119,'313 expiration'!A$1:E$24,5,FALSE),0)</f>
        <v>0</v>
      </c>
      <c r="G119" s="8">
        <f>_xlfn.IFNA(VLOOKUP(A119,'TIF expiration'!$A$1:$B$8,2,FALSE),0)</f>
        <v>0</v>
      </c>
      <c r="H119">
        <v>0.86460000000000004</v>
      </c>
      <c r="I119">
        <v>0.80460000000000009</v>
      </c>
      <c r="J119">
        <v>0.80460000000000009</v>
      </c>
      <c r="K119">
        <f t="shared" si="7"/>
        <v>0</v>
      </c>
      <c r="L119">
        <f t="shared" si="8"/>
        <v>0.86460000000000004</v>
      </c>
      <c r="M119" s="44">
        <f t="shared" si="9"/>
        <v>5.9999999999999942E-2</v>
      </c>
      <c r="N119" s="44">
        <f t="shared" si="10"/>
        <v>0</v>
      </c>
      <c r="O119" s="44">
        <f t="shared" si="11"/>
        <v>0</v>
      </c>
    </row>
    <row r="120" spans="1:15" x14ac:dyDescent="0.35">
      <c r="A120">
        <v>30903</v>
      </c>
      <c r="B120" t="s">
        <v>927</v>
      </c>
      <c r="C120" s="8">
        <v>544628438</v>
      </c>
      <c r="D120" s="8">
        <v>544628438</v>
      </c>
      <c r="E120" s="8">
        <f t="shared" si="6"/>
        <v>0</v>
      </c>
      <c r="F120" s="8">
        <f>_xlfn.IFNA(VLOOKUP(A120,'313 expiration'!A$1:E$24,5,FALSE),0)</f>
        <v>0</v>
      </c>
      <c r="G120" s="8">
        <f>_xlfn.IFNA(VLOOKUP(A120,'TIF expiration'!$A$1:$B$8,2,FALSE),0)</f>
        <v>0</v>
      </c>
      <c r="H120">
        <v>0.94290000000000007</v>
      </c>
      <c r="I120">
        <v>0.80460000000000009</v>
      </c>
      <c r="J120">
        <v>0.80460000000000009</v>
      </c>
      <c r="K120">
        <f t="shared" si="7"/>
        <v>0</v>
      </c>
      <c r="L120">
        <f t="shared" si="8"/>
        <v>0.94290000000000007</v>
      </c>
      <c r="M120" s="44">
        <f t="shared" si="9"/>
        <v>0.08</v>
      </c>
      <c r="N120" s="44">
        <f t="shared" si="10"/>
        <v>5.8299999999999977E-2</v>
      </c>
      <c r="O120" s="44">
        <f t="shared" si="11"/>
        <v>0</v>
      </c>
    </row>
    <row r="121" spans="1:15" x14ac:dyDescent="0.35">
      <c r="A121">
        <v>30906</v>
      </c>
      <c r="B121" t="s">
        <v>926</v>
      </c>
      <c r="C121" s="8">
        <v>540685617</v>
      </c>
      <c r="D121" s="8">
        <v>540685617</v>
      </c>
      <c r="E121" s="8">
        <f t="shared" si="6"/>
        <v>0</v>
      </c>
      <c r="F121" s="8">
        <f>_xlfn.IFNA(VLOOKUP(A121,'313 expiration'!A$1:E$24,5,FALSE),0)</f>
        <v>0</v>
      </c>
      <c r="G121" s="8">
        <f>_xlfn.IFNA(VLOOKUP(A121,'TIF expiration'!$A$1:$B$8,2,FALSE),0)</f>
        <v>0</v>
      </c>
      <c r="H121">
        <v>0.94259999999999999</v>
      </c>
      <c r="I121">
        <v>0.80460000000000009</v>
      </c>
      <c r="J121">
        <v>0.80460000000000009</v>
      </c>
      <c r="K121">
        <f t="shared" si="7"/>
        <v>0</v>
      </c>
      <c r="L121">
        <f t="shared" si="8"/>
        <v>0.94259999999999999</v>
      </c>
      <c r="M121" s="44">
        <f t="shared" si="9"/>
        <v>0.08</v>
      </c>
      <c r="N121" s="44">
        <f t="shared" si="10"/>
        <v>5.7999999999999899E-2</v>
      </c>
      <c r="O121" s="44">
        <f t="shared" si="11"/>
        <v>0</v>
      </c>
    </row>
    <row r="122" spans="1:15" x14ac:dyDescent="0.35">
      <c r="A122">
        <v>31901</v>
      </c>
      <c r="B122" t="s">
        <v>925</v>
      </c>
      <c r="C122" s="8">
        <v>9022771208</v>
      </c>
      <c r="D122" s="8">
        <v>9022771208</v>
      </c>
      <c r="E122" s="8">
        <f t="shared" si="6"/>
        <v>0</v>
      </c>
      <c r="F122" s="8">
        <f>_xlfn.IFNA(VLOOKUP(A122,'313 expiration'!A$1:E$24,5,FALSE),0)</f>
        <v>0</v>
      </c>
      <c r="G122" s="8">
        <f>_xlfn.IFNA(VLOOKUP(A122,'TIF expiration'!$A$1:$B$8,2,FALSE),0)</f>
        <v>0</v>
      </c>
      <c r="H122">
        <v>1.0568</v>
      </c>
      <c r="I122">
        <v>0.88680000000000003</v>
      </c>
      <c r="J122">
        <v>0.90429999999999999</v>
      </c>
      <c r="K122">
        <f t="shared" si="7"/>
        <v>-1.749999999999996E-2</v>
      </c>
      <c r="L122">
        <f t="shared" si="8"/>
        <v>1.0392999999999999</v>
      </c>
      <c r="M122" s="44">
        <f t="shared" si="9"/>
        <v>0.08</v>
      </c>
      <c r="N122" s="44">
        <f t="shared" si="10"/>
        <v>7.2499999999999856E-2</v>
      </c>
      <c r="O122" s="44">
        <f t="shared" si="11"/>
        <v>0</v>
      </c>
    </row>
    <row r="123" spans="1:15" x14ac:dyDescent="0.35">
      <c r="A123">
        <v>31903</v>
      </c>
      <c r="B123" t="s">
        <v>924</v>
      </c>
      <c r="C123" s="8">
        <v>5399460950</v>
      </c>
      <c r="D123" s="8">
        <v>5399460950</v>
      </c>
      <c r="E123" s="8">
        <f t="shared" si="6"/>
        <v>0</v>
      </c>
      <c r="F123" s="8">
        <f>_xlfn.IFNA(VLOOKUP(A123,'313 expiration'!A$1:E$24,5,FALSE),0)</f>
        <v>0</v>
      </c>
      <c r="G123" s="8">
        <f>_xlfn.IFNA(VLOOKUP(A123,'TIF expiration'!$A$1:$B$8,2,FALSE),0)</f>
        <v>0</v>
      </c>
      <c r="H123">
        <v>1.0082</v>
      </c>
      <c r="I123">
        <v>0.86990000000000001</v>
      </c>
      <c r="J123">
        <v>0.86990000000000001</v>
      </c>
      <c r="K123">
        <f t="shared" si="7"/>
        <v>0</v>
      </c>
      <c r="L123">
        <f t="shared" si="8"/>
        <v>1.0082</v>
      </c>
      <c r="M123" s="44">
        <f t="shared" si="9"/>
        <v>0.08</v>
      </c>
      <c r="N123" s="44">
        <f t="shared" si="10"/>
        <v>5.8299999999999977E-2</v>
      </c>
      <c r="O123" s="44">
        <f t="shared" si="11"/>
        <v>0</v>
      </c>
    </row>
    <row r="124" spans="1:15" x14ac:dyDescent="0.35">
      <c r="A124">
        <v>31905</v>
      </c>
      <c r="B124" t="s">
        <v>923</v>
      </c>
      <c r="C124" s="8">
        <v>722614982</v>
      </c>
      <c r="D124" s="8">
        <v>722614982</v>
      </c>
      <c r="E124" s="8">
        <f t="shared" si="6"/>
        <v>0</v>
      </c>
      <c r="F124" s="8">
        <f>_xlfn.IFNA(VLOOKUP(A124,'313 expiration'!A$1:E$24,5,FALSE),0)</f>
        <v>0</v>
      </c>
      <c r="G124" s="8">
        <f>_xlfn.IFNA(VLOOKUP(A124,'TIF expiration'!$A$1:$B$8,2,FALSE),0)</f>
        <v>0</v>
      </c>
      <c r="H124">
        <v>0.95630000000000004</v>
      </c>
      <c r="I124">
        <v>0.81800000000000006</v>
      </c>
      <c r="J124">
        <v>0.81800000000000006</v>
      </c>
      <c r="K124">
        <f t="shared" si="7"/>
        <v>0</v>
      </c>
      <c r="L124">
        <f t="shared" si="8"/>
        <v>0.95630000000000004</v>
      </c>
      <c r="M124" s="44">
        <f t="shared" si="9"/>
        <v>0.08</v>
      </c>
      <c r="N124" s="44">
        <f t="shared" si="10"/>
        <v>5.8299999999999977E-2</v>
      </c>
      <c r="O124" s="44">
        <f t="shared" si="11"/>
        <v>0</v>
      </c>
    </row>
    <row r="125" spans="1:15" x14ac:dyDescent="0.35">
      <c r="A125">
        <v>31906</v>
      </c>
      <c r="B125" t="s">
        <v>922</v>
      </c>
      <c r="C125" s="8">
        <v>3375276372</v>
      </c>
      <c r="D125" s="8">
        <v>3375276372</v>
      </c>
      <c r="E125" s="8">
        <f t="shared" si="6"/>
        <v>0</v>
      </c>
      <c r="F125" s="8">
        <f>_xlfn.IFNA(VLOOKUP(A125,'313 expiration'!A$1:E$24,5,FALSE),0)</f>
        <v>0</v>
      </c>
      <c r="G125" s="8">
        <f>_xlfn.IFNA(VLOOKUP(A125,'TIF expiration'!$A$1:$B$8,2,FALSE),0)</f>
        <v>0</v>
      </c>
      <c r="H125">
        <v>0.9709000000000001</v>
      </c>
      <c r="I125">
        <v>0.83260000000000001</v>
      </c>
      <c r="J125">
        <v>0.83260000000000001</v>
      </c>
      <c r="K125">
        <f t="shared" si="7"/>
        <v>0</v>
      </c>
      <c r="L125">
        <f t="shared" si="8"/>
        <v>0.9709000000000001</v>
      </c>
      <c r="M125" s="44">
        <f t="shared" si="9"/>
        <v>0.08</v>
      </c>
      <c r="N125" s="44">
        <f t="shared" si="10"/>
        <v>5.8300000000000088E-2</v>
      </c>
      <c r="O125" s="44">
        <f t="shared" si="11"/>
        <v>0</v>
      </c>
    </row>
    <row r="126" spans="1:15" x14ac:dyDescent="0.35">
      <c r="A126">
        <v>31909</v>
      </c>
      <c r="B126" t="s">
        <v>921</v>
      </c>
      <c r="C126" s="8">
        <v>5753530251</v>
      </c>
      <c r="D126" s="8">
        <v>5753530251</v>
      </c>
      <c r="E126" s="8">
        <f t="shared" si="6"/>
        <v>0</v>
      </c>
      <c r="F126" s="8">
        <f>_xlfn.IFNA(VLOOKUP(A126,'313 expiration'!A$1:E$24,5,FALSE),0)</f>
        <v>0</v>
      </c>
      <c r="G126" s="8">
        <f>_xlfn.IFNA(VLOOKUP(A126,'TIF expiration'!$A$1:$B$8,2,FALSE),0)</f>
        <v>0</v>
      </c>
      <c r="H126">
        <v>0.85460000000000003</v>
      </c>
      <c r="I126">
        <v>0.80460000000000009</v>
      </c>
      <c r="J126">
        <v>0.80460000000000009</v>
      </c>
      <c r="K126">
        <f t="shared" si="7"/>
        <v>0</v>
      </c>
      <c r="L126">
        <f t="shared" si="8"/>
        <v>0.85460000000000003</v>
      </c>
      <c r="M126" s="44">
        <f t="shared" si="9"/>
        <v>4.9999999999999933E-2</v>
      </c>
      <c r="N126" s="44">
        <f t="shared" si="10"/>
        <v>0</v>
      </c>
      <c r="O126" s="44">
        <f t="shared" si="11"/>
        <v>0</v>
      </c>
    </row>
    <row r="127" spans="1:15" x14ac:dyDescent="0.35">
      <c r="A127">
        <v>31911</v>
      </c>
      <c r="B127" t="s">
        <v>920</v>
      </c>
      <c r="C127" s="8">
        <v>512942678</v>
      </c>
      <c r="D127" s="8">
        <v>512942678</v>
      </c>
      <c r="E127" s="8">
        <f t="shared" si="6"/>
        <v>0</v>
      </c>
      <c r="F127" s="8">
        <f>_xlfn.IFNA(VLOOKUP(A127,'313 expiration'!A$1:E$24,5,FALSE),0)</f>
        <v>0</v>
      </c>
      <c r="G127" s="8">
        <f>_xlfn.IFNA(VLOOKUP(A127,'TIF expiration'!$A$1:$B$8,2,FALSE),0)</f>
        <v>0</v>
      </c>
      <c r="H127">
        <v>1.0168000000000001</v>
      </c>
      <c r="I127">
        <v>0.87850000000000006</v>
      </c>
      <c r="J127">
        <v>0.87850000000000006</v>
      </c>
      <c r="K127">
        <f t="shared" si="7"/>
        <v>0</v>
      </c>
      <c r="L127">
        <f t="shared" si="8"/>
        <v>1.0168000000000001</v>
      </c>
      <c r="M127" s="44">
        <f t="shared" si="9"/>
        <v>0.08</v>
      </c>
      <c r="N127" s="44">
        <f t="shared" si="10"/>
        <v>5.8300000000000088E-2</v>
      </c>
      <c r="O127" s="44">
        <f t="shared" si="11"/>
        <v>0</v>
      </c>
    </row>
    <row r="128" spans="1:15" x14ac:dyDescent="0.35">
      <c r="A128">
        <v>31912</v>
      </c>
      <c r="B128" t="s">
        <v>919</v>
      </c>
      <c r="C128" s="8">
        <v>1730022419</v>
      </c>
      <c r="D128" s="8">
        <v>1730022419</v>
      </c>
      <c r="E128" s="8">
        <f t="shared" si="6"/>
        <v>0</v>
      </c>
      <c r="F128" s="8">
        <f>_xlfn.IFNA(VLOOKUP(A128,'313 expiration'!A$1:E$24,5,FALSE),0)</f>
        <v>0</v>
      </c>
      <c r="G128" s="8">
        <f>_xlfn.IFNA(VLOOKUP(A128,'TIF expiration'!$A$1:$B$8,2,FALSE),0)</f>
        <v>0</v>
      </c>
      <c r="H128">
        <v>1.0116000000000001</v>
      </c>
      <c r="I128">
        <v>0.89160000000000006</v>
      </c>
      <c r="J128">
        <v>0.89160000000000006</v>
      </c>
      <c r="K128">
        <f t="shared" si="7"/>
        <v>0</v>
      </c>
      <c r="L128">
        <f t="shared" si="8"/>
        <v>1.0116000000000001</v>
      </c>
      <c r="M128" s="44">
        <f t="shared" si="9"/>
        <v>0.08</v>
      </c>
      <c r="N128" s="44">
        <f t="shared" si="10"/>
        <v>3.9999999999999994E-2</v>
      </c>
      <c r="O128" s="44">
        <f t="shared" si="11"/>
        <v>0</v>
      </c>
    </row>
    <row r="129" spans="1:15" x14ac:dyDescent="0.35">
      <c r="A129">
        <v>31913</v>
      </c>
      <c r="B129" t="s">
        <v>918</v>
      </c>
      <c r="C129" s="8">
        <v>163299852</v>
      </c>
      <c r="D129" s="8">
        <v>163299852</v>
      </c>
      <c r="E129" s="8">
        <f t="shared" si="6"/>
        <v>0</v>
      </c>
      <c r="F129" s="8">
        <f>_xlfn.IFNA(VLOOKUP(A129,'313 expiration'!A$1:E$24,5,FALSE),0)</f>
        <v>0</v>
      </c>
      <c r="G129" s="8">
        <f>_xlfn.IFNA(VLOOKUP(A129,'TIF expiration'!$A$1:$B$8,2,FALSE),0)</f>
        <v>0</v>
      </c>
      <c r="H129">
        <v>0.94290000000000007</v>
      </c>
      <c r="I129">
        <v>0.80460000000000009</v>
      </c>
      <c r="J129">
        <v>0.80460000000000009</v>
      </c>
      <c r="K129">
        <f t="shared" si="7"/>
        <v>0</v>
      </c>
      <c r="L129">
        <f t="shared" si="8"/>
        <v>0.94290000000000007</v>
      </c>
      <c r="M129" s="44">
        <f t="shared" si="9"/>
        <v>0.08</v>
      </c>
      <c r="N129" s="44">
        <f t="shared" si="10"/>
        <v>5.8299999999999977E-2</v>
      </c>
      <c r="O129" s="44">
        <f t="shared" si="11"/>
        <v>0</v>
      </c>
    </row>
    <row r="130" spans="1:15" x14ac:dyDescent="0.35">
      <c r="A130">
        <v>31914</v>
      </c>
      <c r="B130" t="s">
        <v>917</v>
      </c>
      <c r="C130" s="8">
        <v>151794739</v>
      </c>
      <c r="D130" s="8">
        <v>151794739</v>
      </c>
      <c r="E130" s="8">
        <f t="shared" ref="E130:E193" si="12">(C130-D130)*2</f>
        <v>0</v>
      </c>
      <c r="F130" s="8">
        <f>_xlfn.IFNA(VLOOKUP(A130,'313 expiration'!A$1:E$24,5,FALSE),0)</f>
        <v>0</v>
      </c>
      <c r="G130" s="8">
        <f>_xlfn.IFNA(VLOOKUP(A130,'TIF expiration'!$A$1:$B$8,2,FALSE),0)</f>
        <v>0</v>
      </c>
      <c r="H130">
        <v>0.94290000000000007</v>
      </c>
      <c r="I130">
        <v>0.80460000000000009</v>
      </c>
      <c r="J130">
        <v>0.80460000000000009</v>
      </c>
      <c r="K130">
        <f t="shared" ref="K130:K193" si="13">I130-J130</f>
        <v>0</v>
      </c>
      <c r="L130">
        <f t="shared" ref="L130:L193" si="14">H130+K130</f>
        <v>0.94290000000000007</v>
      </c>
      <c r="M130" s="44">
        <f t="shared" ref="M130:M193" si="15">MAX(0,MIN(0.08,L130-I130))</f>
        <v>0.08</v>
      </c>
      <c r="N130" s="44">
        <f t="shared" ref="N130:N193" si="16">MIN(0.09,L130-I130-M130)</f>
        <v>5.8299999999999977E-2</v>
      </c>
      <c r="O130" s="44">
        <f t="shared" ref="O130:O193" si="17">L130-I130-M130-N130</f>
        <v>0</v>
      </c>
    </row>
    <row r="131" spans="1:15" x14ac:dyDescent="0.35">
      <c r="A131">
        <v>32902</v>
      </c>
      <c r="B131" t="s">
        <v>916</v>
      </c>
      <c r="C131" s="8">
        <v>1145936007</v>
      </c>
      <c r="D131" s="8">
        <v>1145936007</v>
      </c>
      <c r="E131" s="8">
        <f t="shared" si="12"/>
        <v>0</v>
      </c>
      <c r="F131" s="8">
        <f>_xlfn.IFNA(VLOOKUP(A131,'313 expiration'!A$1:E$24,5,FALSE),0)</f>
        <v>0</v>
      </c>
      <c r="G131" s="8">
        <f>_xlfn.IFNA(VLOOKUP(A131,'TIF expiration'!$A$1:$B$8,2,FALSE),0)</f>
        <v>0</v>
      </c>
      <c r="H131">
        <v>0.85460000000000003</v>
      </c>
      <c r="I131">
        <v>0.80460000000000009</v>
      </c>
      <c r="J131">
        <v>0.80460000000000009</v>
      </c>
      <c r="K131">
        <f t="shared" si="13"/>
        <v>0</v>
      </c>
      <c r="L131">
        <f t="shared" si="14"/>
        <v>0.85460000000000003</v>
      </c>
      <c r="M131" s="44">
        <f t="shared" si="15"/>
        <v>4.9999999999999933E-2</v>
      </c>
      <c r="N131" s="44">
        <f t="shared" si="16"/>
        <v>0</v>
      </c>
      <c r="O131" s="44">
        <f t="shared" si="17"/>
        <v>0</v>
      </c>
    </row>
    <row r="132" spans="1:15" x14ac:dyDescent="0.35">
      <c r="A132">
        <v>33901</v>
      </c>
      <c r="B132" t="s">
        <v>915</v>
      </c>
      <c r="C132" s="8">
        <v>124767355</v>
      </c>
      <c r="D132" s="8">
        <v>124767355</v>
      </c>
      <c r="E132" s="8">
        <f t="shared" si="12"/>
        <v>0</v>
      </c>
      <c r="F132" s="8">
        <f>_xlfn.IFNA(VLOOKUP(A132,'313 expiration'!A$1:E$24,5,FALSE),0)</f>
        <v>0</v>
      </c>
      <c r="G132" s="8">
        <f>_xlfn.IFNA(VLOOKUP(A132,'TIF expiration'!$A$1:$B$8,2,FALSE),0)</f>
        <v>0</v>
      </c>
      <c r="H132">
        <v>0.92200000000000004</v>
      </c>
      <c r="I132">
        <v>0.86199999999999999</v>
      </c>
      <c r="J132">
        <v>0.86199999999999999</v>
      </c>
      <c r="K132">
        <f t="shared" si="13"/>
        <v>0</v>
      </c>
      <c r="L132">
        <f t="shared" si="14"/>
        <v>0.92200000000000004</v>
      </c>
      <c r="M132" s="44">
        <f t="shared" si="15"/>
        <v>6.0000000000000053E-2</v>
      </c>
      <c r="N132" s="44">
        <f t="shared" si="16"/>
        <v>0</v>
      </c>
      <c r="O132" s="44">
        <f t="shared" si="17"/>
        <v>0</v>
      </c>
    </row>
    <row r="133" spans="1:15" x14ac:dyDescent="0.35">
      <c r="A133">
        <v>33902</v>
      </c>
      <c r="B133" t="s">
        <v>914</v>
      </c>
      <c r="C133" s="8">
        <v>613371657</v>
      </c>
      <c r="D133" s="8">
        <v>601116527</v>
      </c>
      <c r="E133" s="8">
        <f t="shared" si="12"/>
        <v>24510260</v>
      </c>
      <c r="F133" s="8">
        <f>_xlfn.IFNA(VLOOKUP(A133,'313 expiration'!A$1:E$24,5,FALSE),0)</f>
        <v>0</v>
      </c>
      <c r="G133" s="8">
        <f>_xlfn.IFNA(VLOOKUP(A133,'TIF expiration'!$A$1:$B$8,2,FALSE),0)</f>
        <v>0</v>
      </c>
      <c r="H133">
        <v>0.94410000000000005</v>
      </c>
      <c r="I133">
        <v>0.89410000000000001</v>
      </c>
      <c r="J133">
        <v>0.89410000000000001</v>
      </c>
      <c r="K133">
        <f t="shared" si="13"/>
        <v>0</v>
      </c>
      <c r="L133">
        <f t="shared" si="14"/>
        <v>0.94410000000000005</v>
      </c>
      <c r="M133" s="44">
        <f t="shared" si="15"/>
        <v>5.0000000000000044E-2</v>
      </c>
      <c r="N133" s="44">
        <f t="shared" si="16"/>
        <v>0</v>
      </c>
      <c r="O133" s="44">
        <f t="shared" si="17"/>
        <v>0</v>
      </c>
    </row>
    <row r="134" spans="1:15" x14ac:dyDescent="0.35">
      <c r="A134">
        <v>33904</v>
      </c>
      <c r="B134" t="s">
        <v>913</v>
      </c>
      <c r="C134" s="8">
        <v>258527903</v>
      </c>
      <c r="D134" s="8">
        <v>256626573</v>
      </c>
      <c r="E134" s="8">
        <f t="shared" si="12"/>
        <v>3802660</v>
      </c>
      <c r="F134" s="8">
        <f>_xlfn.IFNA(VLOOKUP(A134,'313 expiration'!A$1:E$24,5,FALSE),0)</f>
        <v>0</v>
      </c>
      <c r="G134" s="8">
        <f>_xlfn.IFNA(VLOOKUP(A134,'TIF expiration'!$A$1:$B$8,2,FALSE),0)</f>
        <v>0</v>
      </c>
      <c r="H134">
        <v>0.89650000000000007</v>
      </c>
      <c r="I134">
        <v>0.84650000000000003</v>
      </c>
      <c r="J134">
        <v>0.84650000000000003</v>
      </c>
      <c r="K134">
        <f t="shared" si="13"/>
        <v>0</v>
      </c>
      <c r="L134">
        <f t="shared" si="14"/>
        <v>0.89650000000000007</v>
      </c>
      <c r="M134" s="44">
        <f t="shared" si="15"/>
        <v>5.0000000000000044E-2</v>
      </c>
      <c r="N134" s="44">
        <f t="shared" si="16"/>
        <v>0</v>
      </c>
      <c r="O134" s="44">
        <f t="shared" si="17"/>
        <v>0</v>
      </c>
    </row>
    <row r="135" spans="1:15" x14ac:dyDescent="0.35">
      <c r="A135">
        <v>34901</v>
      </c>
      <c r="B135" t="s">
        <v>912</v>
      </c>
      <c r="C135" s="8">
        <v>638818211</v>
      </c>
      <c r="D135" s="8">
        <v>638818211</v>
      </c>
      <c r="E135" s="8">
        <f t="shared" si="12"/>
        <v>0</v>
      </c>
      <c r="F135" s="8">
        <f>_xlfn.IFNA(VLOOKUP(A135,'313 expiration'!A$1:E$24,5,FALSE),0)</f>
        <v>0</v>
      </c>
      <c r="G135" s="8">
        <f>_xlfn.IFNA(VLOOKUP(A135,'TIF expiration'!$A$1:$B$8,2,FALSE),0)</f>
        <v>0</v>
      </c>
      <c r="H135">
        <v>0.96920000000000006</v>
      </c>
      <c r="I135">
        <v>0.83090000000000008</v>
      </c>
      <c r="J135">
        <v>0.83090000000000008</v>
      </c>
      <c r="K135">
        <f t="shared" si="13"/>
        <v>0</v>
      </c>
      <c r="L135">
        <f t="shared" si="14"/>
        <v>0.96920000000000006</v>
      </c>
      <c r="M135" s="44">
        <f t="shared" si="15"/>
        <v>0.08</v>
      </c>
      <c r="N135" s="44">
        <f t="shared" si="16"/>
        <v>5.8299999999999977E-2</v>
      </c>
      <c r="O135" s="44">
        <f t="shared" si="17"/>
        <v>0</v>
      </c>
    </row>
    <row r="136" spans="1:15" x14ac:dyDescent="0.35">
      <c r="A136">
        <v>34902</v>
      </c>
      <c r="B136" t="s">
        <v>911</v>
      </c>
      <c r="C136" s="8">
        <v>106417870</v>
      </c>
      <c r="D136" s="8">
        <v>106417870</v>
      </c>
      <c r="E136" s="8">
        <f t="shared" si="12"/>
        <v>0</v>
      </c>
      <c r="F136" s="8">
        <f>_xlfn.IFNA(VLOOKUP(A136,'313 expiration'!A$1:E$24,5,FALSE),0)</f>
        <v>0</v>
      </c>
      <c r="G136" s="8">
        <f>_xlfn.IFNA(VLOOKUP(A136,'TIF expiration'!$A$1:$B$8,2,FALSE),0)</f>
        <v>0</v>
      </c>
      <c r="H136">
        <v>0.94290000000000007</v>
      </c>
      <c r="I136">
        <v>0.80460000000000009</v>
      </c>
      <c r="J136">
        <v>0.80460000000000009</v>
      </c>
      <c r="K136">
        <f t="shared" si="13"/>
        <v>0</v>
      </c>
      <c r="L136">
        <f t="shared" si="14"/>
        <v>0.94290000000000007</v>
      </c>
      <c r="M136" s="44">
        <f t="shared" si="15"/>
        <v>0.08</v>
      </c>
      <c r="N136" s="44">
        <f t="shared" si="16"/>
        <v>5.8299999999999977E-2</v>
      </c>
      <c r="O136" s="44">
        <f t="shared" si="17"/>
        <v>0</v>
      </c>
    </row>
    <row r="137" spans="1:15" x14ac:dyDescent="0.35">
      <c r="A137">
        <v>34903</v>
      </c>
      <c r="B137" t="s">
        <v>910</v>
      </c>
      <c r="C137" s="8">
        <v>272867165</v>
      </c>
      <c r="D137" s="8">
        <v>272867165</v>
      </c>
      <c r="E137" s="8">
        <f t="shared" si="12"/>
        <v>0</v>
      </c>
      <c r="F137" s="8">
        <f>_xlfn.IFNA(VLOOKUP(A137,'313 expiration'!A$1:E$24,5,FALSE),0)</f>
        <v>0</v>
      </c>
      <c r="G137" s="8">
        <f>_xlfn.IFNA(VLOOKUP(A137,'TIF expiration'!$A$1:$B$8,2,FALSE),0)</f>
        <v>0</v>
      </c>
      <c r="H137">
        <v>0.99350000000000005</v>
      </c>
      <c r="I137">
        <v>0.88819999999999999</v>
      </c>
      <c r="J137">
        <v>0.88819999999999999</v>
      </c>
      <c r="K137">
        <f t="shared" si="13"/>
        <v>0</v>
      </c>
      <c r="L137">
        <f t="shared" si="14"/>
        <v>0.99350000000000005</v>
      </c>
      <c r="M137" s="44">
        <f t="shared" si="15"/>
        <v>0.08</v>
      </c>
      <c r="N137" s="44">
        <f t="shared" si="16"/>
        <v>2.5300000000000059E-2</v>
      </c>
      <c r="O137" s="44">
        <f t="shared" si="17"/>
        <v>0</v>
      </c>
    </row>
    <row r="138" spans="1:15" x14ac:dyDescent="0.35">
      <c r="A138">
        <v>34905</v>
      </c>
      <c r="B138" t="s">
        <v>909</v>
      </c>
      <c r="C138" s="8">
        <v>317792089</v>
      </c>
      <c r="D138" s="8">
        <v>317792089</v>
      </c>
      <c r="E138" s="8">
        <f t="shared" si="12"/>
        <v>0</v>
      </c>
      <c r="F138" s="8">
        <f>_xlfn.IFNA(VLOOKUP(A138,'313 expiration'!A$1:E$24,5,FALSE),0)</f>
        <v>0</v>
      </c>
      <c r="G138" s="8">
        <f>_xlfn.IFNA(VLOOKUP(A138,'TIF expiration'!$A$1:$B$8,2,FALSE),0)</f>
        <v>0</v>
      </c>
      <c r="H138">
        <v>0.94290000000000007</v>
      </c>
      <c r="I138">
        <v>0.80460000000000009</v>
      </c>
      <c r="J138">
        <v>0.80460000000000009</v>
      </c>
      <c r="K138">
        <f t="shared" si="13"/>
        <v>0</v>
      </c>
      <c r="L138">
        <f t="shared" si="14"/>
        <v>0.94290000000000007</v>
      </c>
      <c r="M138" s="44">
        <f t="shared" si="15"/>
        <v>0.08</v>
      </c>
      <c r="N138" s="44">
        <f t="shared" si="16"/>
        <v>5.8299999999999977E-2</v>
      </c>
      <c r="O138" s="44">
        <f t="shared" si="17"/>
        <v>0</v>
      </c>
    </row>
    <row r="139" spans="1:15" x14ac:dyDescent="0.35">
      <c r="A139">
        <v>34906</v>
      </c>
      <c r="B139" t="s">
        <v>908</v>
      </c>
      <c r="C139" s="8">
        <v>40663205</v>
      </c>
      <c r="D139" s="8">
        <v>40663205</v>
      </c>
      <c r="E139" s="8">
        <f t="shared" si="12"/>
        <v>0</v>
      </c>
      <c r="F139" s="8">
        <f>_xlfn.IFNA(VLOOKUP(A139,'313 expiration'!A$1:E$24,5,FALSE),0)</f>
        <v>0</v>
      </c>
      <c r="G139" s="8">
        <f>_xlfn.IFNA(VLOOKUP(A139,'TIF expiration'!$A$1:$B$8,2,FALSE),0)</f>
        <v>0</v>
      </c>
      <c r="H139">
        <v>0.89710000000000001</v>
      </c>
      <c r="I139">
        <v>0.84710000000000008</v>
      </c>
      <c r="J139">
        <v>0.84710000000000008</v>
      </c>
      <c r="K139">
        <f t="shared" si="13"/>
        <v>0</v>
      </c>
      <c r="L139">
        <f t="shared" si="14"/>
        <v>0.89710000000000001</v>
      </c>
      <c r="M139" s="44">
        <f t="shared" si="15"/>
        <v>4.9999999999999933E-2</v>
      </c>
      <c r="N139" s="44">
        <f t="shared" si="16"/>
        <v>0</v>
      </c>
      <c r="O139" s="44">
        <f t="shared" si="17"/>
        <v>0</v>
      </c>
    </row>
    <row r="140" spans="1:15" x14ac:dyDescent="0.35">
      <c r="A140">
        <v>34907</v>
      </c>
      <c r="B140" t="s">
        <v>907</v>
      </c>
      <c r="C140" s="8">
        <v>629733383</v>
      </c>
      <c r="D140" s="8">
        <v>615056965</v>
      </c>
      <c r="E140" s="8">
        <f t="shared" si="12"/>
        <v>29352836</v>
      </c>
      <c r="F140" s="8">
        <f>_xlfn.IFNA(VLOOKUP(A140,'313 expiration'!A$1:E$24,5,FALSE),0)</f>
        <v>0</v>
      </c>
      <c r="G140" s="8">
        <f>_xlfn.IFNA(VLOOKUP(A140,'TIF expiration'!$A$1:$B$8,2,FALSE),0)</f>
        <v>0</v>
      </c>
      <c r="H140">
        <v>0.95840000000000003</v>
      </c>
      <c r="I140">
        <v>0.82010000000000005</v>
      </c>
      <c r="J140">
        <v>0.82010000000000005</v>
      </c>
      <c r="K140">
        <f t="shared" si="13"/>
        <v>0</v>
      </c>
      <c r="L140">
        <f t="shared" si="14"/>
        <v>0.95840000000000003</v>
      </c>
      <c r="M140" s="44">
        <f t="shared" si="15"/>
        <v>0.08</v>
      </c>
      <c r="N140" s="44">
        <f t="shared" si="16"/>
        <v>5.8299999999999977E-2</v>
      </c>
      <c r="O140" s="44">
        <f t="shared" si="17"/>
        <v>0</v>
      </c>
    </row>
    <row r="141" spans="1:15" x14ac:dyDescent="0.35">
      <c r="A141">
        <v>34909</v>
      </c>
      <c r="B141" t="s">
        <v>906</v>
      </c>
      <c r="C141" s="8">
        <v>61514631</v>
      </c>
      <c r="D141" s="8">
        <v>61514631</v>
      </c>
      <c r="E141" s="8">
        <f t="shared" si="12"/>
        <v>0</v>
      </c>
      <c r="F141" s="8">
        <f>_xlfn.IFNA(VLOOKUP(A141,'313 expiration'!A$1:E$24,5,FALSE),0)</f>
        <v>0</v>
      </c>
      <c r="G141" s="8">
        <f>_xlfn.IFNA(VLOOKUP(A141,'TIF expiration'!$A$1:$B$8,2,FALSE),0)</f>
        <v>0</v>
      </c>
      <c r="H141">
        <v>0.94290000000000007</v>
      </c>
      <c r="I141">
        <v>0.80460000000000009</v>
      </c>
      <c r="J141">
        <v>0.80460000000000009</v>
      </c>
      <c r="K141">
        <f t="shared" si="13"/>
        <v>0</v>
      </c>
      <c r="L141">
        <f t="shared" si="14"/>
        <v>0.94290000000000007</v>
      </c>
      <c r="M141" s="44">
        <f t="shared" si="15"/>
        <v>0.08</v>
      </c>
      <c r="N141" s="44">
        <f t="shared" si="16"/>
        <v>5.8299999999999977E-2</v>
      </c>
      <c r="O141" s="44">
        <f t="shared" si="17"/>
        <v>0</v>
      </c>
    </row>
    <row r="142" spans="1:15" x14ac:dyDescent="0.35">
      <c r="A142">
        <v>35901</v>
      </c>
      <c r="B142" t="s">
        <v>905</v>
      </c>
      <c r="C142" s="8">
        <v>388377961</v>
      </c>
      <c r="D142" s="8">
        <v>388377961</v>
      </c>
      <c r="E142" s="8">
        <f t="shared" si="12"/>
        <v>0</v>
      </c>
      <c r="F142" s="8">
        <f>_xlfn.IFNA(VLOOKUP(A142,'313 expiration'!A$1:E$24,5,FALSE),0)</f>
        <v>0</v>
      </c>
      <c r="G142" s="8">
        <f>_xlfn.IFNA(VLOOKUP(A142,'TIF expiration'!$A$1:$B$8,2,FALSE),0)</f>
        <v>0</v>
      </c>
      <c r="H142">
        <v>0.85460000000000003</v>
      </c>
      <c r="I142">
        <v>0.80460000000000009</v>
      </c>
      <c r="J142">
        <v>0.80460000000000009</v>
      </c>
      <c r="K142">
        <f t="shared" si="13"/>
        <v>0</v>
      </c>
      <c r="L142">
        <f t="shared" si="14"/>
        <v>0.85460000000000003</v>
      </c>
      <c r="M142" s="44">
        <f t="shared" si="15"/>
        <v>4.9999999999999933E-2</v>
      </c>
      <c r="N142" s="44">
        <f t="shared" si="16"/>
        <v>0</v>
      </c>
      <c r="O142" s="44">
        <f t="shared" si="17"/>
        <v>0</v>
      </c>
    </row>
    <row r="143" spans="1:15" x14ac:dyDescent="0.35">
      <c r="A143">
        <v>35902</v>
      </c>
      <c r="B143" t="s">
        <v>904</v>
      </c>
      <c r="C143" s="8">
        <v>107620106</v>
      </c>
      <c r="D143" s="8">
        <v>107620106</v>
      </c>
      <c r="E143" s="8">
        <f t="shared" si="12"/>
        <v>0</v>
      </c>
      <c r="F143" s="8">
        <f>_xlfn.IFNA(VLOOKUP(A143,'313 expiration'!A$1:E$24,5,FALSE),0)</f>
        <v>0</v>
      </c>
      <c r="G143" s="8">
        <f>_xlfn.IFNA(VLOOKUP(A143,'TIF expiration'!$A$1:$B$8,2,FALSE),0)</f>
        <v>0</v>
      </c>
      <c r="H143">
        <v>0.94290000000000007</v>
      </c>
      <c r="I143">
        <v>0.80460000000000009</v>
      </c>
      <c r="J143">
        <v>0.80460000000000009</v>
      </c>
      <c r="K143">
        <f t="shared" si="13"/>
        <v>0</v>
      </c>
      <c r="L143">
        <f t="shared" si="14"/>
        <v>0.94290000000000007</v>
      </c>
      <c r="M143" s="44">
        <f t="shared" si="15"/>
        <v>0.08</v>
      </c>
      <c r="N143" s="44">
        <f t="shared" si="16"/>
        <v>5.8299999999999977E-2</v>
      </c>
      <c r="O143" s="44">
        <f t="shared" si="17"/>
        <v>0</v>
      </c>
    </row>
    <row r="144" spans="1:15" x14ac:dyDescent="0.35">
      <c r="A144">
        <v>35903</v>
      </c>
      <c r="B144" t="s">
        <v>903</v>
      </c>
      <c r="C144" s="8">
        <v>81902949</v>
      </c>
      <c r="D144" s="8">
        <v>81902949</v>
      </c>
      <c r="E144" s="8">
        <f t="shared" si="12"/>
        <v>0</v>
      </c>
      <c r="F144" s="8">
        <f>_xlfn.IFNA(VLOOKUP(A144,'313 expiration'!A$1:E$24,5,FALSE),0)</f>
        <v>0</v>
      </c>
      <c r="G144" s="8">
        <f>_xlfn.IFNA(VLOOKUP(A144,'TIF expiration'!$A$1:$B$8,2,FALSE),0)</f>
        <v>0</v>
      </c>
      <c r="H144">
        <v>0.9769000000000001</v>
      </c>
      <c r="I144">
        <v>0.84390000000000009</v>
      </c>
      <c r="J144">
        <v>0.84390000000000009</v>
      </c>
      <c r="K144">
        <f t="shared" si="13"/>
        <v>0</v>
      </c>
      <c r="L144">
        <f t="shared" si="14"/>
        <v>0.9769000000000001</v>
      </c>
      <c r="M144" s="44">
        <f t="shared" si="15"/>
        <v>0.08</v>
      </c>
      <c r="N144" s="44">
        <f t="shared" si="16"/>
        <v>5.3000000000000005E-2</v>
      </c>
      <c r="O144" s="44">
        <f t="shared" si="17"/>
        <v>0</v>
      </c>
    </row>
    <row r="145" spans="1:15" x14ac:dyDescent="0.35">
      <c r="A145">
        <v>36901</v>
      </c>
      <c r="B145" t="s">
        <v>902</v>
      </c>
      <c r="C145" s="8">
        <v>905707630</v>
      </c>
      <c r="D145" s="8">
        <v>871877330</v>
      </c>
      <c r="E145" s="8">
        <f t="shared" si="12"/>
        <v>67660600</v>
      </c>
      <c r="F145" s="8">
        <f>_xlfn.IFNA(VLOOKUP(A145,'313 expiration'!A$1:E$24,5,FALSE),0)</f>
        <v>0</v>
      </c>
      <c r="G145" s="8">
        <f>_xlfn.IFNA(VLOOKUP(A145,'TIF expiration'!$A$1:$B$8,2,FALSE),0)</f>
        <v>0</v>
      </c>
      <c r="H145">
        <v>0.86460000000000004</v>
      </c>
      <c r="I145">
        <v>0.80460000000000009</v>
      </c>
      <c r="J145">
        <v>0.80460000000000009</v>
      </c>
      <c r="K145">
        <f t="shared" si="13"/>
        <v>0</v>
      </c>
      <c r="L145">
        <f t="shared" si="14"/>
        <v>0.86460000000000004</v>
      </c>
      <c r="M145" s="44">
        <f t="shared" si="15"/>
        <v>5.9999999999999942E-2</v>
      </c>
      <c r="N145" s="44">
        <f t="shared" si="16"/>
        <v>0</v>
      </c>
      <c r="O145" s="44">
        <f t="shared" si="17"/>
        <v>0</v>
      </c>
    </row>
    <row r="146" spans="1:15" x14ac:dyDescent="0.35">
      <c r="A146">
        <v>36902</v>
      </c>
      <c r="B146" t="s">
        <v>901</v>
      </c>
      <c r="C146" s="8">
        <v>9926399458</v>
      </c>
      <c r="D146" s="8">
        <v>9705345423</v>
      </c>
      <c r="E146" s="8">
        <f t="shared" si="12"/>
        <v>442108070</v>
      </c>
      <c r="F146" s="8">
        <f>_xlfn.IFNA(VLOOKUP(A146,'313 expiration'!A$1:E$24,5,FALSE),0)</f>
        <v>0</v>
      </c>
      <c r="G146" s="8">
        <f>_xlfn.IFNA(VLOOKUP(A146,'TIF expiration'!$A$1:$B$8,2,FALSE),0)</f>
        <v>0</v>
      </c>
      <c r="H146">
        <v>0.86460000000000004</v>
      </c>
      <c r="I146">
        <v>0.80460000000000009</v>
      </c>
      <c r="J146">
        <v>0.80460000000000009</v>
      </c>
      <c r="K146">
        <f t="shared" si="13"/>
        <v>0</v>
      </c>
      <c r="L146">
        <f t="shared" si="14"/>
        <v>0.86460000000000004</v>
      </c>
      <c r="M146" s="44">
        <f t="shared" si="15"/>
        <v>5.9999999999999942E-2</v>
      </c>
      <c r="N146" s="44">
        <f t="shared" si="16"/>
        <v>0</v>
      </c>
      <c r="O146" s="44">
        <f t="shared" si="17"/>
        <v>0</v>
      </c>
    </row>
    <row r="147" spans="1:15" x14ac:dyDescent="0.35">
      <c r="A147">
        <v>36903</v>
      </c>
      <c r="B147" t="s">
        <v>900</v>
      </c>
      <c r="C147" s="8">
        <v>489625858</v>
      </c>
      <c r="D147" s="8">
        <v>470463693</v>
      </c>
      <c r="E147" s="8">
        <f t="shared" si="12"/>
        <v>38324330</v>
      </c>
      <c r="F147" s="8">
        <f>_xlfn.IFNA(VLOOKUP(A147,'313 expiration'!A$1:E$24,5,FALSE),0)</f>
        <v>0</v>
      </c>
      <c r="G147" s="8">
        <f>_xlfn.IFNA(VLOOKUP(A147,'TIF expiration'!$A$1:$B$8,2,FALSE),0)</f>
        <v>0</v>
      </c>
      <c r="H147">
        <v>0.94290000000000007</v>
      </c>
      <c r="I147">
        <v>0.80460000000000009</v>
      </c>
      <c r="J147">
        <v>0.80460000000000009</v>
      </c>
      <c r="K147">
        <f t="shared" si="13"/>
        <v>0</v>
      </c>
      <c r="L147">
        <f t="shared" si="14"/>
        <v>0.94290000000000007</v>
      </c>
      <c r="M147" s="44">
        <f t="shared" si="15"/>
        <v>0.08</v>
      </c>
      <c r="N147" s="44">
        <f t="shared" si="16"/>
        <v>5.8299999999999977E-2</v>
      </c>
      <c r="O147" s="44">
        <f t="shared" si="17"/>
        <v>0</v>
      </c>
    </row>
    <row r="148" spans="1:15" x14ac:dyDescent="0.35">
      <c r="A148">
        <v>37901</v>
      </c>
      <c r="B148" t="s">
        <v>899</v>
      </c>
      <c r="C148" s="8">
        <v>186788963</v>
      </c>
      <c r="D148" s="8">
        <v>186788963</v>
      </c>
      <c r="E148" s="8">
        <f t="shared" si="12"/>
        <v>0</v>
      </c>
      <c r="F148" s="8">
        <f>_xlfn.IFNA(VLOOKUP(A148,'313 expiration'!A$1:E$24,5,FALSE),0)</f>
        <v>0</v>
      </c>
      <c r="G148" s="8">
        <f>_xlfn.IFNA(VLOOKUP(A148,'TIF expiration'!$A$1:$B$8,2,FALSE),0)</f>
        <v>0</v>
      </c>
      <c r="H148">
        <v>0.97889999999999999</v>
      </c>
      <c r="I148">
        <v>0.80890000000000006</v>
      </c>
      <c r="J148">
        <v>0.80890000000000006</v>
      </c>
      <c r="K148">
        <f t="shared" si="13"/>
        <v>0</v>
      </c>
      <c r="L148">
        <f t="shared" si="14"/>
        <v>0.97889999999999999</v>
      </c>
      <c r="M148" s="44">
        <f t="shared" si="15"/>
        <v>0.08</v>
      </c>
      <c r="N148" s="44">
        <f t="shared" si="16"/>
        <v>8.9999999999999927E-2</v>
      </c>
      <c r="O148" s="44">
        <f t="shared" si="17"/>
        <v>0</v>
      </c>
    </row>
    <row r="149" spans="1:15" x14ac:dyDescent="0.35">
      <c r="A149">
        <v>37904</v>
      </c>
      <c r="B149" t="s">
        <v>898</v>
      </c>
      <c r="C149" s="8">
        <v>1673788509</v>
      </c>
      <c r="D149" s="8">
        <v>1673788509</v>
      </c>
      <c r="E149" s="8">
        <f t="shared" si="12"/>
        <v>0</v>
      </c>
      <c r="F149" s="8">
        <f>_xlfn.IFNA(VLOOKUP(A149,'313 expiration'!A$1:E$24,5,FALSE),0)</f>
        <v>0</v>
      </c>
      <c r="G149" s="8">
        <f>_xlfn.IFNA(VLOOKUP(A149,'TIF expiration'!$A$1:$B$8,2,FALSE),0)</f>
        <v>0</v>
      </c>
      <c r="H149">
        <v>0.85460000000000003</v>
      </c>
      <c r="I149">
        <v>0.80460000000000009</v>
      </c>
      <c r="J149">
        <v>0.80460000000000009</v>
      </c>
      <c r="K149">
        <f t="shared" si="13"/>
        <v>0</v>
      </c>
      <c r="L149">
        <f t="shared" si="14"/>
        <v>0.85460000000000003</v>
      </c>
      <c r="M149" s="44">
        <f t="shared" si="15"/>
        <v>4.9999999999999933E-2</v>
      </c>
      <c r="N149" s="44">
        <f t="shared" si="16"/>
        <v>0</v>
      </c>
      <c r="O149" s="44">
        <f t="shared" si="17"/>
        <v>0</v>
      </c>
    </row>
    <row r="150" spans="1:15" x14ac:dyDescent="0.35">
      <c r="A150">
        <v>37907</v>
      </c>
      <c r="B150" t="s">
        <v>897</v>
      </c>
      <c r="C150" s="8">
        <v>547242142</v>
      </c>
      <c r="D150" s="8">
        <v>547242142</v>
      </c>
      <c r="E150" s="8">
        <f t="shared" si="12"/>
        <v>0</v>
      </c>
      <c r="F150" s="8">
        <f>_xlfn.IFNA(VLOOKUP(A150,'313 expiration'!A$1:E$24,5,FALSE),0)</f>
        <v>0</v>
      </c>
      <c r="G150" s="8">
        <f>_xlfn.IFNA(VLOOKUP(A150,'TIF expiration'!$A$1:$B$8,2,FALSE),0)</f>
        <v>0</v>
      </c>
      <c r="H150">
        <v>0.88950000000000007</v>
      </c>
      <c r="I150">
        <v>0.83950000000000002</v>
      </c>
      <c r="J150">
        <v>0.83950000000000002</v>
      </c>
      <c r="K150">
        <f t="shared" si="13"/>
        <v>0</v>
      </c>
      <c r="L150">
        <f t="shared" si="14"/>
        <v>0.88950000000000007</v>
      </c>
      <c r="M150" s="44">
        <f t="shared" si="15"/>
        <v>5.0000000000000044E-2</v>
      </c>
      <c r="N150" s="44">
        <f t="shared" si="16"/>
        <v>0</v>
      </c>
      <c r="O150" s="44">
        <f t="shared" si="17"/>
        <v>0</v>
      </c>
    </row>
    <row r="151" spans="1:15" x14ac:dyDescent="0.35">
      <c r="A151">
        <v>37908</v>
      </c>
      <c r="B151" t="s">
        <v>896</v>
      </c>
      <c r="C151" s="8">
        <v>95868674</v>
      </c>
      <c r="D151" s="8">
        <v>95868674</v>
      </c>
      <c r="E151" s="8">
        <f t="shared" si="12"/>
        <v>0</v>
      </c>
      <c r="F151" s="8">
        <f>_xlfn.IFNA(VLOOKUP(A151,'313 expiration'!A$1:E$24,5,FALSE),0)</f>
        <v>0</v>
      </c>
      <c r="G151" s="8">
        <f>_xlfn.IFNA(VLOOKUP(A151,'TIF expiration'!$A$1:$B$8,2,FALSE),0)</f>
        <v>0</v>
      </c>
      <c r="H151">
        <v>0.9346000000000001</v>
      </c>
      <c r="I151">
        <v>0.80460000000000009</v>
      </c>
      <c r="J151">
        <v>0.80460000000000009</v>
      </c>
      <c r="K151">
        <f t="shared" si="13"/>
        <v>0</v>
      </c>
      <c r="L151">
        <f t="shared" si="14"/>
        <v>0.9346000000000001</v>
      </c>
      <c r="M151" s="44">
        <f t="shared" si="15"/>
        <v>0.08</v>
      </c>
      <c r="N151" s="44">
        <f t="shared" si="16"/>
        <v>0.05</v>
      </c>
      <c r="O151" s="44">
        <f t="shared" si="17"/>
        <v>0</v>
      </c>
    </row>
    <row r="152" spans="1:15" x14ac:dyDescent="0.35">
      <c r="A152">
        <v>37909</v>
      </c>
      <c r="B152" t="s">
        <v>895</v>
      </c>
      <c r="C152" s="8">
        <v>118416059</v>
      </c>
      <c r="D152" s="8">
        <v>118416059</v>
      </c>
      <c r="E152" s="8">
        <f t="shared" si="12"/>
        <v>0</v>
      </c>
      <c r="F152" s="8">
        <f>_xlfn.IFNA(VLOOKUP(A152,'313 expiration'!A$1:E$24,5,FALSE),0)</f>
        <v>0</v>
      </c>
      <c r="G152" s="8">
        <f>_xlfn.IFNA(VLOOKUP(A152,'TIF expiration'!$A$1:$B$8,2,FALSE),0)</f>
        <v>0</v>
      </c>
      <c r="H152">
        <v>0.94290000000000007</v>
      </c>
      <c r="I152">
        <v>0.80460000000000009</v>
      </c>
      <c r="J152">
        <v>0.80460000000000009</v>
      </c>
      <c r="K152">
        <f t="shared" si="13"/>
        <v>0</v>
      </c>
      <c r="L152">
        <f t="shared" si="14"/>
        <v>0.94290000000000007</v>
      </c>
      <c r="M152" s="44">
        <f t="shared" si="15"/>
        <v>0.08</v>
      </c>
      <c r="N152" s="44">
        <f t="shared" si="16"/>
        <v>5.8299999999999977E-2</v>
      </c>
      <c r="O152" s="44">
        <f t="shared" si="17"/>
        <v>0</v>
      </c>
    </row>
    <row r="153" spans="1:15" x14ac:dyDescent="0.35">
      <c r="A153">
        <v>38901</v>
      </c>
      <c r="B153" t="s">
        <v>894</v>
      </c>
      <c r="C153" s="8">
        <v>505290158</v>
      </c>
      <c r="D153" s="8">
        <v>505290158</v>
      </c>
      <c r="E153" s="8">
        <f t="shared" si="12"/>
        <v>0</v>
      </c>
      <c r="F153" s="8">
        <f>_xlfn.IFNA(VLOOKUP(A153,'313 expiration'!A$1:E$24,5,FALSE),0)</f>
        <v>0</v>
      </c>
      <c r="G153" s="8">
        <f>_xlfn.IFNA(VLOOKUP(A153,'TIF expiration'!$A$1:$B$8,2,FALSE),0)</f>
        <v>0</v>
      </c>
      <c r="H153">
        <v>0.88880000000000003</v>
      </c>
      <c r="I153">
        <v>0.83879999999999999</v>
      </c>
      <c r="J153">
        <v>0.83879999999999999</v>
      </c>
      <c r="K153">
        <f t="shared" si="13"/>
        <v>0</v>
      </c>
      <c r="L153">
        <f t="shared" si="14"/>
        <v>0.88880000000000003</v>
      </c>
      <c r="M153" s="44">
        <f t="shared" si="15"/>
        <v>5.0000000000000044E-2</v>
      </c>
      <c r="N153" s="44">
        <f t="shared" si="16"/>
        <v>0</v>
      </c>
      <c r="O153" s="44">
        <f t="shared" si="17"/>
        <v>0</v>
      </c>
    </row>
    <row r="154" spans="1:15" x14ac:dyDescent="0.35">
      <c r="A154">
        <v>39902</v>
      </c>
      <c r="B154" t="s">
        <v>893</v>
      </c>
      <c r="C154" s="8">
        <v>495589070</v>
      </c>
      <c r="D154" s="8">
        <v>495589070</v>
      </c>
      <c r="E154" s="8">
        <f t="shared" si="12"/>
        <v>0</v>
      </c>
      <c r="F154" s="8">
        <f>_xlfn.IFNA(VLOOKUP(A154,'313 expiration'!A$1:E$24,5,FALSE),0)</f>
        <v>0</v>
      </c>
      <c r="G154" s="8">
        <f>_xlfn.IFNA(VLOOKUP(A154,'TIF expiration'!$A$1:$B$8,2,FALSE),0)</f>
        <v>0</v>
      </c>
      <c r="H154">
        <v>0.89980000000000004</v>
      </c>
      <c r="I154">
        <v>0.84920000000000007</v>
      </c>
      <c r="J154">
        <v>0.8498</v>
      </c>
      <c r="K154">
        <f t="shared" si="13"/>
        <v>-5.9999999999993392E-4</v>
      </c>
      <c r="L154">
        <f t="shared" si="14"/>
        <v>0.89920000000000011</v>
      </c>
      <c r="M154" s="44">
        <f t="shared" si="15"/>
        <v>5.0000000000000044E-2</v>
      </c>
      <c r="N154" s="44">
        <f t="shared" si="16"/>
        <v>0</v>
      </c>
      <c r="O154" s="44">
        <f t="shared" si="17"/>
        <v>0</v>
      </c>
    </row>
    <row r="155" spans="1:15" x14ac:dyDescent="0.35">
      <c r="A155">
        <v>39903</v>
      </c>
      <c r="B155" t="s">
        <v>892</v>
      </c>
      <c r="C155" s="8">
        <v>174746899</v>
      </c>
      <c r="D155" s="8">
        <v>174746899</v>
      </c>
      <c r="E155" s="8">
        <f t="shared" si="12"/>
        <v>0</v>
      </c>
      <c r="F155" s="8">
        <f>_xlfn.IFNA(VLOOKUP(A155,'313 expiration'!A$1:E$24,5,FALSE),0)</f>
        <v>0</v>
      </c>
      <c r="G155" s="8">
        <f>_xlfn.IFNA(VLOOKUP(A155,'TIF expiration'!$A$1:$B$8,2,FALSE),0)</f>
        <v>0</v>
      </c>
      <c r="H155">
        <v>0.98350000000000004</v>
      </c>
      <c r="I155">
        <v>0.84520000000000006</v>
      </c>
      <c r="J155">
        <v>0.84520000000000006</v>
      </c>
      <c r="K155">
        <f t="shared" si="13"/>
        <v>0</v>
      </c>
      <c r="L155">
        <f t="shared" si="14"/>
        <v>0.98350000000000004</v>
      </c>
      <c r="M155" s="44">
        <f t="shared" si="15"/>
        <v>0.08</v>
      </c>
      <c r="N155" s="44">
        <f t="shared" si="16"/>
        <v>5.8299999999999977E-2</v>
      </c>
      <c r="O155" s="44">
        <f t="shared" si="17"/>
        <v>0</v>
      </c>
    </row>
    <row r="156" spans="1:15" x14ac:dyDescent="0.35">
      <c r="A156">
        <v>39904</v>
      </c>
      <c r="B156" t="s">
        <v>891</v>
      </c>
      <c r="C156" s="8">
        <v>151048992</v>
      </c>
      <c r="D156" s="8">
        <v>151048992</v>
      </c>
      <c r="E156" s="8">
        <f t="shared" si="12"/>
        <v>0</v>
      </c>
      <c r="F156" s="8">
        <f>_xlfn.IFNA(VLOOKUP(A156,'313 expiration'!A$1:E$24,5,FALSE),0)</f>
        <v>0</v>
      </c>
      <c r="G156" s="8">
        <f>_xlfn.IFNA(VLOOKUP(A156,'TIF expiration'!$A$1:$B$8,2,FALSE),0)</f>
        <v>0</v>
      </c>
      <c r="H156">
        <v>1.0261</v>
      </c>
      <c r="I156">
        <v>0.88780000000000003</v>
      </c>
      <c r="J156">
        <v>0.88780000000000003</v>
      </c>
      <c r="K156">
        <f t="shared" si="13"/>
        <v>0</v>
      </c>
      <c r="L156">
        <f t="shared" si="14"/>
        <v>1.0261</v>
      </c>
      <c r="M156" s="44">
        <f t="shared" si="15"/>
        <v>0.08</v>
      </c>
      <c r="N156" s="44">
        <f t="shared" si="16"/>
        <v>5.8299999999999977E-2</v>
      </c>
      <c r="O156" s="44">
        <f t="shared" si="17"/>
        <v>0</v>
      </c>
    </row>
    <row r="157" spans="1:15" x14ac:dyDescent="0.35">
      <c r="A157">
        <v>39905</v>
      </c>
      <c r="B157" t="s">
        <v>406</v>
      </c>
      <c r="C157" s="8">
        <v>93725010</v>
      </c>
      <c r="D157" s="8">
        <v>93725010</v>
      </c>
      <c r="E157" s="8">
        <f t="shared" si="12"/>
        <v>0</v>
      </c>
      <c r="F157" s="8">
        <f>_xlfn.IFNA(VLOOKUP(A157,'313 expiration'!A$1:E$24,5,FALSE),0)</f>
        <v>0</v>
      </c>
      <c r="G157" s="8">
        <f>_xlfn.IFNA(VLOOKUP(A157,'TIF expiration'!$A$1:$B$8,2,FALSE),0)</f>
        <v>0</v>
      </c>
      <c r="H157">
        <v>0.93840000000000001</v>
      </c>
      <c r="I157">
        <v>0.88840000000000008</v>
      </c>
      <c r="J157">
        <v>0.88840000000000008</v>
      </c>
      <c r="K157">
        <f t="shared" si="13"/>
        <v>0</v>
      </c>
      <c r="L157">
        <f t="shared" si="14"/>
        <v>0.93840000000000001</v>
      </c>
      <c r="M157" s="44">
        <f t="shared" si="15"/>
        <v>4.9999999999999933E-2</v>
      </c>
      <c r="N157" s="44">
        <f t="shared" si="16"/>
        <v>0</v>
      </c>
      <c r="O157" s="44">
        <f t="shared" si="17"/>
        <v>0</v>
      </c>
    </row>
    <row r="158" spans="1:15" x14ac:dyDescent="0.35">
      <c r="A158">
        <v>40901</v>
      </c>
      <c r="B158" t="s">
        <v>890</v>
      </c>
      <c r="C158" s="8">
        <v>51775982</v>
      </c>
      <c r="D158" s="8">
        <v>51775982</v>
      </c>
      <c r="E158" s="8">
        <f t="shared" si="12"/>
        <v>0</v>
      </c>
      <c r="F158" s="8">
        <f>_xlfn.IFNA(VLOOKUP(A158,'313 expiration'!A$1:E$24,5,FALSE),0)</f>
        <v>0</v>
      </c>
      <c r="G158" s="8">
        <f>_xlfn.IFNA(VLOOKUP(A158,'TIF expiration'!$A$1:$B$8,2,FALSE),0)</f>
        <v>0</v>
      </c>
      <c r="H158">
        <v>0.94410000000000005</v>
      </c>
      <c r="I158">
        <v>0.89410000000000001</v>
      </c>
      <c r="J158">
        <v>0.89410000000000001</v>
      </c>
      <c r="K158">
        <f t="shared" si="13"/>
        <v>0</v>
      </c>
      <c r="L158">
        <f t="shared" si="14"/>
        <v>0.94410000000000005</v>
      </c>
      <c r="M158" s="44">
        <f t="shared" si="15"/>
        <v>5.0000000000000044E-2</v>
      </c>
      <c r="N158" s="44">
        <f t="shared" si="16"/>
        <v>0</v>
      </c>
      <c r="O158" s="44">
        <f t="shared" si="17"/>
        <v>0</v>
      </c>
    </row>
    <row r="159" spans="1:15" x14ac:dyDescent="0.35">
      <c r="A159">
        <v>40902</v>
      </c>
      <c r="B159" t="s">
        <v>889</v>
      </c>
      <c r="C159" s="8">
        <v>498702497</v>
      </c>
      <c r="D159" s="8">
        <v>498702497</v>
      </c>
      <c r="E159" s="8">
        <f t="shared" si="12"/>
        <v>0</v>
      </c>
      <c r="F159" s="8">
        <f>_xlfn.IFNA(VLOOKUP(A159,'313 expiration'!A$1:E$24,5,FALSE),0)</f>
        <v>0</v>
      </c>
      <c r="G159" s="8">
        <f>_xlfn.IFNA(VLOOKUP(A159,'TIF expiration'!$A$1:$B$8,2,FALSE),0)</f>
        <v>0</v>
      </c>
      <c r="H159">
        <v>0.85460000000000003</v>
      </c>
      <c r="I159">
        <v>0.80460000000000009</v>
      </c>
      <c r="J159">
        <v>0.80460000000000009</v>
      </c>
      <c r="K159">
        <f t="shared" si="13"/>
        <v>0</v>
      </c>
      <c r="L159">
        <f t="shared" si="14"/>
        <v>0.85460000000000003</v>
      </c>
      <c r="M159" s="44">
        <f t="shared" si="15"/>
        <v>4.9999999999999933E-2</v>
      </c>
      <c r="N159" s="44">
        <f t="shared" si="16"/>
        <v>0</v>
      </c>
      <c r="O159" s="44">
        <f t="shared" si="17"/>
        <v>0</v>
      </c>
    </row>
    <row r="160" spans="1:15" x14ac:dyDescent="0.35">
      <c r="A160">
        <v>41901</v>
      </c>
      <c r="B160" t="s">
        <v>888</v>
      </c>
      <c r="C160" s="8">
        <v>169027202</v>
      </c>
      <c r="D160" s="8">
        <v>169027202</v>
      </c>
      <c r="E160" s="8">
        <f t="shared" si="12"/>
        <v>0</v>
      </c>
      <c r="F160" s="8">
        <f>_xlfn.IFNA(VLOOKUP(A160,'313 expiration'!A$1:E$24,5,FALSE),0)</f>
        <v>0</v>
      </c>
      <c r="G160" s="8">
        <f>_xlfn.IFNA(VLOOKUP(A160,'TIF expiration'!$A$1:$B$8,2,FALSE),0)</f>
        <v>0</v>
      </c>
      <c r="H160">
        <v>0.88460000000000005</v>
      </c>
      <c r="I160">
        <v>0.80460000000000009</v>
      </c>
      <c r="J160">
        <v>0.80460000000000009</v>
      </c>
      <c r="K160">
        <f t="shared" si="13"/>
        <v>0</v>
      </c>
      <c r="L160">
        <f t="shared" si="14"/>
        <v>0.88460000000000005</v>
      </c>
      <c r="M160" s="44">
        <f t="shared" si="15"/>
        <v>7.999999999999996E-2</v>
      </c>
      <c r="N160" s="44">
        <f t="shared" si="16"/>
        <v>0</v>
      </c>
      <c r="O160" s="44">
        <f t="shared" si="17"/>
        <v>0</v>
      </c>
    </row>
    <row r="161" spans="1:15" x14ac:dyDescent="0.35">
      <c r="A161">
        <v>41902</v>
      </c>
      <c r="B161" t="s">
        <v>887</v>
      </c>
      <c r="C161" s="8">
        <v>345775034</v>
      </c>
      <c r="D161" s="8">
        <v>341797059</v>
      </c>
      <c r="E161" s="8">
        <f t="shared" si="12"/>
        <v>7955950</v>
      </c>
      <c r="F161" s="8">
        <f>_xlfn.IFNA(VLOOKUP(A161,'313 expiration'!A$1:E$24,5,FALSE),0)</f>
        <v>0</v>
      </c>
      <c r="G161" s="8">
        <f>_xlfn.IFNA(VLOOKUP(A161,'TIF expiration'!$A$1:$B$8,2,FALSE),0)</f>
        <v>0</v>
      </c>
      <c r="H161">
        <v>0.85460000000000003</v>
      </c>
      <c r="I161">
        <v>0.80460000000000009</v>
      </c>
      <c r="J161">
        <v>0.80460000000000009</v>
      </c>
      <c r="K161">
        <f t="shared" si="13"/>
        <v>0</v>
      </c>
      <c r="L161">
        <f t="shared" si="14"/>
        <v>0.85460000000000003</v>
      </c>
      <c r="M161" s="44">
        <f t="shared" si="15"/>
        <v>4.9999999999999933E-2</v>
      </c>
      <c r="N161" s="44">
        <f t="shared" si="16"/>
        <v>0</v>
      </c>
      <c r="O161" s="44">
        <f t="shared" si="17"/>
        <v>0</v>
      </c>
    </row>
    <row r="162" spans="1:15" x14ac:dyDescent="0.35">
      <c r="A162">
        <v>42901</v>
      </c>
      <c r="B162" t="s">
        <v>886</v>
      </c>
      <c r="C162" s="8">
        <v>224135818</v>
      </c>
      <c r="D162" s="8">
        <v>224135818</v>
      </c>
      <c r="E162" s="8">
        <f t="shared" si="12"/>
        <v>0</v>
      </c>
      <c r="F162" s="8">
        <f>_xlfn.IFNA(VLOOKUP(A162,'313 expiration'!A$1:E$24,5,FALSE),0)</f>
        <v>0</v>
      </c>
      <c r="G162" s="8">
        <f>_xlfn.IFNA(VLOOKUP(A162,'TIF expiration'!$A$1:$B$8,2,FALSE),0)</f>
        <v>0</v>
      </c>
      <c r="H162">
        <v>1.0324</v>
      </c>
      <c r="I162">
        <v>0.89410000000000001</v>
      </c>
      <c r="J162">
        <v>0.89410000000000001</v>
      </c>
      <c r="K162">
        <f t="shared" si="13"/>
        <v>0</v>
      </c>
      <c r="L162">
        <f t="shared" si="14"/>
        <v>1.0324</v>
      </c>
      <c r="M162" s="44">
        <f t="shared" si="15"/>
        <v>0.08</v>
      </c>
      <c r="N162" s="44">
        <f t="shared" si="16"/>
        <v>5.8299999999999977E-2</v>
      </c>
      <c r="O162" s="44">
        <f t="shared" si="17"/>
        <v>0</v>
      </c>
    </row>
    <row r="163" spans="1:15" x14ac:dyDescent="0.35">
      <c r="A163">
        <v>42903</v>
      </c>
      <c r="B163" t="s">
        <v>885</v>
      </c>
      <c r="C163" s="8">
        <v>112980423</v>
      </c>
      <c r="D163" s="8">
        <v>112980423</v>
      </c>
      <c r="E163" s="8">
        <f t="shared" si="12"/>
        <v>0</v>
      </c>
      <c r="F163" s="8">
        <f>_xlfn.IFNA(VLOOKUP(A163,'313 expiration'!A$1:E$24,5,FALSE),0)</f>
        <v>0</v>
      </c>
      <c r="G163" s="8">
        <f>_xlfn.IFNA(VLOOKUP(A163,'TIF expiration'!$A$1:$B$8,2,FALSE),0)</f>
        <v>0</v>
      </c>
      <c r="H163">
        <v>0.94410000000000005</v>
      </c>
      <c r="I163">
        <v>0.89410000000000001</v>
      </c>
      <c r="J163">
        <v>0.89410000000000001</v>
      </c>
      <c r="K163">
        <f t="shared" si="13"/>
        <v>0</v>
      </c>
      <c r="L163">
        <f t="shared" si="14"/>
        <v>0.94410000000000005</v>
      </c>
      <c r="M163" s="44">
        <f t="shared" si="15"/>
        <v>5.0000000000000044E-2</v>
      </c>
      <c r="N163" s="44">
        <f t="shared" si="16"/>
        <v>0</v>
      </c>
      <c r="O163" s="44">
        <f t="shared" si="17"/>
        <v>0</v>
      </c>
    </row>
    <row r="164" spans="1:15" x14ac:dyDescent="0.35">
      <c r="A164">
        <v>42905</v>
      </c>
      <c r="B164" t="s">
        <v>884</v>
      </c>
      <c r="C164" s="8">
        <v>135404113</v>
      </c>
      <c r="D164" s="8">
        <v>135404113</v>
      </c>
      <c r="E164" s="8">
        <f t="shared" si="12"/>
        <v>0</v>
      </c>
      <c r="F164" s="8">
        <f>_xlfn.IFNA(VLOOKUP(A164,'313 expiration'!A$1:E$24,5,FALSE),0)</f>
        <v>0</v>
      </c>
      <c r="G164" s="8">
        <f>_xlfn.IFNA(VLOOKUP(A164,'TIF expiration'!$A$1:$B$8,2,FALSE),0)</f>
        <v>0</v>
      </c>
      <c r="H164">
        <v>1.0324</v>
      </c>
      <c r="I164">
        <v>0.89410000000000001</v>
      </c>
      <c r="J164">
        <v>0.89410000000000001</v>
      </c>
      <c r="K164">
        <f t="shared" si="13"/>
        <v>0</v>
      </c>
      <c r="L164">
        <f t="shared" si="14"/>
        <v>1.0324</v>
      </c>
      <c r="M164" s="44">
        <f t="shared" si="15"/>
        <v>0.08</v>
      </c>
      <c r="N164" s="44">
        <f t="shared" si="16"/>
        <v>5.8299999999999977E-2</v>
      </c>
      <c r="O164" s="44">
        <f t="shared" si="17"/>
        <v>0</v>
      </c>
    </row>
    <row r="165" spans="1:15" x14ac:dyDescent="0.35">
      <c r="A165">
        <v>43901</v>
      </c>
      <c r="B165" t="s">
        <v>883</v>
      </c>
      <c r="C165" s="8">
        <v>19032966599</v>
      </c>
      <c r="D165" s="8">
        <v>19032966599</v>
      </c>
      <c r="E165" s="8">
        <f t="shared" si="12"/>
        <v>0</v>
      </c>
      <c r="F165" s="8">
        <f>_xlfn.IFNA(VLOOKUP(A165,'313 expiration'!A$1:E$24,5,FALSE),0)</f>
        <v>0</v>
      </c>
      <c r="G165" s="8">
        <f>_xlfn.IFNA(VLOOKUP(A165,'TIF expiration'!$A$1:$B$8,2,FALSE),0)</f>
        <v>0</v>
      </c>
      <c r="H165">
        <v>0.94040000000000001</v>
      </c>
      <c r="I165">
        <v>0.82150000000000001</v>
      </c>
      <c r="J165">
        <v>0.82150000000000001</v>
      </c>
      <c r="K165">
        <f t="shared" si="13"/>
        <v>0</v>
      </c>
      <c r="L165">
        <f t="shared" si="14"/>
        <v>0.94040000000000001</v>
      </c>
      <c r="M165" s="44">
        <f t="shared" si="15"/>
        <v>0.08</v>
      </c>
      <c r="N165" s="44">
        <f t="shared" si="16"/>
        <v>3.8900000000000004E-2</v>
      </c>
      <c r="O165" s="44">
        <f t="shared" si="17"/>
        <v>0</v>
      </c>
    </row>
    <row r="166" spans="1:15" x14ac:dyDescent="0.35">
      <c r="A166">
        <v>43902</v>
      </c>
      <c r="B166" t="s">
        <v>882</v>
      </c>
      <c r="C166" s="8">
        <v>2730944436</v>
      </c>
      <c r="D166" s="8">
        <v>2730944436</v>
      </c>
      <c r="E166" s="8">
        <f t="shared" si="12"/>
        <v>0</v>
      </c>
      <c r="F166" s="8">
        <f>_xlfn.IFNA(VLOOKUP(A166,'313 expiration'!A$1:E$24,5,FALSE),0)</f>
        <v>0</v>
      </c>
      <c r="G166" s="8">
        <f>_xlfn.IFNA(VLOOKUP(A166,'TIF expiration'!$A$1:$B$8,2,FALSE),0)</f>
        <v>0</v>
      </c>
      <c r="H166">
        <v>0.94290000000000007</v>
      </c>
      <c r="I166">
        <v>0.80460000000000009</v>
      </c>
      <c r="J166">
        <v>0.80460000000000009</v>
      </c>
      <c r="K166">
        <f t="shared" si="13"/>
        <v>0</v>
      </c>
      <c r="L166">
        <f t="shared" si="14"/>
        <v>0.94290000000000007</v>
      </c>
      <c r="M166" s="44">
        <f t="shared" si="15"/>
        <v>0.08</v>
      </c>
      <c r="N166" s="44">
        <f t="shared" si="16"/>
        <v>5.8299999999999977E-2</v>
      </c>
      <c r="O166" s="44">
        <f t="shared" si="17"/>
        <v>0</v>
      </c>
    </row>
    <row r="167" spans="1:15" x14ac:dyDescent="0.35">
      <c r="A167">
        <v>43903</v>
      </c>
      <c r="B167" t="s">
        <v>881</v>
      </c>
      <c r="C167" s="8">
        <v>3022890643</v>
      </c>
      <c r="D167" s="8">
        <v>3022890643</v>
      </c>
      <c r="E167" s="8">
        <f t="shared" si="12"/>
        <v>0</v>
      </c>
      <c r="F167" s="8">
        <f>_xlfn.IFNA(VLOOKUP(A167,'313 expiration'!A$1:E$24,5,FALSE),0)</f>
        <v>0</v>
      </c>
      <c r="G167" s="8">
        <f>_xlfn.IFNA(VLOOKUP(A167,'TIF expiration'!$A$1:$B$8,2,FALSE),0)</f>
        <v>0</v>
      </c>
      <c r="H167">
        <v>0.9235000000000001</v>
      </c>
      <c r="I167">
        <v>0.80460000000000009</v>
      </c>
      <c r="J167">
        <v>0.80460000000000009</v>
      </c>
      <c r="K167">
        <f t="shared" si="13"/>
        <v>0</v>
      </c>
      <c r="L167">
        <f t="shared" si="14"/>
        <v>0.9235000000000001</v>
      </c>
      <c r="M167" s="44">
        <f t="shared" si="15"/>
        <v>0.08</v>
      </c>
      <c r="N167" s="44">
        <f t="shared" si="16"/>
        <v>3.8900000000000004E-2</v>
      </c>
      <c r="O167" s="44">
        <f t="shared" si="17"/>
        <v>0</v>
      </c>
    </row>
    <row r="168" spans="1:15" x14ac:dyDescent="0.35">
      <c r="A168">
        <v>43904</v>
      </c>
      <c r="B168" t="s">
        <v>880</v>
      </c>
      <c r="C168" s="8">
        <v>1111557261</v>
      </c>
      <c r="D168" s="8">
        <v>1111557261</v>
      </c>
      <c r="E168" s="8">
        <f t="shared" si="12"/>
        <v>0</v>
      </c>
      <c r="F168" s="8">
        <f>_xlfn.IFNA(VLOOKUP(A168,'313 expiration'!A$1:E$24,5,FALSE),0)</f>
        <v>0</v>
      </c>
      <c r="G168" s="8">
        <f>_xlfn.IFNA(VLOOKUP(A168,'TIF expiration'!$A$1:$B$8,2,FALSE),0)</f>
        <v>0</v>
      </c>
      <c r="H168">
        <v>0.94290000000000007</v>
      </c>
      <c r="I168">
        <v>0.80460000000000009</v>
      </c>
      <c r="J168">
        <v>0.80460000000000009</v>
      </c>
      <c r="K168">
        <f t="shared" si="13"/>
        <v>0</v>
      </c>
      <c r="L168">
        <f t="shared" si="14"/>
        <v>0.94290000000000007</v>
      </c>
      <c r="M168" s="44">
        <f t="shared" si="15"/>
        <v>0.08</v>
      </c>
      <c r="N168" s="44">
        <f t="shared" si="16"/>
        <v>5.8299999999999977E-2</v>
      </c>
      <c r="O168" s="44">
        <f t="shared" si="17"/>
        <v>0</v>
      </c>
    </row>
    <row r="169" spans="1:15" x14ac:dyDescent="0.35">
      <c r="A169">
        <v>43905</v>
      </c>
      <c r="B169" t="s">
        <v>879</v>
      </c>
      <c r="C169" s="8">
        <v>54417998250</v>
      </c>
      <c r="D169" s="8">
        <v>54417998250</v>
      </c>
      <c r="E169" s="8">
        <f t="shared" si="12"/>
        <v>0</v>
      </c>
      <c r="F169" s="8">
        <f>_xlfn.IFNA(VLOOKUP(A169,'313 expiration'!A$1:E$24,5,FALSE),0)</f>
        <v>0</v>
      </c>
      <c r="G169" s="8">
        <f>_xlfn.IFNA(VLOOKUP(A169,'TIF expiration'!$A$1:$B$8,2,FALSE),0)</f>
        <v>0</v>
      </c>
      <c r="H169">
        <v>0.94290000000000007</v>
      </c>
      <c r="I169">
        <v>0.80460000000000009</v>
      </c>
      <c r="J169">
        <v>0.80460000000000009</v>
      </c>
      <c r="K169">
        <f t="shared" si="13"/>
        <v>0</v>
      </c>
      <c r="L169">
        <f t="shared" si="14"/>
        <v>0.94290000000000007</v>
      </c>
      <c r="M169" s="44">
        <f t="shared" si="15"/>
        <v>0.08</v>
      </c>
      <c r="N169" s="44">
        <f t="shared" si="16"/>
        <v>5.8299999999999977E-2</v>
      </c>
      <c r="O169" s="44">
        <f t="shared" si="17"/>
        <v>0</v>
      </c>
    </row>
    <row r="170" spans="1:15" x14ac:dyDescent="0.35">
      <c r="A170">
        <v>43907</v>
      </c>
      <c r="B170" t="s">
        <v>878</v>
      </c>
      <c r="C170" s="8">
        <v>22070035624</v>
      </c>
      <c r="D170" s="8">
        <v>22070035624</v>
      </c>
      <c r="E170" s="8">
        <f t="shared" si="12"/>
        <v>0</v>
      </c>
      <c r="F170" s="8">
        <f>_xlfn.IFNA(VLOOKUP(A170,'313 expiration'!A$1:E$24,5,FALSE),0)</f>
        <v>0</v>
      </c>
      <c r="G170" s="8">
        <f>_xlfn.IFNA(VLOOKUP(A170,'TIF expiration'!$A$1:$B$8,2,FALSE),0)</f>
        <v>0</v>
      </c>
      <c r="H170">
        <v>0.94290000000000007</v>
      </c>
      <c r="I170">
        <v>0.80460000000000009</v>
      </c>
      <c r="J170">
        <v>0.80460000000000009</v>
      </c>
      <c r="K170">
        <f t="shared" si="13"/>
        <v>0</v>
      </c>
      <c r="L170">
        <f t="shared" si="14"/>
        <v>0.94290000000000007</v>
      </c>
      <c r="M170" s="44">
        <f t="shared" si="15"/>
        <v>0.08</v>
      </c>
      <c r="N170" s="44">
        <f t="shared" si="16"/>
        <v>5.8299999999999977E-2</v>
      </c>
      <c r="O170" s="44">
        <f t="shared" si="17"/>
        <v>0</v>
      </c>
    </row>
    <row r="171" spans="1:15" x14ac:dyDescent="0.35">
      <c r="A171">
        <v>43908</v>
      </c>
      <c r="B171" t="s">
        <v>877</v>
      </c>
      <c r="C171" s="8">
        <v>2971817818</v>
      </c>
      <c r="D171" s="8">
        <v>2971817818</v>
      </c>
      <c r="E171" s="8">
        <f t="shared" si="12"/>
        <v>0</v>
      </c>
      <c r="F171" s="8">
        <f>_xlfn.IFNA(VLOOKUP(A171,'313 expiration'!A$1:E$24,5,FALSE),0)</f>
        <v>0</v>
      </c>
      <c r="G171" s="8">
        <f>_xlfn.IFNA(VLOOKUP(A171,'TIF expiration'!$A$1:$B$8,2,FALSE),0)</f>
        <v>0</v>
      </c>
      <c r="H171">
        <v>0.94290000000000007</v>
      </c>
      <c r="I171">
        <v>0.80460000000000009</v>
      </c>
      <c r="J171">
        <v>0.80460000000000009</v>
      </c>
      <c r="K171">
        <f t="shared" si="13"/>
        <v>0</v>
      </c>
      <c r="L171">
        <f t="shared" si="14"/>
        <v>0.94290000000000007</v>
      </c>
      <c r="M171" s="44">
        <f t="shared" si="15"/>
        <v>0.08</v>
      </c>
      <c r="N171" s="44">
        <f t="shared" si="16"/>
        <v>5.8299999999999977E-2</v>
      </c>
      <c r="O171" s="44">
        <f t="shared" si="17"/>
        <v>0</v>
      </c>
    </row>
    <row r="172" spans="1:15" x14ac:dyDescent="0.35">
      <c r="A172">
        <v>43910</v>
      </c>
      <c r="B172" t="s">
        <v>876</v>
      </c>
      <c r="C172" s="8">
        <v>65870323321</v>
      </c>
      <c r="D172" s="8">
        <v>65870323321</v>
      </c>
      <c r="E172" s="8">
        <f t="shared" si="12"/>
        <v>0</v>
      </c>
      <c r="F172" s="8">
        <f>_xlfn.IFNA(VLOOKUP(A172,'313 expiration'!A$1:E$24,5,FALSE),0)</f>
        <v>0</v>
      </c>
      <c r="G172" s="8">
        <f>_xlfn.IFNA(VLOOKUP(A172,'TIF expiration'!$A$1:$B$8,2,FALSE),0)</f>
        <v>0</v>
      </c>
      <c r="H172">
        <v>1.0224</v>
      </c>
      <c r="I172">
        <v>0.85240000000000005</v>
      </c>
      <c r="J172">
        <v>0.85240000000000005</v>
      </c>
      <c r="K172">
        <f t="shared" si="13"/>
        <v>0</v>
      </c>
      <c r="L172">
        <f t="shared" si="14"/>
        <v>1.0224</v>
      </c>
      <c r="M172" s="44">
        <f t="shared" si="15"/>
        <v>0.08</v>
      </c>
      <c r="N172" s="44">
        <f t="shared" si="16"/>
        <v>8.9999999999999927E-2</v>
      </c>
      <c r="O172" s="44">
        <f t="shared" si="17"/>
        <v>0</v>
      </c>
    </row>
    <row r="173" spans="1:15" x14ac:dyDescent="0.35">
      <c r="A173">
        <v>43911</v>
      </c>
      <c r="B173" t="s">
        <v>875</v>
      </c>
      <c r="C173" s="8">
        <v>3227729748</v>
      </c>
      <c r="D173" s="8">
        <v>3227729748</v>
      </c>
      <c r="E173" s="8">
        <f t="shared" si="12"/>
        <v>0</v>
      </c>
      <c r="F173" s="8">
        <f>_xlfn.IFNA(VLOOKUP(A173,'313 expiration'!A$1:E$24,5,FALSE),0)</f>
        <v>0</v>
      </c>
      <c r="G173" s="8">
        <f>_xlfn.IFNA(VLOOKUP(A173,'TIF expiration'!$A$1:$B$8,2,FALSE),0)</f>
        <v>0</v>
      </c>
      <c r="H173">
        <v>0.94290000000000007</v>
      </c>
      <c r="I173">
        <v>0.80460000000000009</v>
      </c>
      <c r="J173">
        <v>0.80460000000000009</v>
      </c>
      <c r="K173">
        <f t="shared" si="13"/>
        <v>0</v>
      </c>
      <c r="L173">
        <f t="shared" si="14"/>
        <v>0.94290000000000007</v>
      </c>
      <c r="M173" s="44">
        <f t="shared" si="15"/>
        <v>0.08</v>
      </c>
      <c r="N173" s="44">
        <f t="shared" si="16"/>
        <v>5.8299999999999977E-2</v>
      </c>
      <c r="O173" s="44">
        <f t="shared" si="17"/>
        <v>0</v>
      </c>
    </row>
    <row r="174" spans="1:15" x14ac:dyDescent="0.35">
      <c r="A174">
        <v>43912</v>
      </c>
      <c r="B174" t="s">
        <v>874</v>
      </c>
      <c r="C174" s="8">
        <v>16406512690</v>
      </c>
      <c r="D174" s="8">
        <v>16406512690</v>
      </c>
      <c r="E174" s="8">
        <f t="shared" si="12"/>
        <v>0</v>
      </c>
      <c r="F174" s="8">
        <f>_xlfn.IFNA(VLOOKUP(A174,'313 expiration'!A$1:E$24,5,FALSE),0)</f>
        <v>0</v>
      </c>
      <c r="G174" s="8">
        <f>_xlfn.IFNA(VLOOKUP(A174,'TIF expiration'!$A$1:$B$8,2,FALSE),0)</f>
        <v>0</v>
      </c>
      <c r="H174">
        <v>0.94290000000000007</v>
      </c>
      <c r="I174">
        <v>0.80460000000000009</v>
      </c>
      <c r="J174">
        <v>0.80460000000000009</v>
      </c>
      <c r="K174">
        <f t="shared" si="13"/>
        <v>0</v>
      </c>
      <c r="L174">
        <f t="shared" si="14"/>
        <v>0.94290000000000007</v>
      </c>
      <c r="M174" s="44">
        <f t="shared" si="15"/>
        <v>0.08</v>
      </c>
      <c r="N174" s="44">
        <f t="shared" si="16"/>
        <v>5.8299999999999977E-2</v>
      </c>
      <c r="O174" s="44">
        <f t="shared" si="17"/>
        <v>0</v>
      </c>
    </row>
    <row r="175" spans="1:15" x14ac:dyDescent="0.35">
      <c r="A175">
        <v>43914</v>
      </c>
      <c r="B175" t="s">
        <v>174</v>
      </c>
      <c r="C175" s="8">
        <v>9322297892</v>
      </c>
      <c r="D175" s="8">
        <v>9322297892</v>
      </c>
      <c r="E175" s="8">
        <f t="shared" si="12"/>
        <v>0</v>
      </c>
      <c r="F175" s="8">
        <f>_xlfn.IFNA(VLOOKUP(A175,'313 expiration'!A$1:E$24,5,FALSE),0)</f>
        <v>0</v>
      </c>
      <c r="G175" s="8">
        <f>_xlfn.IFNA(VLOOKUP(A175,'TIF expiration'!$A$1:$B$8,2,FALSE),0)</f>
        <v>0</v>
      </c>
      <c r="H175">
        <v>0.94290000000000007</v>
      </c>
      <c r="I175">
        <v>0.80460000000000009</v>
      </c>
      <c r="J175">
        <v>0.80460000000000009</v>
      </c>
      <c r="K175">
        <f t="shared" si="13"/>
        <v>0</v>
      </c>
      <c r="L175">
        <f t="shared" si="14"/>
        <v>0.94290000000000007</v>
      </c>
      <c r="M175" s="44">
        <f t="shared" si="15"/>
        <v>0.08</v>
      </c>
      <c r="N175" s="44">
        <f t="shared" si="16"/>
        <v>5.8299999999999977E-2</v>
      </c>
      <c r="O175" s="44">
        <f t="shared" si="17"/>
        <v>0</v>
      </c>
    </row>
    <row r="176" spans="1:15" x14ac:dyDescent="0.35">
      <c r="A176">
        <v>43917</v>
      </c>
      <c r="B176" t="s">
        <v>873</v>
      </c>
      <c r="C176" s="8">
        <v>472352171</v>
      </c>
      <c r="D176" s="8">
        <v>472352171</v>
      </c>
      <c r="E176" s="8">
        <f t="shared" si="12"/>
        <v>0</v>
      </c>
      <c r="F176" s="8">
        <f>_xlfn.IFNA(VLOOKUP(A176,'313 expiration'!A$1:E$24,5,FALSE),0)</f>
        <v>0</v>
      </c>
      <c r="G176" s="8">
        <f>_xlfn.IFNA(VLOOKUP(A176,'TIF expiration'!$A$1:$B$8,2,FALSE),0)</f>
        <v>0</v>
      </c>
      <c r="H176">
        <v>0.94290000000000007</v>
      </c>
      <c r="I176">
        <v>0.80460000000000009</v>
      </c>
      <c r="J176">
        <v>0.80460000000000009</v>
      </c>
      <c r="K176">
        <f t="shared" si="13"/>
        <v>0</v>
      </c>
      <c r="L176">
        <f t="shared" si="14"/>
        <v>0.94290000000000007</v>
      </c>
      <c r="M176" s="44">
        <f t="shared" si="15"/>
        <v>0.08</v>
      </c>
      <c r="N176" s="44">
        <f t="shared" si="16"/>
        <v>5.8299999999999977E-2</v>
      </c>
      <c r="O176" s="44">
        <f t="shared" si="17"/>
        <v>0</v>
      </c>
    </row>
    <row r="177" spans="1:15" x14ac:dyDescent="0.35">
      <c r="A177">
        <v>43918</v>
      </c>
      <c r="B177" t="s">
        <v>872</v>
      </c>
      <c r="C177" s="8">
        <v>2086792688</v>
      </c>
      <c r="D177" s="8">
        <v>2086792688</v>
      </c>
      <c r="E177" s="8">
        <f t="shared" si="12"/>
        <v>0</v>
      </c>
      <c r="F177" s="8">
        <f>_xlfn.IFNA(VLOOKUP(A177,'313 expiration'!A$1:E$24,5,FALSE),0)</f>
        <v>0</v>
      </c>
      <c r="G177" s="8">
        <f>_xlfn.IFNA(VLOOKUP(A177,'TIF expiration'!$A$1:$B$8,2,FALSE),0)</f>
        <v>0</v>
      </c>
      <c r="H177">
        <v>0.94290000000000007</v>
      </c>
      <c r="I177">
        <v>0.80460000000000009</v>
      </c>
      <c r="J177">
        <v>0.80460000000000009</v>
      </c>
      <c r="K177">
        <f t="shared" si="13"/>
        <v>0</v>
      </c>
      <c r="L177">
        <f t="shared" si="14"/>
        <v>0.94290000000000007</v>
      </c>
      <c r="M177" s="44">
        <f t="shared" si="15"/>
        <v>0.08</v>
      </c>
      <c r="N177" s="44">
        <f t="shared" si="16"/>
        <v>5.8299999999999977E-2</v>
      </c>
      <c r="O177" s="44">
        <f t="shared" si="17"/>
        <v>0</v>
      </c>
    </row>
    <row r="178" spans="1:15" x14ac:dyDescent="0.35">
      <c r="A178">
        <v>43919</v>
      </c>
      <c r="B178" t="s">
        <v>871</v>
      </c>
      <c r="C178" s="8">
        <v>3569852514</v>
      </c>
      <c r="D178" s="8">
        <v>3569852514</v>
      </c>
      <c r="E178" s="8">
        <f t="shared" si="12"/>
        <v>0</v>
      </c>
      <c r="F178" s="8">
        <f>_xlfn.IFNA(VLOOKUP(A178,'313 expiration'!A$1:E$24,5,FALSE),0)</f>
        <v>0</v>
      </c>
      <c r="G178" s="8">
        <f>_xlfn.IFNA(VLOOKUP(A178,'TIF expiration'!$A$1:$B$8,2,FALSE),0)</f>
        <v>0</v>
      </c>
      <c r="H178">
        <v>0.94290000000000007</v>
      </c>
      <c r="I178">
        <v>0.80460000000000009</v>
      </c>
      <c r="J178">
        <v>0.80460000000000009</v>
      </c>
      <c r="K178">
        <f t="shared" si="13"/>
        <v>0</v>
      </c>
      <c r="L178">
        <f t="shared" si="14"/>
        <v>0.94290000000000007</v>
      </c>
      <c r="M178" s="44">
        <f t="shared" si="15"/>
        <v>0.08</v>
      </c>
      <c r="N178" s="44">
        <f t="shared" si="16"/>
        <v>5.8299999999999977E-2</v>
      </c>
      <c r="O178" s="44">
        <f t="shared" si="17"/>
        <v>0</v>
      </c>
    </row>
    <row r="179" spans="1:15" x14ac:dyDescent="0.35">
      <c r="A179">
        <v>44902</v>
      </c>
      <c r="B179" t="s">
        <v>870</v>
      </c>
      <c r="C179" s="8">
        <v>231098923</v>
      </c>
      <c r="D179" s="8">
        <v>231098923</v>
      </c>
      <c r="E179" s="8">
        <f t="shared" si="12"/>
        <v>0</v>
      </c>
      <c r="F179" s="8">
        <f>_xlfn.IFNA(VLOOKUP(A179,'313 expiration'!A$1:E$24,5,FALSE),0)</f>
        <v>0</v>
      </c>
      <c r="G179" s="8">
        <f>_xlfn.IFNA(VLOOKUP(A179,'TIF expiration'!$A$1:$B$8,2,FALSE),0)</f>
        <v>0</v>
      </c>
      <c r="H179">
        <v>0.94410000000000005</v>
      </c>
      <c r="I179">
        <v>0.89410000000000001</v>
      </c>
      <c r="J179">
        <v>0.89410000000000001</v>
      </c>
      <c r="K179">
        <f t="shared" si="13"/>
        <v>0</v>
      </c>
      <c r="L179">
        <f t="shared" si="14"/>
        <v>0.94410000000000005</v>
      </c>
      <c r="M179" s="44">
        <f t="shared" si="15"/>
        <v>5.0000000000000044E-2</v>
      </c>
      <c r="N179" s="44">
        <f t="shared" si="16"/>
        <v>0</v>
      </c>
      <c r="O179" s="44">
        <f t="shared" si="17"/>
        <v>0</v>
      </c>
    </row>
    <row r="180" spans="1:15" x14ac:dyDescent="0.35">
      <c r="A180">
        <v>45902</v>
      </c>
      <c r="B180" t="s">
        <v>869</v>
      </c>
      <c r="C180" s="8">
        <v>1538927854</v>
      </c>
      <c r="D180" s="8">
        <v>1538927854</v>
      </c>
      <c r="E180" s="8">
        <f t="shared" si="12"/>
        <v>0</v>
      </c>
      <c r="F180" s="8">
        <f>_xlfn.IFNA(VLOOKUP(A180,'313 expiration'!A$1:E$24,5,FALSE),0)</f>
        <v>0</v>
      </c>
      <c r="G180" s="8">
        <f>_xlfn.IFNA(VLOOKUP(A180,'TIF expiration'!$A$1:$B$8,2,FALSE),0)</f>
        <v>0</v>
      </c>
      <c r="H180">
        <v>0.87070000000000003</v>
      </c>
      <c r="I180">
        <v>0.82069999999999999</v>
      </c>
      <c r="J180">
        <v>0.82069999999999999</v>
      </c>
      <c r="K180">
        <f t="shared" si="13"/>
        <v>0</v>
      </c>
      <c r="L180">
        <f t="shared" si="14"/>
        <v>0.87070000000000003</v>
      </c>
      <c r="M180" s="44">
        <f t="shared" si="15"/>
        <v>5.0000000000000044E-2</v>
      </c>
      <c r="N180" s="44">
        <f t="shared" si="16"/>
        <v>0</v>
      </c>
      <c r="O180" s="44">
        <f t="shared" si="17"/>
        <v>0</v>
      </c>
    </row>
    <row r="181" spans="1:15" x14ac:dyDescent="0.35">
      <c r="A181">
        <v>45903</v>
      </c>
      <c r="B181" t="s">
        <v>868</v>
      </c>
      <c r="C181" s="8">
        <v>1000037352</v>
      </c>
      <c r="D181" s="8">
        <v>1000037352</v>
      </c>
      <c r="E181" s="8">
        <f t="shared" si="12"/>
        <v>0</v>
      </c>
      <c r="F181" s="8">
        <f>_xlfn.IFNA(VLOOKUP(A181,'313 expiration'!A$1:E$24,5,FALSE),0)</f>
        <v>0</v>
      </c>
      <c r="G181" s="8">
        <f>_xlfn.IFNA(VLOOKUP(A181,'TIF expiration'!$A$1:$B$8,2,FALSE),0)</f>
        <v>0</v>
      </c>
      <c r="H181">
        <v>0.87490000000000001</v>
      </c>
      <c r="I181">
        <v>0.82490000000000008</v>
      </c>
      <c r="J181">
        <v>0.82490000000000008</v>
      </c>
      <c r="K181">
        <f t="shared" si="13"/>
        <v>0</v>
      </c>
      <c r="L181">
        <f t="shared" si="14"/>
        <v>0.87490000000000001</v>
      </c>
      <c r="M181" s="44">
        <f t="shared" si="15"/>
        <v>4.9999999999999933E-2</v>
      </c>
      <c r="N181" s="44">
        <f t="shared" si="16"/>
        <v>0</v>
      </c>
      <c r="O181" s="44">
        <f t="shared" si="17"/>
        <v>0</v>
      </c>
    </row>
    <row r="182" spans="1:15" x14ac:dyDescent="0.35">
      <c r="A182">
        <v>45905</v>
      </c>
      <c r="B182" t="s">
        <v>867</v>
      </c>
      <c r="C182" s="8">
        <v>471414210</v>
      </c>
      <c r="D182" s="8">
        <v>471414210</v>
      </c>
      <c r="E182" s="8">
        <f t="shared" si="12"/>
        <v>0</v>
      </c>
      <c r="F182" s="8">
        <f>_xlfn.IFNA(VLOOKUP(A182,'313 expiration'!A$1:E$24,5,FALSE),0)</f>
        <v>0</v>
      </c>
      <c r="G182" s="8">
        <f>_xlfn.IFNA(VLOOKUP(A182,'TIF expiration'!$A$1:$B$8,2,FALSE),0)</f>
        <v>0</v>
      </c>
      <c r="H182">
        <v>0.92080000000000006</v>
      </c>
      <c r="I182">
        <v>0.87080000000000002</v>
      </c>
      <c r="J182">
        <v>0.87080000000000002</v>
      </c>
      <c r="K182">
        <f t="shared" si="13"/>
        <v>0</v>
      </c>
      <c r="L182">
        <f t="shared" si="14"/>
        <v>0.92080000000000006</v>
      </c>
      <c r="M182" s="44">
        <f t="shared" si="15"/>
        <v>5.0000000000000044E-2</v>
      </c>
      <c r="N182" s="44">
        <f t="shared" si="16"/>
        <v>0</v>
      </c>
      <c r="O182" s="44">
        <f t="shared" si="17"/>
        <v>0</v>
      </c>
    </row>
    <row r="183" spans="1:15" x14ac:dyDescent="0.35">
      <c r="A183">
        <v>46901</v>
      </c>
      <c r="B183" t="s">
        <v>866</v>
      </c>
      <c r="C183" s="8">
        <v>8828508243</v>
      </c>
      <c r="D183" s="8">
        <v>8828508243</v>
      </c>
      <c r="E183" s="8">
        <f t="shared" si="12"/>
        <v>0</v>
      </c>
      <c r="F183" s="8">
        <f>_xlfn.IFNA(VLOOKUP(A183,'313 expiration'!A$1:E$24,5,FALSE),0)</f>
        <v>0</v>
      </c>
      <c r="G183" s="8">
        <f>_xlfn.IFNA(VLOOKUP(A183,'TIF expiration'!$A$1:$B$8,2,FALSE),0)</f>
        <v>0</v>
      </c>
      <c r="H183">
        <v>0.85460000000000003</v>
      </c>
      <c r="I183">
        <v>0.80460000000000009</v>
      </c>
      <c r="J183">
        <v>0.80460000000000009</v>
      </c>
      <c r="K183">
        <f t="shared" si="13"/>
        <v>0</v>
      </c>
      <c r="L183">
        <f t="shared" si="14"/>
        <v>0.85460000000000003</v>
      </c>
      <c r="M183" s="44">
        <f t="shared" si="15"/>
        <v>4.9999999999999933E-2</v>
      </c>
      <c r="N183" s="44">
        <f t="shared" si="16"/>
        <v>0</v>
      </c>
      <c r="O183" s="44">
        <f t="shared" si="17"/>
        <v>0</v>
      </c>
    </row>
    <row r="184" spans="1:15" x14ac:dyDescent="0.35">
      <c r="A184">
        <v>46902</v>
      </c>
      <c r="B184" t="s">
        <v>865</v>
      </c>
      <c r="C184" s="8">
        <v>30258241305</v>
      </c>
      <c r="D184" s="8">
        <v>28235997850</v>
      </c>
      <c r="E184" s="8">
        <f t="shared" si="12"/>
        <v>4044486910</v>
      </c>
      <c r="F184" s="8">
        <f>_xlfn.IFNA(VLOOKUP(A184,'313 expiration'!A$1:E$24,5,FALSE),0)</f>
        <v>0</v>
      </c>
      <c r="G184" s="8">
        <f>_xlfn.IFNA(VLOOKUP(A184,'TIF expiration'!$A$1:$B$8,2,FALSE),0)</f>
        <v>0</v>
      </c>
      <c r="H184">
        <v>0.92460000000000009</v>
      </c>
      <c r="I184">
        <v>0.80460000000000009</v>
      </c>
      <c r="J184">
        <v>0.80460000000000009</v>
      </c>
      <c r="K184">
        <f t="shared" si="13"/>
        <v>0</v>
      </c>
      <c r="L184">
        <f t="shared" si="14"/>
        <v>0.92460000000000009</v>
      </c>
      <c r="M184" s="44">
        <f t="shared" si="15"/>
        <v>0.08</v>
      </c>
      <c r="N184" s="44">
        <f t="shared" si="16"/>
        <v>3.9999999999999994E-2</v>
      </c>
      <c r="O184" s="44">
        <f t="shared" si="17"/>
        <v>0</v>
      </c>
    </row>
    <row r="185" spans="1:15" x14ac:dyDescent="0.35">
      <c r="A185">
        <v>47901</v>
      </c>
      <c r="B185" t="s">
        <v>864</v>
      </c>
      <c r="C185" s="8">
        <v>569140685</v>
      </c>
      <c r="D185" s="8">
        <v>569140685</v>
      </c>
      <c r="E185" s="8">
        <f t="shared" si="12"/>
        <v>0</v>
      </c>
      <c r="F185" s="8">
        <f>_xlfn.IFNA(VLOOKUP(A185,'313 expiration'!A$1:E$24,5,FALSE),0)</f>
        <v>0</v>
      </c>
      <c r="G185" s="8">
        <f>_xlfn.IFNA(VLOOKUP(A185,'TIF expiration'!$A$1:$B$8,2,FALSE),0)</f>
        <v>0</v>
      </c>
      <c r="H185">
        <v>0.94290000000000007</v>
      </c>
      <c r="I185">
        <v>0.80460000000000009</v>
      </c>
      <c r="J185">
        <v>0.80460000000000009</v>
      </c>
      <c r="K185">
        <f t="shared" si="13"/>
        <v>0</v>
      </c>
      <c r="L185">
        <f t="shared" si="14"/>
        <v>0.94290000000000007</v>
      </c>
      <c r="M185" s="44">
        <f t="shared" si="15"/>
        <v>0.08</v>
      </c>
      <c r="N185" s="44">
        <f t="shared" si="16"/>
        <v>5.8299999999999977E-2</v>
      </c>
      <c r="O185" s="44">
        <f t="shared" si="17"/>
        <v>0</v>
      </c>
    </row>
    <row r="186" spans="1:15" x14ac:dyDescent="0.35">
      <c r="A186">
        <v>47902</v>
      </c>
      <c r="B186" t="s">
        <v>863</v>
      </c>
      <c r="C186" s="8">
        <v>294250095</v>
      </c>
      <c r="D186" s="8">
        <v>294250095</v>
      </c>
      <c r="E186" s="8">
        <f t="shared" si="12"/>
        <v>0</v>
      </c>
      <c r="F186" s="8">
        <f>_xlfn.IFNA(VLOOKUP(A186,'313 expiration'!A$1:E$24,5,FALSE),0)</f>
        <v>0</v>
      </c>
      <c r="G186" s="8">
        <f>_xlfn.IFNA(VLOOKUP(A186,'TIF expiration'!$A$1:$B$8,2,FALSE),0)</f>
        <v>0</v>
      </c>
      <c r="H186">
        <v>0.91700000000000004</v>
      </c>
      <c r="I186">
        <v>0.80460000000000009</v>
      </c>
      <c r="J186">
        <v>0.80460000000000009</v>
      </c>
      <c r="K186">
        <f t="shared" si="13"/>
        <v>0</v>
      </c>
      <c r="L186">
        <f t="shared" si="14"/>
        <v>0.91700000000000004</v>
      </c>
      <c r="M186" s="44">
        <f t="shared" si="15"/>
        <v>0.08</v>
      </c>
      <c r="N186" s="44">
        <f t="shared" si="16"/>
        <v>3.2399999999999943E-2</v>
      </c>
      <c r="O186" s="44">
        <f t="shared" si="17"/>
        <v>0</v>
      </c>
    </row>
    <row r="187" spans="1:15" x14ac:dyDescent="0.35">
      <c r="A187">
        <v>47903</v>
      </c>
      <c r="B187" t="s">
        <v>862</v>
      </c>
      <c r="C187" s="8">
        <v>110721375</v>
      </c>
      <c r="D187" s="8">
        <v>110721375</v>
      </c>
      <c r="E187" s="8">
        <f t="shared" si="12"/>
        <v>0</v>
      </c>
      <c r="F187" s="8">
        <f>_xlfn.IFNA(VLOOKUP(A187,'313 expiration'!A$1:E$24,5,FALSE),0)</f>
        <v>0</v>
      </c>
      <c r="G187" s="8">
        <f>_xlfn.IFNA(VLOOKUP(A187,'TIF expiration'!$A$1:$B$8,2,FALSE),0)</f>
        <v>0</v>
      </c>
      <c r="H187">
        <v>0.94290000000000007</v>
      </c>
      <c r="I187">
        <v>0.80460000000000009</v>
      </c>
      <c r="J187">
        <v>0.80460000000000009</v>
      </c>
      <c r="K187">
        <f t="shared" si="13"/>
        <v>0</v>
      </c>
      <c r="L187">
        <f t="shared" si="14"/>
        <v>0.94290000000000007</v>
      </c>
      <c r="M187" s="44">
        <f t="shared" si="15"/>
        <v>0.08</v>
      </c>
      <c r="N187" s="44">
        <f t="shared" si="16"/>
        <v>5.8299999999999977E-2</v>
      </c>
      <c r="O187" s="44">
        <f t="shared" si="17"/>
        <v>0</v>
      </c>
    </row>
    <row r="188" spans="1:15" x14ac:dyDescent="0.35">
      <c r="A188">
        <v>47905</v>
      </c>
      <c r="B188" t="s">
        <v>861</v>
      </c>
      <c r="C188" s="8">
        <v>47462734</v>
      </c>
      <c r="D188" s="8">
        <v>47462734</v>
      </c>
      <c r="E188" s="8">
        <f t="shared" si="12"/>
        <v>0</v>
      </c>
      <c r="F188" s="8">
        <f>_xlfn.IFNA(VLOOKUP(A188,'313 expiration'!A$1:E$24,5,FALSE),0)</f>
        <v>0</v>
      </c>
      <c r="G188" s="8">
        <f>_xlfn.IFNA(VLOOKUP(A188,'TIF expiration'!$A$1:$B$8,2,FALSE),0)</f>
        <v>0</v>
      </c>
      <c r="H188">
        <v>0.85460000000000003</v>
      </c>
      <c r="I188">
        <v>0.80460000000000009</v>
      </c>
      <c r="J188">
        <v>0.80460000000000009</v>
      </c>
      <c r="K188">
        <f t="shared" si="13"/>
        <v>0</v>
      </c>
      <c r="L188">
        <f t="shared" si="14"/>
        <v>0.85460000000000003</v>
      </c>
      <c r="M188" s="44">
        <f t="shared" si="15"/>
        <v>4.9999999999999933E-2</v>
      </c>
      <c r="N188" s="44">
        <f t="shared" si="16"/>
        <v>0</v>
      </c>
      <c r="O188" s="44">
        <f t="shared" si="17"/>
        <v>0</v>
      </c>
    </row>
    <row r="189" spans="1:15" x14ac:dyDescent="0.35">
      <c r="A189">
        <v>48901</v>
      </c>
      <c r="B189" t="s">
        <v>860</v>
      </c>
      <c r="C189" s="8">
        <v>252147710</v>
      </c>
      <c r="D189" s="8">
        <v>252147710</v>
      </c>
      <c r="E189" s="8">
        <f t="shared" si="12"/>
        <v>0</v>
      </c>
      <c r="F189" s="8">
        <f>_xlfn.IFNA(VLOOKUP(A189,'313 expiration'!A$1:E$24,5,FALSE),0)</f>
        <v>0</v>
      </c>
      <c r="G189" s="8">
        <f>_xlfn.IFNA(VLOOKUP(A189,'TIF expiration'!$A$1:$B$8,2,FALSE),0)</f>
        <v>0</v>
      </c>
      <c r="H189">
        <v>0.872</v>
      </c>
      <c r="I189">
        <v>0.82200000000000006</v>
      </c>
      <c r="J189">
        <v>0.82200000000000006</v>
      </c>
      <c r="K189">
        <f t="shared" si="13"/>
        <v>0</v>
      </c>
      <c r="L189">
        <f t="shared" si="14"/>
        <v>0.872</v>
      </c>
      <c r="M189" s="44">
        <f t="shared" si="15"/>
        <v>4.9999999999999933E-2</v>
      </c>
      <c r="N189" s="44">
        <f t="shared" si="16"/>
        <v>0</v>
      </c>
      <c r="O189" s="44">
        <f t="shared" si="17"/>
        <v>0</v>
      </c>
    </row>
    <row r="190" spans="1:15" x14ac:dyDescent="0.35">
      <c r="A190">
        <v>48903</v>
      </c>
      <c r="B190" t="s">
        <v>859</v>
      </c>
      <c r="C190" s="8">
        <v>242119371</v>
      </c>
      <c r="D190" s="8">
        <v>242119371</v>
      </c>
      <c r="E190" s="8">
        <f t="shared" si="12"/>
        <v>0</v>
      </c>
      <c r="F190" s="8">
        <f>_xlfn.IFNA(VLOOKUP(A190,'313 expiration'!A$1:E$24,5,FALSE),0)</f>
        <v>0</v>
      </c>
      <c r="G190" s="8">
        <f>_xlfn.IFNA(VLOOKUP(A190,'TIF expiration'!$A$1:$B$8,2,FALSE),0)</f>
        <v>0</v>
      </c>
      <c r="H190">
        <v>0.95380000000000009</v>
      </c>
      <c r="I190">
        <v>0.82200000000000006</v>
      </c>
      <c r="J190">
        <v>0.82200000000000006</v>
      </c>
      <c r="K190">
        <f t="shared" si="13"/>
        <v>0</v>
      </c>
      <c r="L190">
        <f t="shared" si="14"/>
        <v>0.95380000000000009</v>
      </c>
      <c r="M190" s="44">
        <f t="shared" si="15"/>
        <v>0.08</v>
      </c>
      <c r="N190" s="44">
        <f t="shared" si="16"/>
        <v>5.1800000000000027E-2</v>
      </c>
      <c r="O190" s="44">
        <f t="shared" si="17"/>
        <v>0</v>
      </c>
    </row>
    <row r="191" spans="1:15" x14ac:dyDescent="0.35">
      <c r="A191">
        <v>49901</v>
      </c>
      <c r="B191" t="s">
        <v>858</v>
      </c>
      <c r="C191" s="8">
        <v>1701029501</v>
      </c>
      <c r="D191" s="8">
        <v>1701029501</v>
      </c>
      <c r="E191" s="8">
        <f t="shared" si="12"/>
        <v>0</v>
      </c>
      <c r="F191" s="8">
        <f>_xlfn.IFNA(VLOOKUP(A191,'313 expiration'!A$1:E$24,5,FALSE),0)</f>
        <v>0</v>
      </c>
      <c r="G191" s="8">
        <f>_xlfn.IFNA(VLOOKUP(A191,'TIF expiration'!$A$1:$B$8,2,FALSE),0)</f>
        <v>0</v>
      </c>
      <c r="H191">
        <v>0.94290000000000007</v>
      </c>
      <c r="I191">
        <v>0.80460000000000009</v>
      </c>
      <c r="J191">
        <v>0.80460000000000009</v>
      </c>
      <c r="K191">
        <f t="shared" si="13"/>
        <v>0</v>
      </c>
      <c r="L191">
        <f t="shared" si="14"/>
        <v>0.94290000000000007</v>
      </c>
      <c r="M191" s="44">
        <f t="shared" si="15"/>
        <v>0.08</v>
      </c>
      <c r="N191" s="44">
        <f t="shared" si="16"/>
        <v>5.8299999999999977E-2</v>
      </c>
      <c r="O191" s="44">
        <f t="shared" si="17"/>
        <v>0</v>
      </c>
    </row>
    <row r="192" spans="1:15" x14ac:dyDescent="0.35">
      <c r="A192">
        <v>49902</v>
      </c>
      <c r="B192" t="s">
        <v>857</v>
      </c>
      <c r="C192" s="8">
        <v>544174936</v>
      </c>
      <c r="D192" s="8">
        <v>544174936</v>
      </c>
      <c r="E192" s="8">
        <f t="shared" si="12"/>
        <v>0</v>
      </c>
      <c r="F192" s="8">
        <f>_xlfn.IFNA(VLOOKUP(A192,'313 expiration'!A$1:E$24,5,FALSE),0)</f>
        <v>0</v>
      </c>
      <c r="G192" s="8">
        <f>_xlfn.IFNA(VLOOKUP(A192,'TIF expiration'!$A$1:$B$8,2,FALSE),0)</f>
        <v>0</v>
      </c>
      <c r="H192">
        <v>0.92460000000000009</v>
      </c>
      <c r="I192">
        <v>0.80460000000000009</v>
      </c>
      <c r="J192">
        <v>0.80460000000000009</v>
      </c>
      <c r="K192">
        <f t="shared" si="13"/>
        <v>0</v>
      </c>
      <c r="L192">
        <f t="shared" si="14"/>
        <v>0.92460000000000009</v>
      </c>
      <c r="M192" s="44">
        <f t="shared" si="15"/>
        <v>0.08</v>
      </c>
      <c r="N192" s="44">
        <f t="shared" si="16"/>
        <v>3.9999999999999994E-2</v>
      </c>
      <c r="O192" s="44">
        <f t="shared" si="17"/>
        <v>0</v>
      </c>
    </row>
    <row r="193" spans="1:15" x14ac:dyDescent="0.35">
      <c r="A193">
        <v>49903</v>
      </c>
      <c r="B193" t="s">
        <v>596</v>
      </c>
      <c r="C193" s="8">
        <v>465127808</v>
      </c>
      <c r="D193" s="8">
        <v>465127808</v>
      </c>
      <c r="E193" s="8">
        <f t="shared" si="12"/>
        <v>0</v>
      </c>
      <c r="F193" s="8">
        <f>_xlfn.IFNA(VLOOKUP(A193,'313 expiration'!A$1:E$24,5,FALSE),0)</f>
        <v>0</v>
      </c>
      <c r="G193" s="8">
        <f>_xlfn.IFNA(VLOOKUP(A193,'TIF expiration'!$A$1:$B$8,2,FALSE),0)</f>
        <v>0</v>
      </c>
      <c r="H193">
        <v>0.90960000000000008</v>
      </c>
      <c r="I193">
        <v>0.80460000000000009</v>
      </c>
      <c r="J193">
        <v>0.80460000000000009</v>
      </c>
      <c r="K193">
        <f t="shared" si="13"/>
        <v>0</v>
      </c>
      <c r="L193">
        <f t="shared" si="14"/>
        <v>0.90960000000000008</v>
      </c>
      <c r="M193" s="44">
        <f t="shared" si="15"/>
        <v>0.08</v>
      </c>
      <c r="N193" s="44">
        <f t="shared" si="16"/>
        <v>2.4999999999999981E-2</v>
      </c>
      <c r="O193" s="44">
        <f t="shared" si="17"/>
        <v>0</v>
      </c>
    </row>
    <row r="194" spans="1:15" x14ac:dyDescent="0.35">
      <c r="A194">
        <v>49905</v>
      </c>
      <c r="B194" t="s">
        <v>856</v>
      </c>
      <c r="C194" s="8">
        <v>1234550055</v>
      </c>
      <c r="D194" s="8">
        <v>1234550055</v>
      </c>
      <c r="E194" s="8">
        <f t="shared" ref="E194:E257" si="18">(C194-D194)*2</f>
        <v>0</v>
      </c>
      <c r="F194" s="8">
        <f>_xlfn.IFNA(VLOOKUP(A194,'313 expiration'!A$1:E$24,5,FALSE),0)</f>
        <v>0</v>
      </c>
      <c r="G194" s="8">
        <f>_xlfn.IFNA(VLOOKUP(A194,'TIF expiration'!$A$1:$B$8,2,FALSE),0)</f>
        <v>0</v>
      </c>
      <c r="H194">
        <v>0.85460000000000003</v>
      </c>
      <c r="I194">
        <v>0.80460000000000009</v>
      </c>
      <c r="J194">
        <v>0.80460000000000009</v>
      </c>
      <c r="K194">
        <f t="shared" ref="K194:K257" si="19">I194-J194</f>
        <v>0</v>
      </c>
      <c r="L194">
        <f t="shared" ref="L194:L257" si="20">H194+K194</f>
        <v>0.85460000000000003</v>
      </c>
      <c r="M194" s="44">
        <f t="shared" ref="M194:M257" si="21">MAX(0,MIN(0.08,L194-I194))</f>
        <v>4.9999999999999933E-2</v>
      </c>
      <c r="N194" s="44">
        <f t="shared" ref="N194:N257" si="22">MIN(0.09,L194-I194-M194)</f>
        <v>0</v>
      </c>
      <c r="O194" s="44">
        <f t="shared" ref="O194:O257" si="23">L194-I194-M194-N194</f>
        <v>0</v>
      </c>
    </row>
    <row r="195" spans="1:15" x14ac:dyDescent="0.35">
      <c r="A195">
        <v>49906</v>
      </c>
      <c r="B195" t="s">
        <v>855</v>
      </c>
      <c r="C195" s="8">
        <v>433265708</v>
      </c>
      <c r="D195" s="8">
        <v>433265708</v>
      </c>
      <c r="E195" s="8">
        <f t="shared" si="18"/>
        <v>0</v>
      </c>
      <c r="F195" s="8">
        <f>_xlfn.IFNA(VLOOKUP(A195,'313 expiration'!A$1:E$24,5,FALSE),0)</f>
        <v>0</v>
      </c>
      <c r="G195" s="8">
        <f>_xlfn.IFNA(VLOOKUP(A195,'TIF expiration'!$A$1:$B$8,2,FALSE),0)</f>
        <v>0</v>
      </c>
      <c r="H195">
        <v>0.85460000000000003</v>
      </c>
      <c r="I195">
        <v>0.80460000000000009</v>
      </c>
      <c r="J195">
        <v>0.80460000000000009</v>
      </c>
      <c r="K195">
        <f t="shared" si="19"/>
        <v>0</v>
      </c>
      <c r="L195">
        <f t="shared" si="20"/>
        <v>0.85460000000000003</v>
      </c>
      <c r="M195" s="44">
        <f t="shared" si="21"/>
        <v>4.9999999999999933E-2</v>
      </c>
      <c r="N195" s="44">
        <f t="shared" si="22"/>
        <v>0</v>
      </c>
      <c r="O195" s="44">
        <f t="shared" si="23"/>
        <v>0</v>
      </c>
    </row>
    <row r="196" spans="1:15" x14ac:dyDescent="0.35">
      <c r="A196">
        <v>49907</v>
      </c>
      <c r="B196" t="s">
        <v>854</v>
      </c>
      <c r="C196" s="8">
        <v>376136372</v>
      </c>
      <c r="D196" s="8">
        <v>376136372</v>
      </c>
      <c r="E196" s="8">
        <f t="shared" si="18"/>
        <v>0</v>
      </c>
      <c r="F196" s="8">
        <f>_xlfn.IFNA(VLOOKUP(A196,'313 expiration'!A$1:E$24,5,FALSE),0)</f>
        <v>0</v>
      </c>
      <c r="G196" s="8">
        <f>_xlfn.IFNA(VLOOKUP(A196,'TIF expiration'!$A$1:$B$8,2,FALSE),0)</f>
        <v>0</v>
      </c>
      <c r="H196">
        <v>0.93800000000000006</v>
      </c>
      <c r="I196">
        <v>0.88800000000000001</v>
      </c>
      <c r="J196">
        <v>0.88800000000000001</v>
      </c>
      <c r="K196">
        <f t="shared" si="19"/>
        <v>0</v>
      </c>
      <c r="L196">
        <f t="shared" si="20"/>
        <v>0.93800000000000006</v>
      </c>
      <c r="M196" s="44">
        <f t="shared" si="21"/>
        <v>5.0000000000000044E-2</v>
      </c>
      <c r="N196" s="44">
        <f t="shared" si="22"/>
        <v>0</v>
      </c>
      <c r="O196" s="44">
        <f t="shared" si="23"/>
        <v>0</v>
      </c>
    </row>
    <row r="197" spans="1:15" x14ac:dyDescent="0.35">
      <c r="A197">
        <v>49908</v>
      </c>
      <c r="B197" t="s">
        <v>853</v>
      </c>
      <c r="C197" s="8">
        <v>18649612</v>
      </c>
      <c r="D197" s="8">
        <v>18649612</v>
      </c>
      <c r="E197" s="8">
        <f t="shared" si="18"/>
        <v>0</v>
      </c>
      <c r="F197" s="8">
        <f>_xlfn.IFNA(VLOOKUP(A197,'313 expiration'!A$1:E$24,5,FALSE),0)</f>
        <v>0</v>
      </c>
      <c r="G197" s="8">
        <f>_xlfn.IFNA(VLOOKUP(A197,'TIF expiration'!$A$1:$B$8,2,FALSE),0)</f>
        <v>0</v>
      </c>
      <c r="H197">
        <v>0.85460000000000003</v>
      </c>
      <c r="I197">
        <v>0.80460000000000009</v>
      </c>
      <c r="J197">
        <v>0.80460000000000009</v>
      </c>
      <c r="K197">
        <f t="shared" si="19"/>
        <v>0</v>
      </c>
      <c r="L197">
        <f t="shared" si="20"/>
        <v>0.85460000000000003</v>
      </c>
      <c r="M197" s="44">
        <f t="shared" si="21"/>
        <v>4.9999999999999933E-2</v>
      </c>
      <c r="N197" s="44">
        <f t="shared" si="22"/>
        <v>0</v>
      </c>
      <c r="O197" s="44">
        <f t="shared" si="23"/>
        <v>0</v>
      </c>
    </row>
    <row r="198" spans="1:15" x14ac:dyDescent="0.35">
      <c r="A198">
        <v>49909</v>
      </c>
      <c r="B198" t="s">
        <v>852</v>
      </c>
      <c r="C198" s="8">
        <v>263403975</v>
      </c>
      <c r="D198" s="8">
        <v>263403975</v>
      </c>
      <c r="E198" s="8">
        <f t="shared" si="18"/>
        <v>0</v>
      </c>
      <c r="F198" s="8">
        <f>_xlfn.IFNA(VLOOKUP(A198,'313 expiration'!A$1:E$24,5,FALSE),0)</f>
        <v>0</v>
      </c>
      <c r="G198" s="8">
        <f>_xlfn.IFNA(VLOOKUP(A198,'TIF expiration'!$A$1:$B$8,2,FALSE),0)</f>
        <v>0</v>
      </c>
      <c r="H198">
        <v>0.85460000000000003</v>
      </c>
      <c r="I198">
        <v>0.80460000000000009</v>
      </c>
      <c r="J198">
        <v>0.80460000000000009</v>
      </c>
      <c r="K198">
        <f t="shared" si="19"/>
        <v>0</v>
      </c>
      <c r="L198">
        <f t="shared" si="20"/>
        <v>0.85460000000000003</v>
      </c>
      <c r="M198" s="44">
        <f t="shared" si="21"/>
        <v>4.9999999999999933E-2</v>
      </c>
      <c r="N198" s="44">
        <f t="shared" si="22"/>
        <v>0</v>
      </c>
      <c r="O198" s="44">
        <f t="shared" si="23"/>
        <v>0</v>
      </c>
    </row>
    <row r="199" spans="1:15" x14ac:dyDescent="0.35">
      <c r="A199">
        <v>50901</v>
      </c>
      <c r="B199" t="s">
        <v>851</v>
      </c>
      <c r="C199" s="8">
        <v>171032079</v>
      </c>
      <c r="D199" s="8">
        <v>171032079</v>
      </c>
      <c r="E199" s="8">
        <f t="shared" si="18"/>
        <v>0</v>
      </c>
      <c r="F199" s="8">
        <f>_xlfn.IFNA(VLOOKUP(A199,'313 expiration'!A$1:E$24,5,FALSE),0)</f>
        <v>0</v>
      </c>
      <c r="G199" s="8">
        <f>_xlfn.IFNA(VLOOKUP(A199,'TIF expiration'!$A$1:$B$8,2,FALSE),0)</f>
        <v>0</v>
      </c>
      <c r="H199">
        <v>0.85460000000000003</v>
      </c>
      <c r="I199">
        <v>0.80460000000000009</v>
      </c>
      <c r="J199">
        <v>0.80460000000000009</v>
      </c>
      <c r="K199">
        <f t="shared" si="19"/>
        <v>0</v>
      </c>
      <c r="L199">
        <f t="shared" si="20"/>
        <v>0.85460000000000003</v>
      </c>
      <c r="M199" s="44">
        <f t="shared" si="21"/>
        <v>4.9999999999999933E-2</v>
      </c>
      <c r="N199" s="44">
        <f t="shared" si="22"/>
        <v>0</v>
      </c>
      <c r="O199" s="44">
        <f t="shared" si="23"/>
        <v>0</v>
      </c>
    </row>
    <row r="200" spans="1:15" x14ac:dyDescent="0.35">
      <c r="A200">
        <v>50902</v>
      </c>
      <c r="B200" t="s">
        <v>850</v>
      </c>
      <c r="C200" s="8">
        <v>1142378541</v>
      </c>
      <c r="D200" s="8">
        <v>1142378541</v>
      </c>
      <c r="E200" s="8">
        <f t="shared" si="18"/>
        <v>0</v>
      </c>
      <c r="F200" s="8">
        <f>_xlfn.IFNA(VLOOKUP(A200,'313 expiration'!A$1:E$24,5,FALSE),0)</f>
        <v>0</v>
      </c>
      <c r="G200" s="8">
        <f>_xlfn.IFNA(VLOOKUP(A200,'TIF expiration'!$A$1:$B$8,2,FALSE),0)</f>
        <v>0</v>
      </c>
      <c r="H200">
        <v>0.85460000000000003</v>
      </c>
      <c r="I200">
        <v>0.80460000000000009</v>
      </c>
      <c r="J200">
        <v>0.80460000000000009</v>
      </c>
      <c r="K200">
        <f t="shared" si="19"/>
        <v>0</v>
      </c>
      <c r="L200">
        <f t="shared" si="20"/>
        <v>0.85460000000000003</v>
      </c>
      <c r="M200" s="44">
        <f t="shared" si="21"/>
        <v>4.9999999999999933E-2</v>
      </c>
      <c r="N200" s="44">
        <f t="shared" si="22"/>
        <v>0</v>
      </c>
      <c r="O200" s="44">
        <f t="shared" si="23"/>
        <v>0</v>
      </c>
    </row>
    <row r="201" spans="1:15" x14ac:dyDescent="0.35">
      <c r="A201">
        <v>50904</v>
      </c>
      <c r="B201" t="s">
        <v>849</v>
      </c>
      <c r="C201" s="8">
        <v>127262751</v>
      </c>
      <c r="D201" s="8">
        <v>127262751</v>
      </c>
      <c r="E201" s="8">
        <f t="shared" si="18"/>
        <v>0</v>
      </c>
      <c r="F201" s="8">
        <f>_xlfn.IFNA(VLOOKUP(A201,'313 expiration'!A$1:E$24,5,FALSE),0)</f>
        <v>0</v>
      </c>
      <c r="G201" s="8">
        <f>_xlfn.IFNA(VLOOKUP(A201,'TIF expiration'!$A$1:$B$8,2,FALSE),0)</f>
        <v>0</v>
      </c>
      <c r="H201">
        <v>0.94290000000000007</v>
      </c>
      <c r="I201">
        <v>0.80460000000000009</v>
      </c>
      <c r="J201">
        <v>0.80460000000000009</v>
      </c>
      <c r="K201">
        <f t="shared" si="19"/>
        <v>0</v>
      </c>
      <c r="L201">
        <f t="shared" si="20"/>
        <v>0.94290000000000007</v>
      </c>
      <c r="M201" s="44">
        <f t="shared" si="21"/>
        <v>0.08</v>
      </c>
      <c r="N201" s="44">
        <f t="shared" si="22"/>
        <v>5.8299999999999977E-2</v>
      </c>
      <c r="O201" s="44">
        <f t="shared" si="23"/>
        <v>0</v>
      </c>
    </row>
    <row r="202" spans="1:15" x14ac:dyDescent="0.35">
      <c r="A202">
        <v>50909</v>
      </c>
      <c r="B202" t="s">
        <v>848</v>
      </c>
      <c r="C202" s="8">
        <v>158418220</v>
      </c>
      <c r="D202" s="8">
        <v>158418220</v>
      </c>
      <c r="E202" s="8">
        <f t="shared" si="18"/>
        <v>0</v>
      </c>
      <c r="F202" s="8">
        <f>_xlfn.IFNA(VLOOKUP(A202,'313 expiration'!A$1:E$24,5,FALSE),0)</f>
        <v>0</v>
      </c>
      <c r="G202" s="8">
        <f>_xlfn.IFNA(VLOOKUP(A202,'TIF expiration'!$A$1:$B$8,2,FALSE),0)</f>
        <v>0</v>
      </c>
      <c r="H202">
        <v>0.94290000000000007</v>
      </c>
      <c r="I202">
        <v>0.80460000000000009</v>
      </c>
      <c r="J202">
        <v>0.80460000000000009</v>
      </c>
      <c r="K202">
        <f t="shared" si="19"/>
        <v>0</v>
      </c>
      <c r="L202">
        <f t="shared" si="20"/>
        <v>0.94290000000000007</v>
      </c>
      <c r="M202" s="44">
        <f t="shared" si="21"/>
        <v>0.08</v>
      </c>
      <c r="N202" s="44">
        <f t="shared" si="22"/>
        <v>5.8299999999999977E-2</v>
      </c>
      <c r="O202" s="44">
        <f t="shared" si="23"/>
        <v>0</v>
      </c>
    </row>
    <row r="203" spans="1:15" x14ac:dyDescent="0.35">
      <c r="A203">
        <v>50910</v>
      </c>
      <c r="B203" t="s">
        <v>847</v>
      </c>
      <c r="C203" s="8">
        <v>2006258694</v>
      </c>
      <c r="D203" s="8">
        <v>2006258694</v>
      </c>
      <c r="E203" s="8">
        <f t="shared" si="18"/>
        <v>0</v>
      </c>
      <c r="F203" s="8">
        <f>_xlfn.IFNA(VLOOKUP(A203,'313 expiration'!A$1:E$24,5,FALSE),0)</f>
        <v>0</v>
      </c>
      <c r="G203" s="8">
        <f>_xlfn.IFNA(VLOOKUP(A203,'TIF expiration'!$A$1:$B$8,2,FALSE),0)</f>
        <v>0</v>
      </c>
      <c r="H203">
        <v>0.94290000000000007</v>
      </c>
      <c r="I203">
        <v>0.80460000000000009</v>
      </c>
      <c r="J203">
        <v>0.80460000000000009</v>
      </c>
      <c r="K203">
        <f t="shared" si="19"/>
        <v>0</v>
      </c>
      <c r="L203">
        <f t="shared" si="20"/>
        <v>0.94290000000000007</v>
      </c>
      <c r="M203" s="44">
        <f t="shared" si="21"/>
        <v>0.08</v>
      </c>
      <c r="N203" s="44">
        <f t="shared" si="22"/>
        <v>5.8299999999999977E-2</v>
      </c>
      <c r="O203" s="44">
        <f t="shared" si="23"/>
        <v>0</v>
      </c>
    </row>
    <row r="204" spans="1:15" x14ac:dyDescent="0.35">
      <c r="A204">
        <v>51901</v>
      </c>
      <c r="B204" t="s">
        <v>846</v>
      </c>
      <c r="C204" s="8">
        <v>151956844</v>
      </c>
      <c r="D204" s="8">
        <v>150993789</v>
      </c>
      <c r="E204" s="8">
        <f t="shared" si="18"/>
        <v>1926110</v>
      </c>
      <c r="F204" s="8">
        <f>_xlfn.IFNA(VLOOKUP(A204,'313 expiration'!A$1:E$24,5,FALSE),0)</f>
        <v>0</v>
      </c>
      <c r="G204" s="8">
        <f>_xlfn.IFNA(VLOOKUP(A204,'TIF expiration'!$A$1:$B$8,2,FALSE),0)</f>
        <v>0</v>
      </c>
      <c r="H204">
        <v>0.91150000000000009</v>
      </c>
      <c r="I204">
        <v>0.86150000000000004</v>
      </c>
      <c r="J204">
        <v>0.86150000000000004</v>
      </c>
      <c r="K204">
        <f t="shared" si="19"/>
        <v>0</v>
      </c>
      <c r="L204">
        <f t="shared" si="20"/>
        <v>0.91150000000000009</v>
      </c>
      <c r="M204" s="44">
        <f t="shared" si="21"/>
        <v>5.0000000000000044E-2</v>
      </c>
      <c r="N204" s="44">
        <f t="shared" si="22"/>
        <v>0</v>
      </c>
      <c r="O204" s="44">
        <f t="shared" si="23"/>
        <v>0</v>
      </c>
    </row>
    <row r="205" spans="1:15" x14ac:dyDescent="0.35">
      <c r="A205">
        <v>52901</v>
      </c>
      <c r="B205" t="s">
        <v>845</v>
      </c>
      <c r="C205" s="8">
        <v>1945379571</v>
      </c>
      <c r="D205" s="8">
        <v>1945379571</v>
      </c>
      <c r="E205" s="8">
        <f t="shared" si="18"/>
        <v>0</v>
      </c>
      <c r="F205" s="8">
        <f>_xlfn.IFNA(VLOOKUP(A205,'313 expiration'!A$1:E$24,5,FALSE),0)</f>
        <v>0</v>
      </c>
      <c r="G205" s="8">
        <f>_xlfn.IFNA(VLOOKUP(A205,'TIF expiration'!$A$1:$B$8,2,FALSE),0)</f>
        <v>0</v>
      </c>
      <c r="H205">
        <v>0.85460000000000003</v>
      </c>
      <c r="I205">
        <v>0.80460000000000009</v>
      </c>
      <c r="J205">
        <v>0.80460000000000009</v>
      </c>
      <c r="K205">
        <f t="shared" si="19"/>
        <v>0</v>
      </c>
      <c r="L205">
        <f t="shared" si="20"/>
        <v>0.85460000000000003</v>
      </c>
      <c r="M205" s="44">
        <f t="shared" si="21"/>
        <v>4.9999999999999933E-2</v>
      </c>
      <c r="N205" s="44">
        <f t="shared" si="22"/>
        <v>0</v>
      </c>
      <c r="O205" s="44">
        <f t="shared" si="23"/>
        <v>0</v>
      </c>
    </row>
    <row r="206" spans="1:15" x14ac:dyDescent="0.35">
      <c r="A206">
        <v>53001</v>
      </c>
      <c r="B206" t="s">
        <v>844</v>
      </c>
      <c r="C206" s="8">
        <v>2366487998</v>
      </c>
      <c r="D206" s="8">
        <v>2364080268</v>
      </c>
      <c r="E206" s="8">
        <f t="shared" si="18"/>
        <v>4815460</v>
      </c>
      <c r="F206" s="8">
        <f>_xlfn.IFNA(VLOOKUP(A206,'313 expiration'!A$1:E$24,5,FALSE),0)</f>
        <v>0</v>
      </c>
      <c r="G206" s="8">
        <f>_xlfn.IFNA(VLOOKUP(A206,'TIF expiration'!$A$1:$B$8,2,FALSE),0)</f>
        <v>0</v>
      </c>
      <c r="H206">
        <v>0.86460000000000004</v>
      </c>
      <c r="I206">
        <v>0.80460000000000009</v>
      </c>
      <c r="J206">
        <v>0.80460000000000009</v>
      </c>
      <c r="K206">
        <f t="shared" si="19"/>
        <v>0</v>
      </c>
      <c r="L206">
        <f t="shared" si="20"/>
        <v>0.86460000000000004</v>
      </c>
      <c r="M206" s="44">
        <f t="shared" si="21"/>
        <v>5.9999999999999942E-2</v>
      </c>
      <c r="N206" s="44">
        <f t="shared" si="22"/>
        <v>0</v>
      </c>
      <c r="O206" s="44">
        <f t="shared" si="23"/>
        <v>0</v>
      </c>
    </row>
    <row r="207" spans="1:15" x14ac:dyDescent="0.35">
      <c r="A207">
        <v>54901</v>
      </c>
      <c r="B207" t="s">
        <v>843</v>
      </c>
      <c r="C207" s="8">
        <v>112596327</v>
      </c>
      <c r="D207" s="8">
        <v>112596327</v>
      </c>
      <c r="E207" s="8">
        <f t="shared" si="18"/>
        <v>0</v>
      </c>
      <c r="F207" s="8">
        <f>_xlfn.IFNA(VLOOKUP(A207,'313 expiration'!A$1:E$24,5,FALSE),0)</f>
        <v>0</v>
      </c>
      <c r="G207" s="8">
        <f>_xlfn.IFNA(VLOOKUP(A207,'TIF expiration'!$A$1:$B$8,2,FALSE),0)</f>
        <v>0</v>
      </c>
      <c r="H207">
        <v>0.97410000000000008</v>
      </c>
      <c r="I207">
        <v>0.89410000000000001</v>
      </c>
      <c r="J207">
        <v>0.89410000000000001</v>
      </c>
      <c r="K207">
        <f t="shared" si="19"/>
        <v>0</v>
      </c>
      <c r="L207">
        <f t="shared" si="20"/>
        <v>0.97410000000000008</v>
      </c>
      <c r="M207" s="44">
        <f t="shared" si="21"/>
        <v>0.08</v>
      </c>
      <c r="N207" s="44">
        <f t="shared" si="22"/>
        <v>6.9388939039072284E-17</v>
      </c>
      <c r="O207" s="44">
        <f t="shared" si="23"/>
        <v>0</v>
      </c>
    </row>
    <row r="208" spans="1:15" x14ac:dyDescent="0.35">
      <c r="A208">
        <v>54902</v>
      </c>
      <c r="B208" t="s">
        <v>842</v>
      </c>
      <c r="C208" s="8">
        <v>180225935</v>
      </c>
      <c r="D208" s="8">
        <v>180225935</v>
      </c>
      <c r="E208" s="8">
        <f t="shared" si="18"/>
        <v>0</v>
      </c>
      <c r="F208" s="8">
        <f>_xlfn.IFNA(VLOOKUP(A208,'313 expiration'!A$1:E$24,5,FALSE),0)</f>
        <v>4202781</v>
      </c>
      <c r="G208" s="8">
        <f>_xlfn.IFNA(VLOOKUP(A208,'TIF expiration'!$A$1:$B$8,2,FALSE),0)</f>
        <v>0</v>
      </c>
      <c r="H208">
        <v>0.8649</v>
      </c>
      <c r="I208">
        <v>0.81490000000000007</v>
      </c>
      <c r="J208">
        <v>0.81490000000000007</v>
      </c>
      <c r="K208">
        <f t="shared" si="19"/>
        <v>0</v>
      </c>
      <c r="L208">
        <f t="shared" si="20"/>
        <v>0.8649</v>
      </c>
      <c r="M208" s="44">
        <f t="shared" si="21"/>
        <v>4.9999999999999933E-2</v>
      </c>
      <c r="N208" s="44">
        <f t="shared" si="22"/>
        <v>0</v>
      </c>
      <c r="O208" s="44">
        <f t="shared" si="23"/>
        <v>0</v>
      </c>
    </row>
    <row r="209" spans="1:15" x14ac:dyDescent="0.35">
      <c r="A209">
        <v>54903</v>
      </c>
      <c r="B209" t="s">
        <v>841</v>
      </c>
      <c r="C209" s="8">
        <v>127420909</v>
      </c>
      <c r="D209" s="8">
        <v>127420909</v>
      </c>
      <c r="E209" s="8">
        <f t="shared" si="18"/>
        <v>0</v>
      </c>
      <c r="F209" s="8">
        <f>_xlfn.IFNA(VLOOKUP(A209,'313 expiration'!A$1:E$24,5,FALSE),0)</f>
        <v>0</v>
      </c>
      <c r="G209" s="8">
        <f>_xlfn.IFNA(VLOOKUP(A209,'TIF expiration'!$A$1:$B$8,2,FALSE),0)</f>
        <v>0</v>
      </c>
      <c r="H209">
        <v>0.94410000000000005</v>
      </c>
      <c r="I209">
        <v>0.89410000000000001</v>
      </c>
      <c r="J209">
        <v>0.89410000000000001</v>
      </c>
      <c r="K209">
        <f t="shared" si="19"/>
        <v>0</v>
      </c>
      <c r="L209">
        <f t="shared" si="20"/>
        <v>0.94410000000000005</v>
      </c>
      <c r="M209" s="44">
        <f t="shared" si="21"/>
        <v>5.0000000000000044E-2</v>
      </c>
      <c r="N209" s="44">
        <f t="shared" si="22"/>
        <v>0</v>
      </c>
      <c r="O209" s="44">
        <f t="shared" si="23"/>
        <v>0</v>
      </c>
    </row>
    <row r="210" spans="1:15" x14ac:dyDescent="0.35">
      <c r="A210">
        <v>55901</v>
      </c>
      <c r="B210" t="s">
        <v>840</v>
      </c>
      <c r="C210" s="8">
        <v>7396022165</v>
      </c>
      <c r="D210" s="8">
        <v>7396022165</v>
      </c>
      <c r="E210" s="8">
        <f t="shared" si="18"/>
        <v>0</v>
      </c>
      <c r="F210" s="8">
        <f>_xlfn.IFNA(VLOOKUP(A210,'313 expiration'!A$1:E$24,5,FALSE),0)</f>
        <v>0</v>
      </c>
      <c r="G210" s="8">
        <f>_xlfn.IFNA(VLOOKUP(A210,'TIF expiration'!$A$1:$B$8,2,FALSE),0)</f>
        <v>0</v>
      </c>
      <c r="H210">
        <v>0.88460000000000005</v>
      </c>
      <c r="I210">
        <v>0.80460000000000009</v>
      </c>
      <c r="J210">
        <v>0.80460000000000009</v>
      </c>
      <c r="K210">
        <f t="shared" si="19"/>
        <v>0</v>
      </c>
      <c r="L210">
        <f t="shared" si="20"/>
        <v>0.88460000000000005</v>
      </c>
      <c r="M210" s="44">
        <f t="shared" si="21"/>
        <v>7.999999999999996E-2</v>
      </c>
      <c r="N210" s="44">
        <f t="shared" si="22"/>
        <v>0</v>
      </c>
      <c r="O210" s="44">
        <f t="shared" si="23"/>
        <v>0</v>
      </c>
    </row>
    <row r="211" spans="1:15" x14ac:dyDescent="0.35">
      <c r="A211">
        <v>56901</v>
      </c>
      <c r="B211" t="s">
        <v>839</v>
      </c>
      <c r="C211" s="8">
        <v>1429945590</v>
      </c>
      <c r="D211" s="8">
        <v>1429945590</v>
      </c>
      <c r="E211" s="8">
        <f t="shared" si="18"/>
        <v>0</v>
      </c>
      <c r="F211" s="8">
        <f>_xlfn.IFNA(VLOOKUP(A211,'313 expiration'!A$1:E$24,5,FALSE),0)</f>
        <v>0</v>
      </c>
      <c r="G211" s="8">
        <f>_xlfn.IFNA(VLOOKUP(A211,'TIF expiration'!$A$1:$B$8,2,FALSE),0)</f>
        <v>0</v>
      </c>
      <c r="H211">
        <v>0.87570000000000003</v>
      </c>
      <c r="I211">
        <v>0.85360000000000003</v>
      </c>
      <c r="J211">
        <v>0.85360000000000003</v>
      </c>
      <c r="K211">
        <f t="shared" si="19"/>
        <v>0</v>
      </c>
      <c r="L211">
        <f t="shared" si="20"/>
        <v>0.87570000000000003</v>
      </c>
      <c r="M211" s="44">
        <f t="shared" si="21"/>
        <v>2.2100000000000009E-2</v>
      </c>
      <c r="N211" s="44">
        <f t="shared" si="22"/>
        <v>0</v>
      </c>
      <c r="O211" s="44">
        <f t="shared" si="23"/>
        <v>0</v>
      </c>
    </row>
    <row r="212" spans="1:15" x14ac:dyDescent="0.35">
      <c r="A212">
        <v>56902</v>
      </c>
      <c r="B212" t="s">
        <v>838</v>
      </c>
      <c r="C212" s="8">
        <v>208869639</v>
      </c>
      <c r="D212" s="8">
        <v>208869639</v>
      </c>
      <c r="E212" s="8">
        <f t="shared" si="18"/>
        <v>0</v>
      </c>
      <c r="F212" s="8">
        <f>_xlfn.IFNA(VLOOKUP(A212,'313 expiration'!A$1:E$24,5,FALSE),0)</f>
        <v>0</v>
      </c>
      <c r="G212" s="8">
        <f>_xlfn.IFNA(VLOOKUP(A212,'TIF expiration'!$A$1:$B$8,2,FALSE),0)</f>
        <v>0</v>
      </c>
      <c r="H212">
        <v>1.0324</v>
      </c>
      <c r="I212">
        <v>0.89410000000000001</v>
      </c>
      <c r="J212">
        <v>0.89410000000000001</v>
      </c>
      <c r="K212">
        <f t="shared" si="19"/>
        <v>0</v>
      </c>
      <c r="L212">
        <f t="shared" si="20"/>
        <v>1.0324</v>
      </c>
      <c r="M212" s="44">
        <f t="shared" si="21"/>
        <v>0.08</v>
      </c>
      <c r="N212" s="44">
        <f t="shared" si="22"/>
        <v>5.8299999999999977E-2</v>
      </c>
      <c r="O212" s="44">
        <f t="shared" si="23"/>
        <v>0</v>
      </c>
    </row>
    <row r="213" spans="1:15" x14ac:dyDescent="0.35">
      <c r="A213">
        <v>57903</v>
      </c>
      <c r="B213" t="s">
        <v>837</v>
      </c>
      <c r="C213" s="8">
        <v>29277818207</v>
      </c>
      <c r="D213" s="8">
        <v>29277818207</v>
      </c>
      <c r="E213" s="8">
        <f t="shared" si="18"/>
        <v>0</v>
      </c>
      <c r="F213" s="8">
        <f>_xlfn.IFNA(VLOOKUP(A213,'313 expiration'!A$1:E$24,5,FALSE),0)</f>
        <v>0</v>
      </c>
      <c r="G213" s="8">
        <f>_xlfn.IFNA(VLOOKUP(A213,'TIF expiration'!$A$1:$B$8,2,FALSE),0)</f>
        <v>0</v>
      </c>
      <c r="H213">
        <v>0.94290000000000007</v>
      </c>
      <c r="I213">
        <v>0.80460000000000009</v>
      </c>
      <c r="J213">
        <v>0.80460000000000009</v>
      </c>
      <c r="K213">
        <f t="shared" si="19"/>
        <v>0</v>
      </c>
      <c r="L213">
        <f t="shared" si="20"/>
        <v>0.94290000000000007</v>
      </c>
      <c r="M213" s="44">
        <f t="shared" si="21"/>
        <v>0.08</v>
      </c>
      <c r="N213" s="44">
        <f t="shared" si="22"/>
        <v>5.8299999999999977E-2</v>
      </c>
      <c r="O213" s="44">
        <f t="shared" si="23"/>
        <v>0</v>
      </c>
    </row>
    <row r="214" spans="1:15" x14ac:dyDescent="0.35">
      <c r="A214">
        <v>57904</v>
      </c>
      <c r="B214" t="s">
        <v>836</v>
      </c>
      <c r="C214" s="8">
        <v>5171819459</v>
      </c>
      <c r="D214" s="8">
        <v>5171819459</v>
      </c>
      <c r="E214" s="8">
        <f t="shared" si="18"/>
        <v>0</v>
      </c>
      <c r="F214" s="8">
        <f>_xlfn.IFNA(VLOOKUP(A214,'313 expiration'!A$1:E$24,5,FALSE),0)</f>
        <v>0</v>
      </c>
      <c r="G214" s="8">
        <f>_xlfn.IFNA(VLOOKUP(A214,'TIF expiration'!$A$1:$B$8,2,FALSE),0)</f>
        <v>0</v>
      </c>
      <c r="H214">
        <v>0.85460000000000003</v>
      </c>
      <c r="I214">
        <v>0.80460000000000009</v>
      </c>
      <c r="J214">
        <v>0.80460000000000009</v>
      </c>
      <c r="K214">
        <f t="shared" si="19"/>
        <v>0</v>
      </c>
      <c r="L214">
        <f t="shared" si="20"/>
        <v>0.85460000000000003</v>
      </c>
      <c r="M214" s="44">
        <f t="shared" si="21"/>
        <v>4.9999999999999933E-2</v>
      </c>
      <c r="N214" s="44">
        <f t="shared" si="22"/>
        <v>0</v>
      </c>
      <c r="O214" s="44">
        <f t="shared" si="23"/>
        <v>0</v>
      </c>
    </row>
    <row r="215" spans="1:15" x14ac:dyDescent="0.35">
      <c r="A215">
        <v>57905</v>
      </c>
      <c r="B215" t="s">
        <v>835</v>
      </c>
      <c r="C215" s="8">
        <v>165696260740</v>
      </c>
      <c r="D215" s="8">
        <v>162814661239</v>
      </c>
      <c r="E215" s="8">
        <f t="shared" si="18"/>
        <v>5763199002</v>
      </c>
      <c r="F215" s="8">
        <f>_xlfn.IFNA(VLOOKUP(A215,'313 expiration'!A$1:E$24,5,FALSE),0)</f>
        <v>0</v>
      </c>
      <c r="G215" s="8">
        <f>_xlfn.IFNA(VLOOKUP(A215,'TIF expiration'!$A$1:$B$8,2,FALSE),0)</f>
        <v>0</v>
      </c>
      <c r="H215">
        <v>0.94290000000000007</v>
      </c>
      <c r="I215">
        <v>0.80460000000000009</v>
      </c>
      <c r="J215">
        <v>0.80460000000000009</v>
      </c>
      <c r="K215">
        <f t="shared" si="19"/>
        <v>0</v>
      </c>
      <c r="L215">
        <f t="shared" si="20"/>
        <v>0.94290000000000007</v>
      </c>
      <c r="M215" s="44">
        <f t="shared" si="21"/>
        <v>0.08</v>
      </c>
      <c r="N215" s="44">
        <f t="shared" si="22"/>
        <v>5.8299999999999977E-2</v>
      </c>
      <c r="O215" s="44">
        <f t="shared" si="23"/>
        <v>0</v>
      </c>
    </row>
    <row r="216" spans="1:15" x14ac:dyDescent="0.35">
      <c r="A216">
        <v>57906</v>
      </c>
      <c r="B216" t="s">
        <v>834</v>
      </c>
      <c r="C216" s="8">
        <v>4570111103</v>
      </c>
      <c r="D216" s="8">
        <v>4570111103</v>
      </c>
      <c r="E216" s="8">
        <f t="shared" si="18"/>
        <v>0</v>
      </c>
      <c r="F216" s="8">
        <f>_xlfn.IFNA(VLOOKUP(A216,'313 expiration'!A$1:E$24,5,FALSE),0)</f>
        <v>0</v>
      </c>
      <c r="G216" s="8">
        <f>_xlfn.IFNA(VLOOKUP(A216,'TIF expiration'!$A$1:$B$8,2,FALSE),0)</f>
        <v>0</v>
      </c>
      <c r="H216">
        <v>0.94290000000000007</v>
      </c>
      <c r="I216">
        <v>0.80460000000000009</v>
      </c>
      <c r="J216">
        <v>0.80460000000000009</v>
      </c>
      <c r="K216">
        <f t="shared" si="19"/>
        <v>0</v>
      </c>
      <c r="L216">
        <f t="shared" si="20"/>
        <v>0.94290000000000007</v>
      </c>
      <c r="M216" s="44">
        <f t="shared" si="21"/>
        <v>0.08</v>
      </c>
      <c r="N216" s="44">
        <f t="shared" si="22"/>
        <v>5.8299999999999977E-2</v>
      </c>
      <c r="O216" s="44">
        <f t="shared" si="23"/>
        <v>0</v>
      </c>
    </row>
    <row r="217" spans="1:15" x14ac:dyDescent="0.35">
      <c r="A217">
        <v>57907</v>
      </c>
      <c r="B217" t="s">
        <v>833</v>
      </c>
      <c r="C217" s="8">
        <v>6410200731</v>
      </c>
      <c r="D217" s="8">
        <v>6410200731</v>
      </c>
      <c r="E217" s="8">
        <f t="shared" si="18"/>
        <v>0</v>
      </c>
      <c r="F217" s="8">
        <f>_xlfn.IFNA(VLOOKUP(A217,'313 expiration'!A$1:E$24,5,FALSE),0)</f>
        <v>0</v>
      </c>
      <c r="G217" s="8">
        <f>_xlfn.IFNA(VLOOKUP(A217,'TIF expiration'!$A$1:$B$8,2,FALSE),0)</f>
        <v>0</v>
      </c>
      <c r="H217">
        <v>0.93290000000000006</v>
      </c>
      <c r="I217">
        <v>0.80460000000000009</v>
      </c>
      <c r="J217">
        <v>0.80460000000000009</v>
      </c>
      <c r="K217">
        <f t="shared" si="19"/>
        <v>0</v>
      </c>
      <c r="L217">
        <f t="shared" si="20"/>
        <v>0.93290000000000006</v>
      </c>
      <c r="M217" s="44">
        <f t="shared" si="21"/>
        <v>0.08</v>
      </c>
      <c r="N217" s="44">
        <f t="shared" si="22"/>
        <v>4.8299999999999968E-2</v>
      </c>
      <c r="O217" s="44">
        <f t="shared" si="23"/>
        <v>0</v>
      </c>
    </row>
    <row r="218" spans="1:15" x14ac:dyDescent="0.35">
      <c r="A218">
        <v>57909</v>
      </c>
      <c r="B218" t="s">
        <v>832</v>
      </c>
      <c r="C218" s="8">
        <v>27585855232</v>
      </c>
      <c r="D218" s="8">
        <v>27585855232</v>
      </c>
      <c r="E218" s="8">
        <f t="shared" si="18"/>
        <v>0</v>
      </c>
      <c r="F218" s="8">
        <f>_xlfn.IFNA(VLOOKUP(A218,'313 expiration'!A$1:E$24,5,FALSE),0)</f>
        <v>0</v>
      </c>
      <c r="G218" s="8">
        <f>_xlfn.IFNA(VLOOKUP(A218,'TIF expiration'!$A$1:$B$8,2,FALSE),0)</f>
        <v>0</v>
      </c>
      <c r="H218">
        <v>0.85460000000000003</v>
      </c>
      <c r="I218">
        <v>0.80460000000000009</v>
      </c>
      <c r="J218">
        <v>0.80460000000000009</v>
      </c>
      <c r="K218">
        <f t="shared" si="19"/>
        <v>0</v>
      </c>
      <c r="L218">
        <f t="shared" si="20"/>
        <v>0.85460000000000003</v>
      </c>
      <c r="M218" s="44">
        <f t="shared" si="21"/>
        <v>4.9999999999999933E-2</v>
      </c>
      <c r="N218" s="44">
        <f t="shared" si="22"/>
        <v>0</v>
      </c>
      <c r="O218" s="44">
        <f t="shared" si="23"/>
        <v>0</v>
      </c>
    </row>
    <row r="219" spans="1:15" x14ac:dyDescent="0.35">
      <c r="A219">
        <v>57910</v>
      </c>
      <c r="B219" t="s">
        <v>831</v>
      </c>
      <c r="C219" s="8">
        <v>11442236292</v>
      </c>
      <c r="D219" s="8">
        <v>11442236292</v>
      </c>
      <c r="E219" s="8">
        <f t="shared" si="18"/>
        <v>0</v>
      </c>
      <c r="F219" s="8">
        <f>_xlfn.IFNA(VLOOKUP(A219,'313 expiration'!A$1:E$24,5,FALSE),0)</f>
        <v>0</v>
      </c>
      <c r="G219" s="8">
        <f>_xlfn.IFNA(VLOOKUP(A219,'TIF expiration'!$A$1:$B$8,2,FALSE),0)</f>
        <v>0</v>
      </c>
      <c r="H219">
        <v>0.94290000000000007</v>
      </c>
      <c r="I219">
        <v>0.80460000000000009</v>
      </c>
      <c r="J219">
        <v>0.80460000000000009</v>
      </c>
      <c r="K219">
        <f t="shared" si="19"/>
        <v>0</v>
      </c>
      <c r="L219">
        <f t="shared" si="20"/>
        <v>0.94290000000000007</v>
      </c>
      <c r="M219" s="44">
        <f t="shared" si="21"/>
        <v>0.08</v>
      </c>
      <c r="N219" s="44">
        <f t="shared" si="22"/>
        <v>5.8299999999999977E-2</v>
      </c>
      <c r="O219" s="44">
        <f t="shared" si="23"/>
        <v>0</v>
      </c>
    </row>
    <row r="220" spans="1:15" x14ac:dyDescent="0.35">
      <c r="A220">
        <v>57911</v>
      </c>
      <c r="B220" t="s">
        <v>278</v>
      </c>
      <c r="C220" s="8">
        <v>20204404566</v>
      </c>
      <c r="D220" s="8">
        <v>18570141001</v>
      </c>
      <c r="E220" s="8">
        <f t="shared" si="18"/>
        <v>3268527130</v>
      </c>
      <c r="F220" s="8">
        <f>_xlfn.IFNA(VLOOKUP(A220,'313 expiration'!A$1:E$24,5,FALSE),0)</f>
        <v>0</v>
      </c>
      <c r="G220" s="8">
        <f>_xlfn.IFNA(VLOOKUP(A220,'TIF expiration'!$A$1:$B$8,2,FALSE),0)</f>
        <v>0</v>
      </c>
      <c r="H220">
        <v>0.90780000000000005</v>
      </c>
      <c r="I220">
        <v>0.82780000000000009</v>
      </c>
      <c r="J220">
        <v>0.82780000000000009</v>
      </c>
      <c r="K220">
        <f t="shared" si="19"/>
        <v>0</v>
      </c>
      <c r="L220">
        <f t="shared" si="20"/>
        <v>0.90780000000000005</v>
      </c>
      <c r="M220" s="44">
        <f t="shared" si="21"/>
        <v>7.999999999999996E-2</v>
      </c>
      <c r="N220" s="44">
        <f t="shared" si="22"/>
        <v>0</v>
      </c>
      <c r="O220" s="44">
        <f t="shared" si="23"/>
        <v>0</v>
      </c>
    </row>
    <row r="221" spans="1:15" x14ac:dyDescent="0.35">
      <c r="A221">
        <v>57912</v>
      </c>
      <c r="B221" t="s">
        <v>830</v>
      </c>
      <c r="C221" s="8">
        <v>19184610192</v>
      </c>
      <c r="D221" s="8">
        <v>19184610192</v>
      </c>
      <c r="E221" s="8">
        <f t="shared" si="18"/>
        <v>0</v>
      </c>
      <c r="F221" s="8">
        <f>_xlfn.IFNA(VLOOKUP(A221,'313 expiration'!A$1:E$24,5,FALSE),0)</f>
        <v>0</v>
      </c>
      <c r="G221" s="8">
        <f>_xlfn.IFNA(VLOOKUP(A221,'TIF expiration'!$A$1:$B$8,2,FALSE),0)</f>
        <v>0</v>
      </c>
      <c r="H221">
        <v>0.90560000000000007</v>
      </c>
      <c r="I221">
        <v>0.80460000000000009</v>
      </c>
      <c r="J221">
        <v>0.80460000000000009</v>
      </c>
      <c r="K221">
        <f t="shared" si="19"/>
        <v>0</v>
      </c>
      <c r="L221">
        <f t="shared" si="20"/>
        <v>0.90560000000000007</v>
      </c>
      <c r="M221" s="44">
        <f t="shared" si="21"/>
        <v>0.08</v>
      </c>
      <c r="N221" s="44">
        <f t="shared" si="22"/>
        <v>2.0999999999999977E-2</v>
      </c>
      <c r="O221" s="44">
        <f t="shared" si="23"/>
        <v>0</v>
      </c>
    </row>
    <row r="222" spans="1:15" x14ac:dyDescent="0.35">
      <c r="A222">
        <v>57913</v>
      </c>
      <c r="B222" t="s">
        <v>829</v>
      </c>
      <c r="C222" s="8">
        <v>4338022543</v>
      </c>
      <c r="D222" s="8">
        <v>4338022543</v>
      </c>
      <c r="E222" s="8">
        <f t="shared" si="18"/>
        <v>0</v>
      </c>
      <c r="F222" s="8">
        <f>_xlfn.IFNA(VLOOKUP(A222,'313 expiration'!A$1:E$24,5,FALSE),0)</f>
        <v>0</v>
      </c>
      <c r="G222" s="8">
        <f>_xlfn.IFNA(VLOOKUP(A222,'TIF expiration'!$A$1:$B$8,2,FALSE),0)</f>
        <v>0</v>
      </c>
      <c r="H222">
        <v>0.94059999999999999</v>
      </c>
      <c r="I222">
        <v>0.80460000000000009</v>
      </c>
      <c r="J222">
        <v>0.80460000000000009</v>
      </c>
      <c r="K222">
        <f t="shared" si="19"/>
        <v>0</v>
      </c>
      <c r="L222">
        <f t="shared" si="20"/>
        <v>0.94059999999999999</v>
      </c>
      <c r="M222" s="44">
        <f t="shared" si="21"/>
        <v>0.08</v>
      </c>
      <c r="N222" s="44">
        <f t="shared" si="22"/>
        <v>5.5999999999999897E-2</v>
      </c>
      <c r="O222" s="44">
        <f t="shared" si="23"/>
        <v>0</v>
      </c>
    </row>
    <row r="223" spans="1:15" x14ac:dyDescent="0.35">
      <c r="A223">
        <v>57914</v>
      </c>
      <c r="B223" t="s">
        <v>828</v>
      </c>
      <c r="C223" s="8">
        <v>12524821235</v>
      </c>
      <c r="D223" s="8">
        <v>12524821235</v>
      </c>
      <c r="E223" s="8">
        <f t="shared" si="18"/>
        <v>0</v>
      </c>
      <c r="F223" s="8">
        <f>_xlfn.IFNA(VLOOKUP(A223,'313 expiration'!A$1:E$24,5,FALSE),0)</f>
        <v>0</v>
      </c>
      <c r="G223" s="8">
        <f>_xlfn.IFNA(VLOOKUP(A223,'TIF expiration'!$A$1:$B$8,2,FALSE),0)</f>
        <v>0</v>
      </c>
      <c r="H223">
        <v>0.88460000000000005</v>
      </c>
      <c r="I223">
        <v>0.80460000000000009</v>
      </c>
      <c r="J223">
        <v>0.80460000000000009</v>
      </c>
      <c r="K223">
        <f t="shared" si="19"/>
        <v>0</v>
      </c>
      <c r="L223">
        <f t="shared" si="20"/>
        <v>0.88460000000000005</v>
      </c>
      <c r="M223" s="44">
        <f t="shared" si="21"/>
        <v>7.999999999999996E-2</v>
      </c>
      <c r="N223" s="44">
        <f t="shared" si="22"/>
        <v>0</v>
      </c>
      <c r="O223" s="44">
        <f t="shared" si="23"/>
        <v>0</v>
      </c>
    </row>
    <row r="224" spans="1:15" x14ac:dyDescent="0.35">
      <c r="A224">
        <v>57916</v>
      </c>
      <c r="B224" t="s">
        <v>827</v>
      </c>
      <c r="C224" s="8">
        <v>31048737367</v>
      </c>
      <c r="D224" s="8">
        <v>30248851987</v>
      </c>
      <c r="E224" s="8">
        <f t="shared" si="18"/>
        <v>1599770760</v>
      </c>
      <c r="F224" s="8">
        <f>_xlfn.IFNA(VLOOKUP(A224,'313 expiration'!A$1:E$24,5,FALSE),0)</f>
        <v>0</v>
      </c>
      <c r="G224" s="8">
        <f>_xlfn.IFNA(VLOOKUP(A224,'TIF expiration'!$A$1:$B$8,2,FALSE),0)</f>
        <v>0</v>
      </c>
      <c r="H224">
        <v>0.96460000000000001</v>
      </c>
      <c r="I224">
        <v>0.82630000000000003</v>
      </c>
      <c r="J224">
        <v>0.82630000000000003</v>
      </c>
      <c r="K224">
        <f t="shared" si="19"/>
        <v>0</v>
      </c>
      <c r="L224">
        <f t="shared" si="20"/>
        <v>0.96460000000000001</v>
      </c>
      <c r="M224" s="44">
        <f t="shared" si="21"/>
        <v>0.08</v>
      </c>
      <c r="N224" s="44">
        <f t="shared" si="22"/>
        <v>5.8299999999999977E-2</v>
      </c>
      <c r="O224" s="44">
        <f t="shared" si="23"/>
        <v>0</v>
      </c>
    </row>
    <row r="225" spans="1:15" x14ac:dyDescent="0.35">
      <c r="A225">
        <v>57919</v>
      </c>
      <c r="B225" t="s">
        <v>826</v>
      </c>
      <c r="C225" s="8">
        <v>1692555695</v>
      </c>
      <c r="D225" s="8">
        <v>1692555695</v>
      </c>
      <c r="E225" s="8">
        <f t="shared" si="18"/>
        <v>0</v>
      </c>
      <c r="F225" s="8">
        <f>_xlfn.IFNA(VLOOKUP(A225,'313 expiration'!A$1:E$24,5,FALSE),0)</f>
        <v>0</v>
      </c>
      <c r="G225" s="8">
        <f>_xlfn.IFNA(VLOOKUP(A225,'TIF expiration'!$A$1:$B$8,2,FALSE),0)</f>
        <v>0</v>
      </c>
      <c r="H225">
        <v>0.96050000000000002</v>
      </c>
      <c r="I225">
        <v>0.80460000000000009</v>
      </c>
      <c r="J225">
        <v>0.80460000000000009</v>
      </c>
      <c r="K225">
        <f t="shared" si="19"/>
        <v>0</v>
      </c>
      <c r="L225">
        <f t="shared" si="20"/>
        <v>0.96050000000000002</v>
      </c>
      <c r="M225" s="44">
        <f t="shared" si="21"/>
        <v>0.08</v>
      </c>
      <c r="N225" s="44">
        <f t="shared" si="22"/>
        <v>7.5899999999999926E-2</v>
      </c>
      <c r="O225" s="44">
        <f t="shared" si="23"/>
        <v>0</v>
      </c>
    </row>
    <row r="226" spans="1:15" x14ac:dyDescent="0.35">
      <c r="A226">
        <v>57922</v>
      </c>
      <c r="B226" t="s">
        <v>825</v>
      </c>
      <c r="C226" s="8">
        <v>15735965127</v>
      </c>
      <c r="D226" s="8">
        <v>15735965127</v>
      </c>
      <c r="E226" s="8">
        <f t="shared" si="18"/>
        <v>0</v>
      </c>
      <c r="F226" s="8">
        <f>_xlfn.IFNA(VLOOKUP(A226,'313 expiration'!A$1:E$24,5,FALSE),0)</f>
        <v>0</v>
      </c>
      <c r="G226" s="8">
        <f>_xlfn.IFNA(VLOOKUP(A226,'TIF expiration'!$A$1:$B$8,2,FALSE),0)</f>
        <v>0</v>
      </c>
      <c r="H226">
        <v>0.98670000000000002</v>
      </c>
      <c r="I226">
        <v>0.84840000000000004</v>
      </c>
      <c r="J226">
        <v>0.84840000000000004</v>
      </c>
      <c r="K226">
        <f t="shared" si="19"/>
        <v>0</v>
      </c>
      <c r="L226">
        <f t="shared" si="20"/>
        <v>0.98670000000000002</v>
      </c>
      <c r="M226" s="44">
        <f t="shared" si="21"/>
        <v>0.08</v>
      </c>
      <c r="N226" s="44">
        <f t="shared" si="22"/>
        <v>5.8299999999999977E-2</v>
      </c>
      <c r="O226" s="44">
        <f t="shared" si="23"/>
        <v>0</v>
      </c>
    </row>
    <row r="227" spans="1:15" x14ac:dyDescent="0.35">
      <c r="A227">
        <v>58902</v>
      </c>
      <c r="B227" t="s">
        <v>341</v>
      </c>
      <c r="C227" s="8">
        <v>95470056</v>
      </c>
      <c r="D227" s="8">
        <v>95470056</v>
      </c>
      <c r="E227" s="8">
        <f t="shared" si="18"/>
        <v>0</v>
      </c>
      <c r="F227" s="8">
        <f>_xlfn.IFNA(VLOOKUP(A227,'313 expiration'!A$1:E$24,5,FALSE),0)</f>
        <v>0</v>
      </c>
      <c r="G227" s="8">
        <f>_xlfn.IFNA(VLOOKUP(A227,'TIF expiration'!$A$1:$B$8,2,FALSE),0)</f>
        <v>0</v>
      </c>
      <c r="H227">
        <v>0.94290000000000007</v>
      </c>
      <c r="I227">
        <v>0.80460000000000009</v>
      </c>
      <c r="J227">
        <v>0.80460000000000009</v>
      </c>
      <c r="K227">
        <f t="shared" si="19"/>
        <v>0</v>
      </c>
      <c r="L227">
        <f t="shared" si="20"/>
        <v>0.94290000000000007</v>
      </c>
      <c r="M227" s="44">
        <f t="shared" si="21"/>
        <v>0.08</v>
      </c>
      <c r="N227" s="44">
        <f t="shared" si="22"/>
        <v>5.8299999999999977E-2</v>
      </c>
      <c r="O227" s="44">
        <f t="shared" si="23"/>
        <v>0</v>
      </c>
    </row>
    <row r="228" spans="1:15" x14ac:dyDescent="0.35">
      <c r="A228">
        <v>58905</v>
      </c>
      <c r="B228" t="s">
        <v>824</v>
      </c>
      <c r="C228" s="8">
        <v>3162081988</v>
      </c>
      <c r="D228" s="8">
        <v>3160423338</v>
      </c>
      <c r="E228" s="8">
        <f t="shared" si="18"/>
        <v>3317300</v>
      </c>
      <c r="F228" s="8">
        <f>_xlfn.IFNA(VLOOKUP(A228,'313 expiration'!A$1:E$24,5,FALSE),0)</f>
        <v>0</v>
      </c>
      <c r="G228" s="8">
        <f>_xlfn.IFNA(VLOOKUP(A228,'TIF expiration'!$A$1:$B$8,2,FALSE),0)</f>
        <v>0</v>
      </c>
      <c r="H228">
        <v>0.94290000000000007</v>
      </c>
      <c r="I228">
        <v>0.80460000000000009</v>
      </c>
      <c r="J228">
        <v>0.80460000000000009</v>
      </c>
      <c r="K228">
        <f t="shared" si="19"/>
        <v>0</v>
      </c>
      <c r="L228">
        <f t="shared" si="20"/>
        <v>0.94290000000000007</v>
      </c>
      <c r="M228" s="44">
        <f t="shared" si="21"/>
        <v>0.08</v>
      </c>
      <c r="N228" s="44">
        <f t="shared" si="22"/>
        <v>5.8299999999999977E-2</v>
      </c>
      <c r="O228" s="44">
        <f t="shared" si="23"/>
        <v>0</v>
      </c>
    </row>
    <row r="229" spans="1:15" x14ac:dyDescent="0.35">
      <c r="A229">
        <v>58906</v>
      </c>
      <c r="B229" t="s">
        <v>823</v>
      </c>
      <c r="C229" s="8">
        <v>597249174</v>
      </c>
      <c r="D229" s="8">
        <v>597249174</v>
      </c>
      <c r="E229" s="8">
        <f t="shared" si="18"/>
        <v>0</v>
      </c>
      <c r="F229" s="8">
        <f>_xlfn.IFNA(VLOOKUP(A229,'313 expiration'!A$1:E$24,5,FALSE),0)</f>
        <v>0</v>
      </c>
      <c r="G229" s="8">
        <f>_xlfn.IFNA(VLOOKUP(A229,'TIF expiration'!$A$1:$B$8,2,FALSE),0)</f>
        <v>0</v>
      </c>
      <c r="H229">
        <v>1.0217000000000001</v>
      </c>
      <c r="I229">
        <v>0.88340000000000007</v>
      </c>
      <c r="J229">
        <v>0.88340000000000007</v>
      </c>
      <c r="K229">
        <f t="shared" si="19"/>
        <v>0</v>
      </c>
      <c r="L229">
        <f t="shared" si="20"/>
        <v>1.0217000000000001</v>
      </c>
      <c r="M229" s="44">
        <f t="shared" si="21"/>
        <v>0.08</v>
      </c>
      <c r="N229" s="44">
        <f t="shared" si="22"/>
        <v>5.8299999999999977E-2</v>
      </c>
      <c r="O229" s="44">
        <f t="shared" si="23"/>
        <v>0</v>
      </c>
    </row>
    <row r="230" spans="1:15" x14ac:dyDescent="0.35">
      <c r="A230">
        <v>58909</v>
      </c>
      <c r="B230" t="s">
        <v>822</v>
      </c>
      <c r="C230" s="8">
        <v>4119607029</v>
      </c>
      <c r="D230" s="8">
        <v>4118227782</v>
      </c>
      <c r="E230" s="8">
        <f t="shared" si="18"/>
        <v>2758494</v>
      </c>
      <c r="F230" s="8">
        <f>_xlfn.IFNA(VLOOKUP(A230,'313 expiration'!A$1:E$24,5,FALSE),0)</f>
        <v>0</v>
      </c>
      <c r="G230" s="8">
        <f>_xlfn.IFNA(VLOOKUP(A230,'TIF expiration'!$A$1:$B$8,2,FALSE),0)</f>
        <v>0</v>
      </c>
      <c r="H230">
        <v>0.85460000000000003</v>
      </c>
      <c r="I230">
        <v>0.80460000000000009</v>
      </c>
      <c r="J230">
        <v>0.80460000000000009</v>
      </c>
      <c r="K230">
        <f t="shared" si="19"/>
        <v>0</v>
      </c>
      <c r="L230">
        <f t="shared" si="20"/>
        <v>0.85460000000000003</v>
      </c>
      <c r="M230" s="44">
        <f t="shared" si="21"/>
        <v>4.9999999999999933E-2</v>
      </c>
      <c r="N230" s="44">
        <f t="shared" si="22"/>
        <v>0</v>
      </c>
      <c r="O230" s="44">
        <f t="shared" si="23"/>
        <v>0</v>
      </c>
    </row>
    <row r="231" spans="1:15" x14ac:dyDescent="0.35">
      <c r="A231">
        <v>59901</v>
      </c>
      <c r="B231" t="s">
        <v>821</v>
      </c>
      <c r="C231" s="8">
        <v>1872957159</v>
      </c>
      <c r="D231" s="8">
        <v>1872957159</v>
      </c>
      <c r="E231" s="8">
        <f t="shared" si="18"/>
        <v>0</v>
      </c>
      <c r="F231" s="8">
        <f>_xlfn.IFNA(VLOOKUP(A231,'313 expiration'!A$1:E$24,5,FALSE),0)</f>
        <v>0</v>
      </c>
      <c r="G231" s="8">
        <f>_xlfn.IFNA(VLOOKUP(A231,'TIF expiration'!$A$1:$B$8,2,FALSE),0)</f>
        <v>0</v>
      </c>
      <c r="H231">
        <v>0.85460000000000003</v>
      </c>
      <c r="I231">
        <v>0.80460000000000009</v>
      </c>
      <c r="J231">
        <v>0.80460000000000009</v>
      </c>
      <c r="K231">
        <f t="shared" si="19"/>
        <v>0</v>
      </c>
      <c r="L231">
        <f t="shared" si="20"/>
        <v>0.85460000000000003</v>
      </c>
      <c r="M231" s="44">
        <f t="shared" si="21"/>
        <v>4.9999999999999933E-2</v>
      </c>
      <c r="N231" s="44">
        <f t="shared" si="22"/>
        <v>0</v>
      </c>
      <c r="O231" s="44">
        <f t="shared" si="23"/>
        <v>0</v>
      </c>
    </row>
    <row r="232" spans="1:15" x14ac:dyDescent="0.35">
      <c r="A232">
        <v>59902</v>
      </c>
      <c r="B232" t="s">
        <v>820</v>
      </c>
      <c r="C232" s="8">
        <v>73140820</v>
      </c>
      <c r="D232" s="8">
        <v>73140820</v>
      </c>
      <c r="E232" s="8">
        <f t="shared" si="18"/>
        <v>0</v>
      </c>
      <c r="F232" s="8">
        <f>_xlfn.IFNA(VLOOKUP(A232,'313 expiration'!A$1:E$24,5,FALSE),0)</f>
        <v>0</v>
      </c>
      <c r="G232" s="8">
        <f>_xlfn.IFNA(VLOOKUP(A232,'TIF expiration'!$A$1:$B$8,2,FALSE),0)</f>
        <v>0</v>
      </c>
      <c r="H232">
        <v>0.94410000000000005</v>
      </c>
      <c r="I232">
        <v>0.89410000000000001</v>
      </c>
      <c r="J232">
        <v>0.89410000000000001</v>
      </c>
      <c r="K232">
        <f t="shared" si="19"/>
        <v>0</v>
      </c>
      <c r="L232">
        <f t="shared" si="20"/>
        <v>0.94410000000000005</v>
      </c>
      <c r="M232" s="44">
        <f t="shared" si="21"/>
        <v>5.0000000000000044E-2</v>
      </c>
      <c r="N232" s="44">
        <f t="shared" si="22"/>
        <v>0</v>
      </c>
      <c r="O232" s="44">
        <f t="shared" si="23"/>
        <v>0</v>
      </c>
    </row>
    <row r="233" spans="1:15" x14ac:dyDescent="0.35">
      <c r="A233">
        <v>60902</v>
      </c>
      <c r="B233" t="s">
        <v>819</v>
      </c>
      <c r="C233" s="8">
        <v>336136073</v>
      </c>
      <c r="D233" s="8">
        <v>336136073</v>
      </c>
      <c r="E233" s="8">
        <f t="shared" si="18"/>
        <v>0</v>
      </c>
      <c r="F233" s="8">
        <f>_xlfn.IFNA(VLOOKUP(A233,'313 expiration'!A$1:E$24,5,FALSE),0)</f>
        <v>0</v>
      </c>
      <c r="G233" s="8">
        <f>_xlfn.IFNA(VLOOKUP(A233,'TIF expiration'!$A$1:$B$8,2,FALSE),0)</f>
        <v>0</v>
      </c>
      <c r="H233">
        <v>0.94290000000000007</v>
      </c>
      <c r="I233">
        <v>0.80460000000000009</v>
      </c>
      <c r="J233">
        <v>0.80460000000000009</v>
      </c>
      <c r="K233">
        <f t="shared" si="19"/>
        <v>0</v>
      </c>
      <c r="L233">
        <f t="shared" si="20"/>
        <v>0.94290000000000007</v>
      </c>
      <c r="M233" s="44">
        <f t="shared" si="21"/>
        <v>0.08</v>
      </c>
      <c r="N233" s="44">
        <f t="shared" si="22"/>
        <v>5.8299999999999977E-2</v>
      </c>
      <c r="O233" s="44">
        <f t="shared" si="23"/>
        <v>0</v>
      </c>
    </row>
    <row r="234" spans="1:15" x14ac:dyDescent="0.35">
      <c r="A234">
        <v>60914</v>
      </c>
      <c r="B234" t="s">
        <v>818</v>
      </c>
      <c r="C234" s="8">
        <v>113415707</v>
      </c>
      <c r="D234" s="8">
        <v>113415707</v>
      </c>
      <c r="E234" s="8">
        <f t="shared" si="18"/>
        <v>0</v>
      </c>
      <c r="F234" s="8">
        <f>_xlfn.IFNA(VLOOKUP(A234,'313 expiration'!A$1:E$24,5,FALSE),0)</f>
        <v>0</v>
      </c>
      <c r="G234" s="8">
        <f>_xlfn.IFNA(VLOOKUP(A234,'TIF expiration'!$A$1:$B$8,2,FALSE),0)</f>
        <v>0</v>
      </c>
      <c r="H234">
        <v>0.94290000000000007</v>
      </c>
      <c r="I234">
        <v>0.80460000000000009</v>
      </c>
      <c r="J234">
        <v>0.80460000000000009</v>
      </c>
      <c r="K234">
        <f t="shared" si="19"/>
        <v>0</v>
      </c>
      <c r="L234">
        <f t="shared" si="20"/>
        <v>0.94290000000000007</v>
      </c>
      <c r="M234" s="44">
        <f t="shared" si="21"/>
        <v>0.08</v>
      </c>
      <c r="N234" s="44">
        <f t="shared" si="22"/>
        <v>5.8299999999999977E-2</v>
      </c>
      <c r="O234" s="44">
        <f t="shared" si="23"/>
        <v>0</v>
      </c>
    </row>
    <row r="235" spans="1:15" x14ac:dyDescent="0.35">
      <c r="A235">
        <v>61901</v>
      </c>
      <c r="B235" t="s">
        <v>817</v>
      </c>
      <c r="C235" s="8">
        <v>27488934643</v>
      </c>
      <c r="D235" s="8">
        <v>27488934643</v>
      </c>
      <c r="E235" s="8">
        <f t="shared" si="18"/>
        <v>0</v>
      </c>
      <c r="F235" s="8">
        <f>_xlfn.IFNA(VLOOKUP(A235,'313 expiration'!A$1:E$24,5,FALSE),0)</f>
        <v>0</v>
      </c>
      <c r="G235" s="8">
        <f>_xlfn.IFNA(VLOOKUP(A235,'TIF expiration'!$A$1:$B$8,2,FALSE),0)</f>
        <v>0</v>
      </c>
      <c r="H235">
        <v>0.86460000000000004</v>
      </c>
      <c r="I235">
        <v>0.80460000000000009</v>
      </c>
      <c r="J235">
        <v>0.80460000000000009</v>
      </c>
      <c r="K235">
        <f t="shared" si="19"/>
        <v>0</v>
      </c>
      <c r="L235">
        <f t="shared" si="20"/>
        <v>0.86460000000000004</v>
      </c>
      <c r="M235" s="44">
        <f t="shared" si="21"/>
        <v>5.9999999999999942E-2</v>
      </c>
      <c r="N235" s="44">
        <f t="shared" si="22"/>
        <v>0</v>
      </c>
      <c r="O235" s="44">
        <f t="shared" si="23"/>
        <v>0</v>
      </c>
    </row>
    <row r="236" spans="1:15" x14ac:dyDescent="0.35">
      <c r="A236">
        <v>61902</v>
      </c>
      <c r="B236" t="s">
        <v>816</v>
      </c>
      <c r="C236" s="8">
        <v>51930369019</v>
      </c>
      <c r="D236" s="8">
        <v>51930369019</v>
      </c>
      <c r="E236" s="8">
        <f t="shared" si="18"/>
        <v>0</v>
      </c>
      <c r="F236" s="8">
        <f>_xlfn.IFNA(VLOOKUP(A236,'313 expiration'!A$1:E$24,5,FALSE),0)</f>
        <v>0</v>
      </c>
      <c r="G236" s="8">
        <f>_xlfn.IFNA(VLOOKUP(A236,'TIF expiration'!$A$1:$B$8,2,FALSE),0)</f>
        <v>0</v>
      </c>
      <c r="H236">
        <v>0.85589999999999999</v>
      </c>
      <c r="I236">
        <v>0.80590000000000006</v>
      </c>
      <c r="J236">
        <v>0.80590000000000006</v>
      </c>
      <c r="K236">
        <f t="shared" si="19"/>
        <v>0</v>
      </c>
      <c r="L236">
        <f t="shared" si="20"/>
        <v>0.85589999999999999</v>
      </c>
      <c r="M236" s="44">
        <f t="shared" si="21"/>
        <v>4.9999999999999933E-2</v>
      </c>
      <c r="N236" s="44">
        <f t="shared" si="22"/>
        <v>0</v>
      </c>
      <c r="O236" s="44">
        <f t="shared" si="23"/>
        <v>0</v>
      </c>
    </row>
    <row r="237" spans="1:15" x14ac:dyDescent="0.35">
      <c r="A237">
        <v>61903</v>
      </c>
      <c r="B237" t="s">
        <v>815</v>
      </c>
      <c r="C237" s="8">
        <v>1261267084</v>
      </c>
      <c r="D237" s="8">
        <v>1261267084</v>
      </c>
      <c r="E237" s="8">
        <f t="shared" si="18"/>
        <v>0</v>
      </c>
      <c r="F237" s="8">
        <f>_xlfn.IFNA(VLOOKUP(A237,'313 expiration'!A$1:E$24,5,FALSE),0)</f>
        <v>0</v>
      </c>
      <c r="G237" s="8">
        <f>_xlfn.IFNA(VLOOKUP(A237,'TIF expiration'!$A$1:$B$8,2,FALSE),0)</f>
        <v>0</v>
      </c>
      <c r="H237">
        <v>0.94290000000000007</v>
      </c>
      <c r="I237">
        <v>0.80460000000000009</v>
      </c>
      <c r="J237">
        <v>0.80460000000000009</v>
      </c>
      <c r="K237">
        <f t="shared" si="19"/>
        <v>0</v>
      </c>
      <c r="L237">
        <f t="shared" si="20"/>
        <v>0.94290000000000007</v>
      </c>
      <c r="M237" s="44">
        <f t="shared" si="21"/>
        <v>0.08</v>
      </c>
      <c r="N237" s="44">
        <f t="shared" si="22"/>
        <v>5.8299999999999977E-2</v>
      </c>
      <c r="O237" s="44">
        <f t="shared" si="23"/>
        <v>0</v>
      </c>
    </row>
    <row r="238" spans="1:15" x14ac:dyDescent="0.35">
      <c r="A238">
        <v>61905</v>
      </c>
      <c r="B238" t="s">
        <v>814</v>
      </c>
      <c r="C238" s="8">
        <v>1451590071</v>
      </c>
      <c r="D238" s="8">
        <v>1451590071</v>
      </c>
      <c r="E238" s="8">
        <f t="shared" si="18"/>
        <v>0</v>
      </c>
      <c r="F238" s="8">
        <f>_xlfn.IFNA(VLOOKUP(A238,'313 expiration'!A$1:E$24,5,FALSE),0)</f>
        <v>0</v>
      </c>
      <c r="G238" s="8">
        <f>_xlfn.IFNA(VLOOKUP(A238,'TIF expiration'!$A$1:$B$8,2,FALSE),0)</f>
        <v>0</v>
      </c>
      <c r="H238">
        <v>0.94290000000000007</v>
      </c>
      <c r="I238">
        <v>0.80460000000000009</v>
      </c>
      <c r="J238">
        <v>0.80460000000000009</v>
      </c>
      <c r="K238">
        <f t="shared" si="19"/>
        <v>0</v>
      </c>
      <c r="L238">
        <f t="shared" si="20"/>
        <v>0.94290000000000007</v>
      </c>
      <c r="M238" s="44">
        <f t="shared" si="21"/>
        <v>0.08</v>
      </c>
      <c r="N238" s="44">
        <f t="shared" si="22"/>
        <v>5.8299999999999977E-2</v>
      </c>
      <c r="O238" s="44">
        <f t="shared" si="23"/>
        <v>0</v>
      </c>
    </row>
    <row r="239" spans="1:15" x14ac:dyDescent="0.35">
      <c r="A239">
        <v>61906</v>
      </c>
      <c r="B239" t="s">
        <v>813</v>
      </c>
      <c r="C239" s="8">
        <v>1035097131</v>
      </c>
      <c r="D239" s="8">
        <v>1035097131</v>
      </c>
      <c r="E239" s="8">
        <f t="shared" si="18"/>
        <v>0</v>
      </c>
      <c r="F239" s="8">
        <f>_xlfn.IFNA(VLOOKUP(A239,'313 expiration'!A$1:E$24,5,FALSE),0)</f>
        <v>0</v>
      </c>
      <c r="G239" s="8">
        <f>_xlfn.IFNA(VLOOKUP(A239,'TIF expiration'!$A$1:$B$8,2,FALSE),0)</f>
        <v>0</v>
      </c>
      <c r="H239">
        <v>0.97460000000000002</v>
      </c>
      <c r="I239">
        <v>0.80460000000000009</v>
      </c>
      <c r="J239">
        <v>0.80460000000000009</v>
      </c>
      <c r="K239">
        <f t="shared" si="19"/>
        <v>0</v>
      </c>
      <c r="L239">
        <f t="shared" si="20"/>
        <v>0.97460000000000002</v>
      </c>
      <c r="M239" s="44">
        <f t="shared" si="21"/>
        <v>0.08</v>
      </c>
      <c r="N239" s="44">
        <f t="shared" si="22"/>
        <v>8.9999999999999927E-2</v>
      </c>
      <c r="O239" s="44">
        <f t="shared" si="23"/>
        <v>0</v>
      </c>
    </row>
    <row r="240" spans="1:15" x14ac:dyDescent="0.35">
      <c r="A240">
        <v>61907</v>
      </c>
      <c r="B240" t="s">
        <v>812</v>
      </c>
      <c r="C240" s="8">
        <v>2157002600</v>
      </c>
      <c r="D240" s="8">
        <v>2157002600</v>
      </c>
      <c r="E240" s="8">
        <f t="shared" si="18"/>
        <v>0</v>
      </c>
      <c r="F240" s="8">
        <f>_xlfn.IFNA(VLOOKUP(A240,'313 expiration'!A$1:E$24,5,FALSE),0)</f>
        <v>0</v>
      </c>
      <c r="G240" s="8">
        <f>_xlfn.IFNA(VLOOKUP(A240,'TIF expiration'!$A$1:$B$8,2,FALSE),0)</f>
        <v>0</v>
      </c>
      <c r="H240">
        <v>0.94290000000000007</v>
      </c>
      <c r="I240">
        <v>0.80460000000000009</v>
      </c>
      <c r="J240">
        <v>0.80460000000000009</v>
      </c>
      <c r="K240">
        <f t="shared" si="19"/>
        <v>0</v>
      </c>
      <c r="L240">
        <f t="shared" si="20"/>
        <v>0.94290000000000007</v>
      </c>
      <c r="M240" s="44">
        <f t="shared" si="21"/>
        <v>0.08</v>
      </c>
      <c r="N240" s="44">
        <f t="shared" si="22"/>
        <v>5.8299999999999977E-2</v>
      </c>
      <c r="O240" s="44">
        <f t="shared" si="23"/>
        <v>0</v>
      </c>
    </row>
    <row r="241" spans="1:15" x14ac:dyDescent="0.35">
      <c r="A241">
        <v>61908</v>
      </c>
      <c r="B241" t="s">
        <v>811</v>
      </c>
      <c r="C241" s="8">
        <v>1884761827</v>
      </c>
      <c r="D241" s="8">
        <v>1884761827</v>
      </c>
      <c r="E241" s="8">
        <f t="shared" si="18"/>
        <v>0</v>
      </c>
      <c r="F241" s="8">
        <f>_xlfn.IFNA(VLOOKUP(A241,'313 expiration'!A$1:E$24,5,FALSE),0)</f>
        <v>0</v>
      </c>
      <c r="G241" s="8">
        <f>_xlfn.IFNA(VLOOKUP(A241,'TIF expiration'!$A$1:$B$8,2,FALSE),0)</f>
        <v>0</v>
      </c>
      <c r="H241">
        <v>0.9346000000000001</v>
      </c>
      <c r="I241">
        <v>0.80460000000000009</v>
      </c>
      <c r="J241">
        <v>0.80460000000000009</v>
      </c>
      <c r="K241">
        <f t="shared" si="19"/>
        <v>0</v>
      </c>
      <c r="L241">
        <f t="shared" si="20"/>
        <v>0.9346000000000001</v>
      </c>
      <c r="M241" s="44">
        <f t="shared" si="21"/>
        <v>0.08</v>
      </c>
      <c r="N241" s="44">
        <f t="shared" si="22"/>
        <v>0.05</v>
      </c>
      <c r="O241" s="44">
        <f t="shared" si="23"/>
        <v>0</v>
      </c>
    </row>
    <row r="242" spans="1:15" x14ac:dyDescent="0.35">
      <c r="A242">
        <v>61910</v>
      </c>
      <c r="B242" t="s">
        <v>810</v>
      </c>
      <c r="C242" s="8">
        <v>4017478616</v>
      </c>
      <c r="D242" s="8">
        <v>4017478616</v>
      </c>
      <c r="E242" s="8">
        <f t="shared" si="18"/>
        <v>0</v>
      </c>
      <c r="F242" s="8">
        <f>_xlfn.IFNA(VLOOKUP(A242,'313 expiration'!A$1:E$24,5,FALSE),0)</f>
        <v>0</v>
      </c>
      <c r="G242" s="8">
        <f>_xlfn.IFNA(VLOOKUP(A242,'TIF expiration'!$A$1:$B$8,2,FALSE),0)</f>
        <v>0</v>
      </c>
      <c r="H242">
        <v>0.89760000000000006</v>
      </c>
      <c r="I242">
        <v>0.80460000000000009</v>
      </c>
      <c r="J242">
        <v>0.80460000000000009</v>
      </c>
      <c r="K242">
        <f t="shared" si="19"/>
        <v>0</v>
      </c>
      <c r="L242">
        <f t="shared" si="20"/>
        <v>0.89760000000000006</v>
      </c>
      <c r="M242" s="44">
        <f t="shared" si="21"/>
        <v>0.08</v>
      </c>
      <c r="N242" s="44">
        <f t="shared" si="22"/>
        <v>1.299999999999997E-2</v>
      </c>
      <c r="O242" s="44">
        <f t="shared" si="23"/>
        <v>0</v>
      </c>
    </row>
    <row r="243" spans="1:15" x14ac:dyDescent="0.35">
      <c r="A243">
        <v>61911</v>
      </c>
      <c r="B243" t="s">
        <v>809</v>
      </c>
      <c r="C243" s="8">
        <v>30806710795</v>
      </c>
      <c r="D243" s="8">
        <v>30806710795</v>
      </c>
      <c r="E243" s="8">
        <f t="shared" si="18"/>
        <v>0</v>
      </c>
      <c r="F243" s="8">
        <f>_xlfn.IFNA(VLOOKUP(A243,'313 expiration'!A$1:E$24,5,FALSE),0)</f>
        <v>0</v>
      </c>
      <c r="G243" s="8">
        <f>_xlfn.IFNA(VLOOKUP(A243,'TIF expiration'!$A$1:$B$8,2,FALSE),0)</f>
        <v>0</v>
      </c>
      <c r="H243">
        <v>0.85460000000000003</v>
      </c>
      <c r="I243">
        <v>0.80460000000000009</v>
      </c>
      <c r="J243">
        <v>0.80460000000000009</v>
      </c>
      <c r="K243">
        <f t="shared" si="19"/>
        <v>0</v>
      </c>
      <c r="L243">
        <f t="shared" si="20"/>
        <v>0.85460000000000003</v>
      </c>
      <c r="M243" s="44">
        <f t="shared" si="21"/>
        <v>4.9999999999999933E-2</v>
      </c>
      <c r="N243" s="44">
        <f t="shared" si="22"/>
        <v>0</v>
      </c>
      <c r="O243" s="44">
        <f t="shared" si="23"/>
        <v>0</v>
      </c>
    </row>
    <row r="244" spans="1:15" x14ac:dyDescent="0.35">
      <c r="A244">
        <v>61912</v>
      </c>
      <c r="B244" t="s">
        <v>808</v>
      </c>
      <c r="C244" s="8">
        <v>2828814222</v>
      </c>
      <c r="D244" s="8">
        <v>2828814222</v>
      </c>
      <c r="E244" s="8">
        <f t="shared" si="18"/>
        <v>0</v>
      </c>
      <c r="F244" s="8">
        <f>_xlfn.IFNA(VLOOKUP(A244,'313 expiration'!A$1:E$24,5,FALSE),0)</f>
        <v>0</v>
      </c>
      <c r="G244" s="8">
        <f>_xlfn.IFNA(VLOOKUP(A244,'TIF expiration'!$A$1:$B$8,2,FALSE),0)</f>
        <v>0</v>
      </c>
      <c r="H244">
        <v>0.94290000000000007</v>
      </c>
      <c r="I244">
        <v>0.80460000000000009</v>
      </c>
      <c r="J244">
        <v>0.80460000000000009</v>
      </c>
      <c r="K244">
        <f t="shared" si="19"/>
        <v>0</v>
      </c>
      <c r="L244">
        <f t="shared" si="20"/>
        <v>0.94290000000000007</v>
      </c>
      <c r="M244" s="44">
        <f t="shared" si="21"/>
        <v>0.08</v>
      </c>
      <c r="N244" s="44">
        <f t="shared" si="22"/>
        <v>5.8299999999999977E-2</v>
      </c>
      <c r="O244" s="44">
        <f t="shared" si="23"/>
        <v>0</v>
      </c>
    </row>
    <row r="245" spans="1:15" x14ac:dyDescent="0.35">
      <c r="A245">
        <v>61914</v>
      </c>
      <c r="B245" t="s">
        <v>807</v>
      </c>
      <c r="C245" s="8">
        <v>7231579081</v>
      </c>
      <c r="D245" s="8">
        <v>7231579081</v>
      </c>
      <c r="E245" s="8">
        <f t="shared" si="18"/>
        <v>0</v>
      </c>
      <c r="F245" s="8">
        <f>_xlfn.IFNA(VLOOKUP(A245,'313 expiration'!A$1:E$24,5,FALSE),0)</f>
        <v>0</v>
      </c>
      <c r="G245" s="8">
        <f>_xlfn.IFNA(VLOOKUP(A245,'TIF expiration'!$A$1:$B$8,2,FALSE),0)</f>
        <v>0</v>
      </c>
      <c r="H245">
        <v>0.94290000000000007</v>
      </c>
      <c r="I245">
        <v>0.80460000000000009</v>
      </c>
      <c r="J245">
        <v>0.80460000000000009</v>
      </c>
      <c r="K245">
        <f t="shared" si="19"/>
        <v>0</v>
      </c>
      <c r="L245">
        <f t="shared" si="20"/>
        <v>0.94290000000000007</v>
      </c>
      <c r="M245" s="44">
        <f t="shared" si="21"/>
        <v>0.08</v>
      </c>
      <c r="N245" s="44">
        <f t="shared" si="22"/>
        <v>5.8299999999999977E-2</v>
      </c>
      <c r="O245" s="44">
        <f t="shared" si="23"/>
        <v>0</v>
      </c>
    </row>
    <row r="246" spans="1:15" x14ac:dyDescent="0.35">
      <c r="A246">
        <v>62901</v>
      </c>
      <c r="B246" t="s">
        <v>806</v>
      </c>
      <c r="C246" s="8">
        <v>1530357999</v>
      </c>
      <c r="D246" s="8">
        <v>1530357999</v>
      </c>
      <c r="E246" s="8">
        <f t="shared" si="18"/>
        <v>0</v>
      </c>
      <c r="F246" s="8">
        <f>_xlfn.IFNA(VLOOKUP(A246,'313 expiration'!A$1:E$24,5,FALSE),0)</f>
        <v>0</v>
      </c>
      <c r="G246" s="8">
        <f>_xlfn.IFNA(VLOOKUP(A246,'TIF expiration'!$A$1:$B$8,2,FALSE),0)</f>
        <v>0</v>
      </c>
      <c r="H246">
        <v>0.85460000000000003</v>
      </c>
      <c r="I246">
        <v>0.80460000000000009</v>
      </c>
      <c r="J246">
        <v>0.80460000000000009</v>
      </c>
      <c r="K246">
        <f t="shared" si="19"/>
        <v>0</v>
      </c>
      <c r="L246">
        <f t="shared" si="20"/>
        <v>0.85460000000000003</v>
      </c>
      <c r="M246" s="44">
        <f t="shared" si="21"/>
        <v>4.9999999999999933E-2</v>
      </c>
      <c r="N246" s="44">
        <f t="shared" si="22"/>
        <v>0</v>
      </c>
      <c r="O246" s="44">
        <f t="shared" si="23"/>
        <v>0</v>
      </c>
    </row>
    <row r="247" spans="1:15" x14ac:dyDescent="0.35">
      <c r="A247">
        <v>62902</v>
      </c>
      <c r="B247" t="s">
        <v>805</v>
      </c>
      <c r="C247" s="8">
        <v>1263048186</v>
      </c>
      <c r="D247" s="8">
        <v>1263048186</v>
      </c>
      <c r="E247" s="8">
        <f t="shared" si="18"/>
        <v>0</v>
      </c>
      <c r="F247" s="8">
        <f>_xlfn.IFNA(VLOOKUP(A247,'313 expiration'!A$1:E$24,5,FALSE),0)</f>
        <v>0</v>
      </c>
      <c r="G247" s="8">
        <f>_xlfn.IFNA(VLOOKUP(A247,'TIF expiration'!$A$1:$B$8,2,FALSE),0)</f>
        <v>0</v>
      </c>
      <c r="H247">
        <v>0.94290000000000007</v>
      </c>
      <c r="I247">
        <v>0.80460000000000009</v>
      </c>
      <c r="J247">
        <v>0.80460000000000009</v>
      </c>
      <c r="K247">
        <f t="shared" si="19"/>
        <v>0</v>
      </c>
      <c r="L247">
        <f t="shared" si="20"/>
        <v>0.94290000000000007</v>
      </c>
      <c r="M247" s="44">
        <f t="shared" si="21"/>
        <v>0.08</v>
      </c>
      <c r="N247" s="44">
        <f t="shared" si="22"/>
        <v>5.8299999999999977E-2</v>
      </c>
      <c r="O247" s="44">
        <f t="shared" si="23"/>
        <v>0</v>
      </c>
    </row>
    <row r="248" spans="1:15" x14ac:dyDescent="0.35">
      <c r="A248">
        <v>62903</v>
      </c>
      <c r="B248" t="s">
        <v>804</v>
      </c>
      <c r="C248" s="8">
        <v>1410818926</v>
      </c>
      <c r="D248" s="8">
        <v>1410818926</v>
      </c>
      <c r="E248" s="8">
        <f t="shared" si="18"/>
        <v>0</v>
      </c>
      <c r="F248" s="8">
        <f>_xlfn.IFNA(VLOOKUP(A248,'313 expiration'!A$1:E$24,5,FALSE),0)</f>
        <v>0</v>
      </c>
      <c r="G248" s="8">
        <f>_xlfn.IFNA(VLOOKUP(A248,'TIF expiration'!$A$1:$B$8,2,FALSE),0)</f>
        <v>0</v>
      </c>
      <c r="H248">
        <v>0.85460000000000003</v>
      </c>
      <c r="I248">
        <v>0.80460000000000009</v>
      </c>
      <c r="J248">
        <v>0.80460000000000009</v>
      </c>
      <c r="K248">
        <f t="shared" si="19"/>
        <v>0</v>
      </c>
      <c r="L248">
        <f t="shared" si="20"/>
        <v>0.85460000000000003</v>
      </c>
      <c r="M248" s="44">
        <f t="shared" si="21"/>
        <v>4.9999999999999933E-2</v>
      </c>
      <c r="N248" s="44">
        <f t="shared" si="22"/>
        <v>0</v>
      </c>
      <c r="O248" s="44">
        <f t="shared" si="23"/>
        <v>0</v>
      </c>
    </row>
    <row r="249" spans="1:15" x14ac:dyDescent="0.35">
      <c r="A249">
        <v>62904</v>
      </c>
      <c r="B249" t="s">
        <v>803</v>
      </c>
      <c r="C249" s="8">
        <v>2681633235</v>
      </c>
      <c r="D249" s="8">
        <v>2681633235</v>
      </c>
      <c r="E249" s="8">
        <f t="shared" si="18"/>
        <v>0</v>
      </c>
      <c r="F249" s="8">
        <f>_xlfn.IFNA(VLOOKUP(A249,'313 expiration'!A$1:E$24,5,FALSE),0)</f>
        <v>0</v>
      </c>
      <c r="G249" s="8">
        <f>_xlfn.IFNA(VLOOKUP(A249,'TIF expiration'!$A$1:$B$8,2,FALSE),0)</f>
        <v>0</v>
      </c>
      <c r="H249">
        <v>0.85460000000000003</v>
      </c>
      <c r="I249">
        <v>0.80460000000000009</v>
      </c>
      <c r="J249">
        <v>0.80460000000000009</v>
      </c>
      <c r="K249">
        <f t="shared" si="19"/>
        <v>0</v>
      </c>
      <c r="L249">
        <f t="shared" si="20"/>
        <v>0.85460000000000003</v>
      </c>
      <c r="M249" s="44">
        <f t="shared" si="21"/>
        <v>4.9999999999999933E-2</v>
      </c>
      <c r="N249" s="44">
        <f t="shared" si="22"/>
        <v>0</v>
      </c>
      <c r="O249" s="44">
        <f t="shared" si="23"/>
        <v>0</v>
      </c>
    </row>
    <row r="250" spans="1:15" x14ac:dyDescent="0.35">
      <c r="A250">
        <v>62905</v>
      </c>
      <c r="B250" t="s">
        <v>802</v>
      </c>
      <c r="C250" s="8">
        <v>1017435784</v>
      </c>
      <c r="D250" s="8">
        <v>1017435784</v>
      </c>
      <c r="E250" s="8">
        <f t="shared" si="18"/>
        <v>0</v>
      </c>
      <c r="F250" s="8">
        <f>_xlfn.IFNA(VLOOKUP(A250,'313 expiration'!A$1:E$24,5,FALSE),0)</f>
        <v>0</v>
      </c>
      <c r="G250" s="8">
        <f>_xlfn.IFNA(VLOOKUP(A250,'TIF expiration'!$A$1:$B$8,2,FALSE),0)</f>
        <v>0</v>
      </c>
      <c r="H250">
        <v>0.85460000000000003</v>
      </c>
      <c r="I250">
        <v>0.80460000000000009</v>
      </c>
      <c r="J250">
        <v>0.80460000000000009</v>
      </c>
      <c r="K250">
        <f t="shared" si="19"/>
        <v>0</v>
      </c>
      <c r="L250">
        <f t="shared" si="20"/>
        <v>0.85460000000000003</v>
      </c>
      <c r="M250" s="44">
        <f t="shared" si="21"/>
        <v>4.9999999999999933E-2</v>
      </c>
      <c r="N250" s="44">
        <f t="shared" si="22"/>
        <v>0</v>
      </c>
      <c r="O250" s="44">
        <f t="shared" si="23"/>
        <v>0</v>
      </c>
    </row>
    <row r="251" spans="1:15" x14ac:dyDescent="0.35">
      <c r="A251">
        <v>62906</v>
      </c>
      <c r="B251" t="s">
        <v>801</v>
      </c>
      <c r="C251" s="8">
        <v>98623991</v>
      </c>
      <c r="D251" s="8">
        <v>98623991</v>
      </c>
      <c r="E251" s="8">
        <f t="shared" si="18"/>
        <v>0</v>
      </c>
      <c r="F251" s="8">
        <f>_xlfn.IFNA(VLOOKUP(A251,'313 expiration'!A$1:E$24,5,FALSE),0)</f>
        <v>0</v>
      </c>
      <c r="G251" s="8">
        <f>_xlfn.IFNA(VLOOKUP(A251,'TIF expiration'!$A$1:$B$8,2,FALSE),0)</f>
        <v>0</v>
      </c>
      <c r="H251">
        <v>0.86330000000000007</v>
      </c>
      <c r="I251">
        <v>0.81330000000000002</v>
      </c>
      <c r="J251">
        <v>0.81330000000000002</v>
      </c>
      <c r="K251">
        <f t="shared" si="19"/>
        <v>0</v>
      </c>
      <c r="L251">
        <f t="shared" si="20"/>
        <v>0.86330000000000007</v>
      </c>
      <c r="M251" s="44">
        <f t="shared" si="21"/>
        <v>5.0000000000000044E-2</v>
      </c>
      <c r="N251" s="44">
        <f t="shared" si="22"/>
        <v>0</v>
      </c>
      <c r="O251" s="44">
        <f t="shared" si="23"/>
        <v>0</v>
      </c>
    </row>
    <row r="252" spans="1:15" x14ac:dyDescent="0.35">
      <c r="A252">
        <v>63903</v>
      </c>
      <c r="B252" t="s">
        <v>800</v>
      </c>
      <c r="C252" s="8">
        <v>167656181</v>
      </c>
      <c r="D252" s="8">
        <v>167656181</v>
      </c>
      <c r="E252" s="8">
        <f t="shared" si="18"/>
        <v>0</v>
      </c>
      <c r="F252" s="8">
        <f>_xlfn.IFNA(VLOOKUP(A252,'313 expiration'!A$1:E$24,5,FALSE),0)</f>
        <v>0</v>
      </c>
      <c r="G252" s="8">
        <f>_xlfn.IFNA(VLOOKUP(A252,'TIF expiration'!$A$1:$B$8,2,FALSE),0)</f>
        <v>0</v>
      </c>
      <c r="H252">
        <v>0.86650000000000005</v>
      </c>
      <c r="I252">
        <v>0.8165</v>
      </c>
      <c r="J252">
        <v>0.8165</v>
      </c>
      <c r="K252">
        <f t="shared" si="19"/>
        <v>0</v>
      </c>
      <c r="L252">
        <f t="shared" si="20"/>
        <v>0.86650000000000005</v>
      </c>
      <c r="M252" s="44">
        <f t="shared" si="21"/>
        <v>5.0000000000000044E-2</v>
      </c>
      <c r="N252" s="44">
        <f t="shared" si="22"/>
        <v>0</v>
      </c>
      <c r="O252" s="44">
        <f t="shared" si="23"/>
        <v>0</v>
      </c>
    </row>
    <row r="253" spans="1:15" x14ac:dyDescent="0.35">
      <c r="A253">
        <v>63906</v>
      </c>
      <c r="B253" t="s">
        <v>799</v>
      </c>
      <c r="C253" s="8">
        <v>104758026</v>
      </c>
      <c r="D253" s="8">
        <v>104758026</v>
      </c>
      <c r="E253" s="8">
        <f t="shared" si="18"/>
        <v>0</v>
      </c>
      <c r="F253" s="8">
        <f>_xlfn.IFNA(VLOOKUP(A253,'313 expiration'!A$1:E$24,5,FALSE),0)</f>
        <v>0</v>
      </c>
      <c r="G253" s="8">
        <f>_xlfn.IFNA(VLOOKUP(A253,'TIF expiration'!$A$1:$B$8,2,FALSE),0)</f>
        <v>0</v>
      </c>
      <c r="H253">
        <v>0.94290000000000007</v>
      </c>
      <c r="I253">
        <v>0.80460000000000009</v>
      </c>
      <c r="J253">
        <v>0.80460000000000009</v>
      </c>
      <c r="K253">
        <f t="shared" si="19"/>
        <v>0</v>
      </c>
      <c r="L253">
        <f t="shared" si="20"/>
        <v>0.94290000000000007</v>
      </c>
      <c r="M253" s="44">
        <f t="shared" si="21"/>
        <v>0.08</v>
      </c>
      <c r="N253" s="44">
        <f t="shared" si="22"/>
        <v>5.8299999999999977E-2</v>
      </c>
      <c r="O253" s="44">
        <f t="shared" si="23"/>
        <v>0</v>
      </c>
    </row>
    <row r="254" spans="1:15" x14ac:dyDescent="0.35">
      <c r="A254">
        <v>64903</v>
      </c>
      <c r="B254" t="s">
        <v>798</v>
      </c>
      <c r="C254" s="8">
        <v>8233376137</v>
      </c>
      <c r="D254" s="8">
        <v>8220117533</v>
      </c>
      <c r="E254" s="8">
        <f t="shared" si="18"/>
        <v>26517208</v>
      </c>
      <c r="F254" s="8">
        <f>_xlfn.IFNA(VLOOKUP(A254,'313 expiration'!A$1:E$24,5,FALSE),0)</f>
        <v>0</v>
      </c>
      <c r="G254" s="8">
        <f>_xlfn.IFNA(VLOOKUP(A254,'TIF expiration'!$A$1:$B$8,2,FALSE),0)</f>
        <v>0</v>
      </c>
      <c r="H254">
        <v>0.97460000000000002</v>
      </c>
      <c r="I254">
        <v>0.80460000000000009</v>
      </c>
      <c r="J254">
        <v>0.80460000000000009</v>
      </c>
      <c r="K254">
        <f t="shared" si="19"/>
        <v>0</v>
      </c>
      <c r="L254">
        <f t="shared" si="20"/>
        <v>0.97460000000000002</v>
      </c>
      <c r="M254" s="44">
        <f t="shared" si="21"/>
        <v>0.08</v>
      </c>
      <c r="N254" s="44">
        <f t="shared" si="22"/>
        <v>8.9999999999999927E-2</v>
      </c>
      <c r="O254" s="44">
        <f t="shared" si="23"/>
        <v>0</v>
      </c>
    </row>
    <row r="255" spans="1:15" x14ac:dyDescent="0.35">
      <c r="A255">
        <v>65901</v>
      </c>
      <c r="B255" t="s">
        <v>797</v>
      </c>
      <c r="C255" s="8">
        <v>212670488</v>
      </c>
      <c r="D255" s="8">
        <v>212670488</v>
      </c>
      <c r="E255" s="8">
        <f t="shared" si="18"/>
        <v>0</v>
      </c>
      <c r="F255" s="8">
        <f>_xlfn.IFNA(VLOOKUP(A255,'313 expiration'!A$1:E$24,5,FALSE),0)</f>
        <v>0</v>
      </c>
      <c r="G255" s="8">
        <f>_xlfn.IFNA(VLOOKUP(A255,'TIF expiration'!$A$1:$B$8,2,FALSE),0)</f>
        <v>0</v>
      </c>
      <c r="H255">
        <v>0.99010000000000009</v>
      </c>
      <c r="I255">
        <v>0.8518</v>
      </c>
      <c r="J255">
        <v>0.8518</v>
      </c>
      <c r="K255">
        <f t="shared" si="19"/>
        <v>0</v>
      </c>
      <c r="L255">
        <f t="shared" si="20"/>
        <v>0.99010000000000009</v>
      </c>
      <c r="M255" s="44">
        <f t="shared" si="21"/>
        <v>0.08</v>
      </c>
      <c r="N255" s="44">
        <f t="shared" si="22"/>
        <v>5.8300000000000088E-2</v>
      </c>
      <c r="O255" s="44">
        <f t="shared" si="23"/>
        <v>0</v>
      </c>
    </row>
    <row r="256" spans="1:15" x14ac:dyDescent="0.35">
      <c r="A256">
        <v>65902</v>
      </c>
      <c r="B256" t="s">
        <v>796</v>
      </c>
      <c r="C256" s="8">
        <v>83494038</v>
      </c>
      <c r="D256" s="8">
        <v>83494038</v>
      </c>
      <c r="E256" s="8">
        <f t="shared" si="18"/>
        <v>0</v>
      </c>
      <c r="F256" s="8">
        <f>_xlfn.IFNA(VLOOKUP(A256,'313 expiration'!A$1:E$24,5,FALSE),0)</f>
        <v>0</v>
      </c>
      <c r="G256" s="8">
        <f>_xlfn.IFNA(VLOOKUP(A256,'TIF expiration'!$A$1:$B$8,2,FALSE),0)</f>
        <v>0</v>
      </c>
      <c r="H256">
        <v>0.85460000000000003</v>
      </c>
      <c r="I256">
        <v>0.80460000000000009</v>
      </c>
      <c r="J256">
        <v>0.80460000000000009</v>
      </c>
      <c r="K256">
        <f t="shared" si="19"/>
        <v>0</v>
      </c>
      <c r="L256">
        <f t="shared" si="20"/>
        <v>0.85460000000000003</v>
      </c>
      <c r="M256" s="44">
        <f t="shared" si="21"/>
        <v>4.9999999999999933E-2</v>
      </c>
      <c r="N256" s="44">
        <f t="shared" si="22"/>
        <v>0</v>
      </c>
      <c r="O256" s="44">
        <f t="shared" si="23"/>
        <v>0</v>
      </c>
    </row>
    <row r="257" spans="1:15" x14ac:dyDescent="0.35">
      <c r="A257">
        <v>66005</v>
      </c>
      <c r="B257" t="s">
        <v>795</v>
      </c>
      <c r="C257" s="8">
        <v>29416023</v>
      </c>
      <c r="D257" s="8">
        <v>29098331</v>
      </c>
      <c r="E257" s="8">
        <f t="shared" si="18"/>
        <v>635384</v>
      </c>
      <c r="F257" s="8">
        <f>_xlfn.IFNA(VLOOKUP(A257,'313 expiration'!A$1:E$24,5,FALSE),0)</f>
        <v>0</v>
      </c>
      <c r="G257" s="8">
        <f>_xlfn.IFNA(VLOOKUP(A257,'TIF expiration'!$A$1:$B$8,2,FALSE),0)</f>
        <v>0</v>
      </c>
      <c r="H257">
        <v>0.94410000000000005</v>
      </c>
      <c r="I257">
        <v>0.89410000000000001</v>
      </c>
      <c r="J257">
        <v>0.89410000000000001</v>
      </c>
      <c r="K257">
        <f t="shared" si="19"/>
        <v>0</v>
      </c>
      <c r="L257">
        <f t="shared" si="20"/>
        <v>0.94410000000000005</v>
      </c>
      <c r="M257" s="44">
        <f t="shared" si="21"/>
        <v>5.0000000000000044E-2</v>
      </c>
      <c r="N257" s="44">
        <f t="shared" si="22"/>
        <v>0</v>
      </c>
      <c r="O257" s="44">
        <f t="shared" si="23"/>
        <v>0</v>
      </c>
    </row>
    <row r="258" spans="1:15" x14ac:dyDescent="0.35">
      <c r="A258">
        <v>66901</v>
      </c>
      <c r="B258" t="s">
        <v>794</v>
      </c>
      <c r="C258" s="8">
        <v>288168719</v>
      </c>
      <c r="D258" s="8">
        <v>288168719</v>
      </c>
      <c r="E258" s="8">
        <f t="shared" ref="E258:E321" si="24">(C258-D258)*2</f>
        <v>0</v>
      </c>
      <c r="F258" s="8">
        <f>_xlfn.IFNA(VLOOKUP(A258,'313 expiration'!A$1:E$24,5,FALSE),0)</f>
        <v>0</v>
      </c>
      <c r="G258" s="8">
        <f>_xlfn.IFNA(VLOOKUP(A258,'TIF expiration'!$A$1:$B$8,2,FALSE),0)</f>
        <v>0</v>
      </c>
      <c r="H258">
        <v>0.90029999999999999</v>
      </c>
      <c r="I258">
        <v>0.85030000000000006</v>
      </c>
      <c r="J258">
        <v>0.85030000000000006</v>
      </c>
      <c r="K258">
        <f t="shared" ref="K258:K321" si="25">I258-J258</f>
        <v>0</v>
      </c>
      <c r="L258">
        <f t="shared" ref="L258:L321" si="26">H258+K258</f>
        <v>0.90029999999999999</v>
      </c>
      <c r="M258" s="44">
        <f t="shared" ref="M258:M321" si="27">MAX(0,MIN(0.08,L258-I258))</f>
        <v>4.9999999999999933E-2</v>
      </c>
      <c r="N258" s="44">
        <f t="shared" ref="N258:N321" si="28">MIN(0.09,L258-I258-M258)</f>
        <v>0</v>
      </c>
      <c r="O258" s="44">
        <f t="shared" ref="O258:O321" si="29">L258-I258-M258-N258</f>
        <v>0</v>
      </c>
    </row>
    <row r="259" spans="1:15" x14ac:dyDescent="0.35">
      <c r="A259">
        <v>66902</v>
      </c>
      <c r="B259" t="s">
        <v>793</v>
      </c>
      <c r="C259" s="8">
        <v>491638188</v>
      </c>
      <c r="D259" s="8">
        <v>491638188</v>
      </c>
      <c r="E259" s="8">
        <f t="shared" si="24"/>
        <v>0</v>
      </c>
      <c r="F259" s="8">
        <f>_xlfn.IFNA(VLOOKUP(A259,'313 expiration'!A$1:E$24,5,FALSE),0)</f>
        <v>0</v>
      </c>
      <c r="G259" s="8">
        <f>_xlfn.IFNA(VLOOKUP(A259,'TIF expiration'!$A$1:$B$8,2,FALSE),0)</f>
        <v>0</v>
      </c>
      <c r="H259">
        <v>0.85460000000000003</v>
      </c>
      <c r="I259">
        <v>0.80460000000000009</v>
      </c>
      <c r="J259">
        <v>0.80460000000000009</v>
      </c>
      <c r="K259">
        <f t="shared" si="25"/>
        <v>0</v>
      </c>
      <c r="L259">
        <f t="shared" si="26"/>
        <v>0.85460000000000003</v>
      </c>
      <c r="M259" s="44">
        <f t="shared" si="27"/>
        <v>4.9999999999999933E-2</v>
      </c>
      <c r="N259" s="44">
        <f t="shared" si="28"/>
        <v>0</v>
      </c>
      <c r="O259" s="44">
        <f t="shared" si="29"/>
        <v>0</v>
      </c>
    </row>
    <row r="260" spans="1:15" x14ac:dyDescent="0.35">
      <c r="A260">
        <v>66903</v>
      </c>
      <c r="B260" t="s">
        <v>792</v>
      </c>
      <c r="C260" s="8">
        <v>408029546</v>
      </c>
      <c r="D260" s="8">
        <v>403364747</v>
      </c>
      <c r="E260" s="8">
        <f t="shared" si="24"/>
        <v>9329598</v>
      </c>
      <c r="F260" s="8">
        <f>_xlfn.IFNA(VLOOKUP(A260,'313 expiration'!A$1:E$24,5,FALSE),0)</f>
        <v>0</v>
      </c>
      <c r="G260" s="8">
        <f>_xlfn.IFNA(VLOOKUP(A260,'TIF expiration'!$A$1:$B$8,2,FALSE),0)</f>
        <v>0</v>
      </c>
      <c r="H260">
        <v>0.96300000000000008</v>
      </c>
      <c r="I260">
        <v>0.82469999999999999</v>
      </c>
      <c r="J260">
        <v>0.82469999999999999</v>
      </c>
      <c r="K260">
        <f t="shared" si="25"/>
        <v>0</v>
      </c>
      <c r="L260">
        <f t="shared" si="26"/>
        <v>0.96300000000000008</v>
      </c>
      <c r="M260" s="44">
        <f t="shared" si="27"/>
        <v>0.08</v>
      </c>
      <c r="N260" s="44">
        <f t="shared" si="28"/>
        <v>5.8300000000000088E-2</v>
      </c>
      <c r="O260" s="44">
        <f t="shared" si="29"/>
        <v>0</v>
      </c>
    </row>
    <row r="261" spans="1:15" x14ac:dyDescent="0.35">
      <c r="A261">
        <v>67902</v>
      </c>
      <c r="B261" t="s">
        <v>791</v>
      </c>
      <c r="C261" s="8">
        <v>725703482</v>
      </c>
      <c r="D261" s="8">
        <v>725703482</v>
      </c>
      <c r="E261" s="8">
        <f t="shared" si="24"/>
        <v>0</v>
      </c>
      <c r="F261" s="8">
        <f>_xlfn.IFNA(VLOOKUP(A261,'313 expiration'!A$1:E$24,5,FALSE),0)</f>
        <v>0</v>
      </c>
      <c r="G261" s="8">
        <f>_xlfn.IFNA(VLOOKUP(A261,'TIF expiration'!$A$1:$B$8,2,FALSE),0)</f>
        <v>0</v>
      </c>
      <c r="H261">
        <v>0.87790000000000001</v>
      </c>
      <c r="I261">
        <v>0.80460000000000009</v>
      </c>
      <c r="J261">
        <v>0.80460000000000009</v>
      </c>
      <c r="K261">
        <f t="shared" si="25"/>
        <v>0</v>
      </c>
      <c r="L261">
        <f t="shared" si="26"/>
        <v>0.87790000000000001</v>
      </c>
      <c r="M261" s="44">
        <f t="shared" si="27"/>
        <v>7.3299999999999921E-2</v>
      </c>
      <c r="N261" s="44">
        <f t="shared" si="28"/>
        <v>0</v>
      </c>
      <c r="O261" s="44">
        <f t="shared" si="29"/>
        <v>0</v>
      </c>
    </row>
    <row r="262" spans="1:15" x14ac:dyDescent="0.35">
      <c r="A262">
        <v>67903</v>
      </c>
      <c r="B262" t="s">
        <v>790</v>
      </c>
      <c r="C262" s="8">
        <v>715390728</v>
      </c>
      <c r="D262" s="8">
        <v>715390728</v>
      </c>
      <c r="E262" s="8">
        <f t="shared" si="24"/>
        <v>0</v>
      </c>
      <c r="F262" s="8">
        <f>_xlfn.IFNA(VLOOKUP(A262,'313 expiration'!A$1:E$24,5,FALSE),0)</f>
        <v>0</v>
      </c>
      <c r="G262" s="8">
        <f>_xlfn.IFNA(VLOOKUP(A262,'TIF expiration'!$A$1:$B$8,2,FALSE),0)</f>
        <v>0</v>
      </c>
      <c r="H262">
        <v>0.85460000000000003</v>
      </c>
      <c r="I262">
        <v>0.80460000000000009</v>
      </c>
      <c r="J262">
        <v>0.80460000000000009</v>
      </c>
      <c r="K262">
        <f t="shared" si="25"/>
        <v>0</v>
      </c>
      <c r="L262">
        <f t="shared" si="26"/>
        <v>0.85460000000000003</v>
      </c>
      <c r="M262" s="44">
        <f t="shared" si="27"/>
        <v>4.9999999999999933E-2</v>
      </c>
      <c r="N262" s="44">
        <f t="shared" si="28"/>
        <v>0</v>
      </c>
      <c r="O262" s="44">
        <f t="shared" si="29"/>
        <v>0</v>
      </c>
    </row>
    <row r="263" spans="1:15" x14ac:dyDescent="0.35">
      <c r="A263">
        <v>67904</v>
      </c>
      <c r="B263" t="s">
        <v>789</v>
      </c>
      <c r="C263" s="8">
        <v>201493301</v>
      </c>
      <c r="D263" s="8">
        <v>201493301</v>
      </c>
      <c r="E263" s="8">
        <f t="shared" si="24"/>
        <v>0</v>
      </c>
      <c r="F263" s="8">
        <f>_xlfn.IFNA(VLOOKUP(A263,'313 expiration'!A$1:E$24,5,FALSE),0)</f>
        <v>0</v>
      </c>
      <c r="G263" s="8">
        <f>_xlfn.IFNA(VLOOKUP(A263,'TIF expiration'!$A$1:$B$8,2,FALSE),0)</f>
        <v>0</v>
      </c>
      <c r="H263">
        <v>0.85460000000000003</v>
      </c>
      <c r="I263">
        <v>0.80460000000000009</v>
      </c>
      <c r="J263">
        <v>0.80460000000000009</v>
      </c>
      <c r="K263">
        <f t="shared" si="25"/>
        <v>0</v>
      </c>
      <c r="L263">
        <f t="shared" si="26"/>
        <v>0.85460000000000003</v>
      </c>
      <c r="M263" s="44">
        <f t="shared" si="27"/>
        <v>4.9999999999999933E-2</v>
      </c>
      <c r="N263" s="44">
        <f t="shared" si="28"/>
        <v>0</v>
      </c>
      <c r="O263" s="44">
        <f t="shared" si="29"/>
        <v>0</v>
      </c>
    </row>
    <row r="264" spans="1:15" x14ac:dyDescent="0.35">
      <c r="A264">
        <v>67907</v>
      </c>
      <c r="B264" t="s">
        <v>788</v>
      </c>
      <c r="C264" s="8">
        <v>195186505</v>
      </c>
      <c r="D264" s="8">
        <v>195186505</v>
      </c>
      <c r="E264" s="8">
        <f t="shared" si="24"/>
        <v>0</v>
      </c>
      <c r="F264" s="8">
        <f>_xlfn.IFNA(VLOOKUP(A264,'313 expiration'!A$1:E$24,5,FALSE),0)</f>
        <v>0</v>
      </c>
      <c r="G264" s="8">
        <f>_xlfn.IFNA(VLOOKUP(A264,'TIF expiration'!$A$1:$B$8,2,FALSE),0)</f>
        <v>0</v>
      </c>
      <c r="H264">
        <v>0.85460000000000003</v>
      </c>
      <c r="I264">
        <v>0.80460000000000009</v>
      </c>
      <c r="J264">
        <v>0.80460000000000009</v>
      </c>
      <c r="K264">
        <f t="shared" si="25"/>
        <v>0</v>
      </c>
      <c r="L264">
        <f t="shared" si="26"/>
        <v>0.85460000000000003</v>
      </c>
      <c r="M264" s="44">
        <f t="shared" si="27"/>
        <v>4.9999999999999933E-2</v>
      </c>
      <c r="N264" s="44">
        <f t="shared" si="28"/>
        <v>0</v>
      </c>
      <c r="O264" s="44">
        <f t="shared" si="29"/>
        <v>0</v>
      </c>
    </row>
    <row r="265" spans="1:15" x14ac:dyDescent="0.35">
      <c r="A265">
        <v>67908</v>
      </c>
      <c r="B265" t="s">
        <v>787</v>
      </c>
      <c r="C265" s="8">
        <v>68577854</v>
      </c>
      <c r="D265" s="8">
        <v>68577854</v>
      </c>
      <c r="E265" s="8">
        <f t="shared" si="24"/>
        <v>0</v>
      </c>
      <c r="F265" s="8">
        <f>_xlfn.IFNA(VLOOKUP(A265,'313 expiration'!A$1:E$24,5,FALSE),0)</f>
        <v>0</v>
      </c>
      <c r="G265" s="8">
        <f>_xlfn.IFNA(VLOOKUP(A265,'TIF expiration'!$A$1:$B$8,2,FALSE),0)</f>
        <v>0</v>
      </c>
      <c r="H265">
        <v>0.94290000000000007</v>
      </c>
      <c r="I265">
        <v>0.80460000000000009</v>
      </c>
      <c r="J265">
        <v>0.80460000000000009</v>
      </c>
      <c r="K265">
        <f t="shared" si="25"/>
        <v>0</v>
      </c>
      <c r="L265">
        <f t="shared" si="26"/>
        <v>0.94290000000000007</v>
      </c>
      <c r="M265" s="44">
        <f t="shared" si="27"/>
        <v>0.08</v>
      </c>
      <c r="N265" s="44">
        <f t="shared" si="28"/>
        <v>5.8299999999999977E-2</v>
      </c>
      <c r="O265" s="44">
        <f t="shared" si="29"/>
        <v>0</v>
      </c>
    </row>
    <row r="266" spans="1:15" x14ac:dyDescent="0.35">
      <c r="A266">
        <v>68901</v>
      </c>
      <c r="B266" t="s">
        <v>786</v>
      </c>
      <c r="C266" s="8">
        <v>16987007404</v>
      </c>
      <c r="D266" s="8">
        <v>16407140264</v>
      </c>
      <c r="E266" s="8">
        <f t="shared" si="24"/>
        <v>1159734280</v>
      </c>
      <c r="F266" s="8">
        <f>_xlfn.IFNA(VLOOKUP(A266,'313 expiration'!A$1:E$24,5,FALSE),0)</f>
        <v>0</v>
      </c>
      <c r="G266" s="8">
        <f>_xlfn.IFNA(VLOOKUP(A266,'TIF expiration'!$A$1:$B$8,2,FALSE),0)</f>
        <v>0</v>
      </c>
      <c r="H266">
        <v>0.98100000000000009</v>
      </c>
      <c r="I266">
        <v>0.8427</v>
      </c>
      <c r="J266">
        <v>0.8427</v>
      </c>
      <c r="K266">
        <f t="shared" si="25"/>
        <v>0</v>
      </c>
      <c r="L266">
        <f t="shared" si="26"/>
        <v>0.98100000000000009</v>
      </c>
      <c r="M266" s="44">
        <f t="shared" si="27"/>
        <v>0.08</v>
      </c>
      <c r="N266" s="44">
        <f t="shared" si="28"/>
        <v>5.8300000000000088E-2</v>
      </c>
      <c r="O266" s="44">
        <f t="shared" si="29"/>
        <v>0</v>
      </c>
    </row>
    <row r="267" spans="1:15" x14ac:dyDescent="0.35">
      <c r="A267">
        <v>69901</v>
      </c>
      <c r="B267" t="s">
        <v>785</v>
      </c>
      <c r="C267" s="8">
        <v>711323645</v>
      </c>
      <c r="D267" s="8">
        <v>711323645</v>
      </c>
      <c r="E267" s="8">
        <f t="shared" si="24"/>
        <v>0</v>
      </c>
      <c r="F267" s="8">
        <f>_xlfn.IFNA(VLOOKUP(A267,'313 expiration'!A$1:E$24,5,FALSE),0)</f>
        <v>0</v>
      </c>
      <c r="G267" s="8">
        <f>_xlfn.IFNA(VLOOKUP(A267,'TIF expiration'!$A$1:$B$8,2,FALSE),0)</f>
        <v>0</v>
      </c>
      <c r="H267">
        <v>0.86030000000000006</v>
      </c>
      <c r="I267">
        <v>0.81030000000000002</v>
      </c>
      <c r="J267">
        <v>0.81030000000000002</v>
      </c>
      <c r="K267">
        <f t="shared" si="25"/>
        <v>0</v>
      </c>
      <c r="L267">
        <f t="shared" si="26"/>
        <v>0.86030000000000006</v>
      </c>
      <c r="M267" s="44">
        <f t="shared" si="27"/>
        <v>5.0000000000000044E-2</v>
      </c>
      <c r="N267" s="44">
        <f t="shared" si="28"/>
        <v>0</v>
      </c>
      <c r="O267" s="44">
        <f t="shared" si="29"/>
        <v>0</v>
      </c>
    </row>
    <row r="268" spans="1:15" x14ac:dyDescent="0.35">
      <c r="A268">
        <v>69902</v>
      </c>
      <c r="B268" t="s">
        <v>784</v>
      </c>
      <c r="C268" s="8">
        <v>375925889</v>
      </c>
      <c r="D268" s="8">
        <v>375925889</v>
      </c>
      <c r="E268" s="8">
        <f t="shared" si="24"/>
        <v>0</v>
      </c>
      <c r="F268" s="8">
        <f>_xlfn.IFNA(VLOOKUP(A268,'313 expiration'!A$1:E$24,5,FALSE),0)</f>
        <v>0</v>
      </c>
      <c r="G268" s="8">
        <f>_xlfn.IFNA(VLOOKUP(A268,'TIF expiration'!$A$1:$B$8,2,FALSE),0)</f>
        <v>0</v>
      </c>
      <c r="H268">
        <v>0.94290000000000007</v>
      </c>
      <c r="I268">
        <v>0.80460000000000009</v>
      </c>
      <c r="J268">
        <v>0.80460000000000009</v>
      </c>
      <c r="K268">
        <f t="shared" si="25"/>
        <v>0</v>
      </c>
      <c r="L268">
        <f t="shared" si="26"/>
        <v>0.94290000000000007</v>
      </c>
      <c r="M268" s="44">
        <f t="shared" si="27"/>
        <v>0.08</v>
      </c>
      <c r="N268" s="44">
        <f t="shared" si="28"/>
        <v>5.8299999999999977E-2</v>
      </c>
      <c r="O268" s="44">
        <f t="shared" si="29"/>
        <v>0</v>
      </c>
    </row>
    <row r="269" spans="1:15" x14ac:dyDescent="0.35">
      <c r="A269">
        <v>70901</v>
      </c>
      <c r="B269" t="s">
        <v>783</v>
      </c>
      <c r="C269" s="8">
        <v>75365883</v>
      </c>
      <c r="D269" s="8">
        <v>75365883</v>
      </c>
      <c r="E269" s="8">
        <f t="shared" si="24"/>
        <v>0</v>
      </c>
      <c r="F269" s="8">
        <f>_xlfn.IFNA(VLOOKUP(A269,'313 expiration'!A$1:E$24,5,FALSE),0)</f>
        <v>0</v>
      </c>
      <c r="G269" s="8">
        <f>_xlfn.IFNA(VLOOKUP(A269,'TIF expiration'!$A$1:$B$8,2,FALSE),0)</f>
        <v>0</v>
      </c>
      <c r="H269">
        <v>0.94290000000000007</v>
      </c>
      <c r="I269">
        <v>0.80460000000000009</v>
      </c>
      <c r="J269">
        <v>0.80460000000000009</v>
      </c>
      <c r="K269">
        <f t="shared" si="25"/>
        <v>0</v>
      </c>
      <c r="L269">
        <f t="shared" si="26"/>
        <v>0.94290000000000007</v>
      </c>
      <c r="M269" s="44">
        <f t="shared" si="27"/>
        <v>0.08</v>
      </c>
      <c r="N269" s="44">
        <f t="shared" si="28"/>
        <v>5.8299999999999977E-2</v>
      </c>
      <c r="O269" s="44">
        <f t="shared" si="29"/>
        <v>0</v>
      </c>
    </row>
    <row r="270" spans="1:15" x14ac:dyDescent="0.35">
      <c r="A270">
        <v>70903</v>
      </c>
      <c r="B270" t="s">
        <v>782</v>
      </c>
      <c r="C270" s="8">
        <v>3577648315</v>
      </c>
      <c r="D270" s="8">
        <v>3577648315</v>
      </c>
      <c r="E270" s="8">
        <f t="shared" si="24"/>
        <v>0</v>
      </c>
      <c r="F270" s="8">
        <f>_xlfn.IFNA(VLOOKUP(A270,'313 expiration'!A$1:E$24,5,FALSE),0)</f>
        <v>0</v>
      </c>
      <c r="G270" s="8">
        <f>_xlfn.IFNA(VLOOKUP(A270,'TIF expiration'!$A$1:$B$8,2,FALSE),0)</f>
        <v>0</v>
      </c>
      <c r="H270">
        <v>0.94290000000000007</v>
      </c>
      <c r="I270">
        <v>0.80460000000000009</v>
      </c>
      <c r="J270">
        <v>0.80460000000000009</v>
      </c>
      <c r="K270">
        <f t="shared" si="25"/>
        <v>0</v>
      </c>
      <c r="L270">
        <f t="shared" si="26"/>
        <v>0.94290000000000007</v>
      </c>
      <c r="M270" s="44">
        <f t="shared" si="27"/>
        <v>0.08</v>
      </c>
      <c r="N270" s="44">
        <f t="shared" si="28"/>
        <v>5.8299999999999977E-2</v>
      </c>
      <c r="O270" s="44">
        <f t="shared" si="29"/>
        <v>0</v>
      </c>
    </row>
    <row r="271" spans="1:15" x14ac:dyDescent="0.35">
      <c r="A271">
        <v>70905</v>
      </c>
      <c r="B271" t="s">
        <v>781</v>
      </c>
      <c r="C271" s="8">
        <v>835832188</v>
      </c>
      <c r="D271" s="8">
        <v>835832188</v>
      </c>
      <c r="E271" s="8">
        <f t="shared" si="24"/>
        <v>0</v>
      </c>
      <c r="F271" s="8">
        <f>_xlfn.IFNA(VLOOKUP(A271,'313 expiration'!A$1:E$24,5,FALSE),0)</f>
        <v>0</v>
      </c>
      <c r="G271" s="8">
        <f>_xlfn.IFNA(VLOOKUP(A271,'TIF expiration'!$A$1:$B$8,2,FALSE),0)</f>
        <v>0</v>
      </c>
      <c r="H271">
        <v>0.9385</v>
      </c>
      <c r="I271">
        <v>0.80460000000000009</v>
      </c>
      <c r="J271">
        <v>0.80460000000000009</v>
      </c>
      <c r="K271">
        <f t="shared" si="25"/>
        <v>0</v>
      </c>
      <c r="L271">
        <f t="shared" si="26"/>
        <v>0.9385</v>
      </c>
      <c r="M271" s="44">
        <f t="shared" si="27"/>
        <v>0.08</v>
      </c>
      <c r="N271" s="44">
        <f t="shared" si="28"/>
        <v>5.3899999999999906E-2</v>
      </c>
      <c r="O271" s="44">
        <f t="shared" si="29"/>
        <v>0</v>
      </c>
    </row>
    <row r="272" spans="1:15" x14ac:dyDescent="0.35">
      <c r="A272">
        <v>70907</v>
      </c>
      <c r="B272" t="s">
        <v>780</v>
      </c>
      <c r="C272" s="8">
        <v>231681568</v>
      </c>
      <c r="D272" s="8">
        <v>231681568</v>
      </c>
      <c r="E272" s="8">
        <f t="shared" si="24"/>
        <v>0</v>
      </c>
      <c r="F272" s="8">
        <f>_xlfn.IFNA(VLOOKUP(A272,'313 expiration'!A$1:E$24,5,FALSE),0)</f>
        <v>0</v>
      </c>
      <c r="G272" s="8">
        <f>_xlfn.IFNA(VLOOKUP(A272,'TIF expiration'!$A$1:$B$8,2,FALSE),0)</f>
        <v>0</v>
      </c>
      <c r="H272">
        <v>0.94290000000000007</v>
      </c>
      <c r="I272">
        <v>0.80460000000000009</v>
      </c>
      <c r="J272">
        <v>0.80460000000000009</v>
      </c>
      <c r="K272">
        <f t="shared" si="25"/>
        <v>0</v>
      </c>
      <c r="L272">
        <f t="shared" si="26"/>
        <v>0.94290000000000007</v>
      </c>
      <c r="M272" s="44">
        <f t="shared" si="27"/>
        <v>0.08</v>
      </c>
      <c r="N272" s="44">
        <f t="shared" si="28"/>
        <v>5.8299999999999977E-2</v>
      </c>
      <c r="O272" s="44">
        <f t="shared" si="29"/>
        <v>0</v>
      </c>
    </row>
    <row r="273" spans="1:15" x14ac:dyDescent="0.35">
      <c r="A273">
        <v>70908</v>
      </c>
      <c r="B273" t="s">
        <v>779</v>
      </c>
      <c r="C273" s="8">
        <v>7429209328</v>
      </c>
      <c r="D273" s="8">
        <v>7185638261</v>
      </c>
      <c r="E273" s="8">
        <f t="shared" si="24"/>
        <v>487142134</v>
      </c>
      <c r="F273" s="8">
        <f>_xlfn.IFNA(VLOOKUP(A273,'313 expiration'!A$1:E$24,5,FALSE),0)</f>
        <v>0</v>
      </c>
      <c r="G273" s="8">
        <f>_xlfn.IFNA(VLOOKUP(A273,'TIF expiration'!$A$1:$B$8,2,FALSE),0)</f>
        <v>0</v>
      </c>
      <c r="H273">
        <v>0.85460000000000003</v>
      </c>
      <c r="I273">
        <v>0.80460000000000009</v>
      </c>
      <c r="J273">
        <v>0.80460000000000009</v>
      </c>
      <c r="K273">
        <f t="shared" si="25"/>
        <v>0</v>
      </c>
      <c r="L273">
        <f t="shared" si="26"/>
        <v>0.85460000000000003</v>
      </c>
      <c r="M273" s="44">
        <f t="shared" si="27"/>
        <v>4.9999999999999933E-2</v>
      </c>
      <c r="N273" s="44">
        <f t="shared" si="28"/>
        <v>0</v>
      </c>
      <c r="O273" s="44">
        <f t="shared" si="29"/>
        <v>0</v>
      </c>
    </row>
    <row r="274" spans="1:15" x14ac:dyDescent="0.35">
      <c r="A274">
        <v>70909</v>
      </c>
      <c r="B274" t="s">
        <v>778</v>
      </c>
      <c r="C274" s="8">
        <v>178259829</v>
      </c>
      <c r="D274" s="8">
        <v>178259829</v>
      </c>
      <c r="E274" s="8">
        <f t="shared" si="24"/>
        <v>0</v>
      </c>
      <c r="F274" s="8">
        <f>_xlfn.IFNA(VLOOKUP(A274,'313 expiration'!A$1:E$24,5,FALSE),0)</f>
        <v>0</v>
      </c>
      <c r="G274" s="8">
        <f>_xlfn.IFNA(VLOOKUP(A274,'TIF expiration'!$A$1:$B$8,2,FALSE),0)</f>
        <v>0</v>
      </c>
      <c r="H274">
        <v>0.94030000000000002</v>
      </c>
      <c r="I274">
        <v>0.80460000000000009</v>
      </c>
      <c r="J274">
        <v>0.80460000000000009</v>
      </c>
      <c r="K274">
        <f t="shared" si="25"/>
        <v>0</v>
      </c>
      <c r="L274">
        <f t="shared" si="26"/>
        <v>0.94030000000000002</v>
      </c>
      <c r="M274" s="44">
        <f t="shared" si="27"/>
        <v>0.08</v>
      </c>
      <c r="N274" s="44">
        <f t="shared" si="28"/>
        <v>5.569999999999993E-2</v>
      </c>
      <c r="O274" s="44">
        <f t="shared" si="29"/>
        <v>0</v>
      </c>
    </row>
    <row r="275" spans="1:15" x14ac:dyDescent="0.35">
      <c r="A275">
        <v>70910</v>
      </c>
      <c r="B275" t="s">
        <v>777</v>
      </c>
      <c r="C275" s="8">
        <v>506114573</v>
      </c>
      <c r="D275" s="8">
        <v>506114573</v>
      </c>
      <c r="E275" s="8">
        <f t="shared" si="24"/>
        <v>0</v>
      </c>
      <c r="F275" s="8">
        <f>_xlfn.IFNA(VLOOKUP(A275,'313 expiration'!A$1:E$24,5,FALSE),0)</f>
        <v>0</v>
      </c>
      <c r="G275" s="8">
        <f>_xlfn.IFNA(VLOOKUP(A275,'TIF expiration'!$A$1:$B$8,2,FALSE),0)</f>
        <v>0</v>
      </c>
      <c r="H275">
        <v>0.94290000000000007</v>
      </c>
      <c r="I275">
        <v>0.80460000000000009</v>
      </c>
      <c r="J275">
        <v>0.80460000000000009</v>
      </c>
      <c r="K275">
        <f t="shared" si="25"/>
        <v>0</v>
      </c>
      <c r="L275">
        <f t="shared" si="26"/>
        <v>0.94290000000000007</v>
      </c>
      <c r="M275" s="44">
        <f t="shared" si="27"/>
        <v>0.08</v>
      </c>
      <c r="N275" s="44">
        <f t="shared" si="28"/>
        <v>5.8299999999999977E-2</v>
      </c>
      <c r="O275" s="44">
        <f t="shared" si="29"/>
        <v>0</v>
      </c>
    </row>
    <row r="276" spans="1:15" x14ac:dyDescent="0.35">
      <c r="A276">
        <v>70911</v>
      </c>
      <c r="B276" t="s">
        <v>776</v>
      </c>
      <c r="C276" s="8">
        <v>3318241636</v>
      </c>
      <c r="D276" s="8">
        <v>3318241636</v>
      </c>
      <c r="E276" s="8">
        <f t="shared" si="24"/>
        <v>0</v>
      </c>
      <c r="F276" s="8">
        <f>_xlfn.IFNA(VLOOKUP(A276,'313 expiration'!A$1:E$24,5,FALSE),0)</f>
        <v>0</v>
      </c>
      <c r="G276" s="8">
        <f>_xlfn.IFNA(VLOOKUP(A276,'TIF expiration'!$A$1:$B$8,2,FALSE),0)</f>
        <v>0</v>
      </c>
      <c r="H276">
        <v>0.94290000000000007</v>
      </c>
      <c r="I276">
        <v>0.80460000000000009</v>
      </c>
      <c r="J276">
        <v>0.80460000000000009</v>
      </c>
      <c r="K276">
        <f t="shared" si="25"/>
        <v>0</v>
      </c>
      <c r="L276">
        <f t="shared" si="26"/>
        <v>0.94290000000000007</v>
      </c>
      <c r="M276" s="44">
        <f t="shared" si="27"/>
        <v>0.08</v>
      </c>
      <c r="N276" s="44">
        <f t="shared" si="28"/>
        <v>5.8299999999999977E-2</v>
      </c>
      <c r="O276" s="44">
        <f t="shared" si="29"/>
        <v>0</v>
      </c>
    </row>
    <row r="277" spans="1:15" x14ac:dyDescent="0.35">
      <c r="A277">
        <v>70912</v>
      </c>
      <c r="B277" t="s">
        <v>775</v>
      </c>
      <c r="C277" s="8">
        <v>7220953758</v>
      </c>
      <c r="D277" s="8">
        <v>7220953758</v>
      </c>
      <c r="E277" s="8">
        <f t="shared" si="24"/>
        <v>0</v>
      </c>
      <c r="F277" s="8">
        <f>_xlfn.IFNA(VLOOKUP(A277,'313 expiration'!A$1:E$24,5,FALSE),0)</f>
        <v>0</v>
      </c>
      <c r="G277" s="8">
        <f>_xlfn.IFNA(VLOOKUP(A277,'TIF expiration'!$A$1:$B$8,2,FALSE),0)</f>
        <v>0</v>
      </c>
      <c r="H277">
        <v>0.94290000000000007</v>
      </c>
      <c r="I277">
        <v>0.80460000000000009</v>
      </c>
      <c r="J277">
        <v>0.80460000000000009</v>
      </c>
      <c r="K277">
        <f t="shared" si="25"/>
        <v>0</v>
      </c>
      <c r="L277">
        <f t="shared" si="26"/>
        <v>0.94290000000000007</v>
      </c>
      <c r="M277" s="44">
        <f t="shared" si="27"/>
        <v>0.08</v>
      </c>
      <c r="N277" s="44">
        <f t="shared" si="28"/>
        <v>5.8299999999999977E-2</v>
      </c>
      <c r="O277" s="44">
        <f t="shared" si="29"/>
        <v>0</v>
      </c>
    </row>
    <row r="278" spans="1:15" x14ac:dyDescent="0.35">
      <c r="A278">
        <v>70915</v>
      </c>
      <c r="B278" t="s">
        <v>774</v>
      </c>
      <c r="C278" s="8">
        <v>660344614</v>
      </c>
      <c r="D278" s="8">
        <v>660344614</v>
      </c>
      <c r="E278" s="8">
        <f t="shared" si="24"/>
        <v>0</v>
      </c>
      <c r="F278" s="8">
        <f>_xlfn.IFNA(VLOOKUP(A278,'313 expiration'!A$1:E$24,5,FALSE),0)</f>
        <v>0</v>
      </c>
      <c r="G278" s="8">
        <f>_xlfn.IFNA(VLOOKUP(A278,'TIF expiration'!$A$1:$B$8,2,FALSE),0)</f>
        <v>0</v>
      </c>
      <c r="H278">
        <v>0.85460000000000003</v>
      </c>
      <c r="I278">
        <v>0.80460000000000009</v>
      </c>
      <c r="J278">
        <v>0.80460000000000009</v>
      </c>
      <c r="K278">
        <f t="shared" si="25"/>
        <v>0</v>
      </c>
      <c r="L278">
        <f t="shared" si="26"/>
        <v>0.85460000000000003</v>
      </c>
      <c r="M278" s="44">
        <f t="shared" si="27"/>
        <v>4.9999999999999933E-2</v>
      </c>
      <c r="N278" s="44">
        <f t="shared" si="28"/>
        <v>0</v>
      </c>
      <c r="O278" s="44">
        <f t="shared" si="29"/>
        <v>0</v>
      </c>
    </row>
    <row r="279" spans="1:15" x14ac:dyDescent="0.35">
      <c r="A279">
        <v>71901</v>
      </c>
      <c r="B279" t="s">
        <v>773</v>
      </c>
      <c r="C279" s="8">
        <v>2032713025</v>
      </c>
      <c r="D279" s="8">
        <v>2032713025</v>
      </c>
      <c r="E279" s="8">
        <f t="shared" si="24"/>
        <v>0</v>
      </c>
      <c r="F279" s="8">
        <f>_xlfn.IFNA(VLOOKUP(A279,'313 expiration'!A$1:E$24,5,FALSE),0)</f>
        <v>0</v>
      </c>
      <c r="G279" s="8">
        <f>_xlfn.IFNA(VLOOKUP(A279,'TIF expiration'!$A$1:$B$8,2,FALSE),0)</f>
        <v>0</v>
      </c>
      <c r="H279">
        <v>0.94290000000000007</v>
      </c>
      <c r="I279">
        <v>0.80460000000000009</v>
      </c>
      <c r="J279">
        <v>0.80460000000000009</v>
      </c>
      <c r="K279">
        <f t="shared" si="25"/>
        <v>0</v>
      </c>
      <c r="L279">
        <f t="shared" si="26"/>
        <v>0.94290000000000007</v>
      </c>
      <c r="M279" s="44">
        <f t="shared" si="27"/>
        <v>0.08</v>
      </c>
      <c r="N279" s="44">
        <f t="shared" si="28"/>
        <v>5.8299999999999977E-2</v>
      </c>
      <c r="O279" s="44">
        <f t="shared" si="29"/>
        <v>0</v>
      </c>
    </row>
    <row r="280" spans="1:15" x14ac:dyDescent="0.35">
      <c r="A280">
        <v>71902</v>
      </c>
      <c r="B280" t="s">
        <v>772</v>
      </c>
      <c r="C280" s="8">
        <v>19415509205</v>
      </c>
      <c r="D280" s="8">
        <v>19415509205</v>
      </c>
      <c r="E280" s="8">
        <f t="shared" si="24"/>
        <v>0</v>
      </c>
      <c r="F280" s="8">
        <f>_xlfn.IFNA(VLOOKUP(A280,'313 expiration'!A$1:E$24,5,FALSE),0)</f>
        <v>0</v>
      </c>
      <c r="G280" s="8">
        <f>_xlfn.IFNA(VLOOKUP(A280,'TIF expiration'!$A$1:$B$8,2,FALSE),0)</f>
        <v>0</v>
      </c>
      <c r="H280">
        <v>1.0061</v>
      </c>
      <c r="I280">
        <v>0.86780000000000002</v>
      </c>
      <c r="J280">
        <v>0.86780000000000002</v>
      </c>
      <c r="K280">
        <f t="shared" si="25"/>
        <v>0</v>
      </c>
      <c r="L280">
        <f t="shared" si="26"/>
        <v>1.0061</v>
      </c>
      <c r="M280" s="44">
        <f t="shared" si="27"/>
        <v>0.08</v>
      </c>
      <c r="N280" s="44">
        <f t="shared" si="28"/>
        <v>5.8299999999999977E-2</v>
      </c>
      <c r="O280" s="44">
        <f t="shared" si="29"/>
        <v>0</v>
      </c>
    </row>
    <row r="281" spans="1:15" x14ac:dyDescent="0.35">
      <c r="A281">
        <v>71903</v>
      </c>
      <c r="B281" t="s">
        <v>771</v>
      </c>
      <c r="C281" s="8">
        <v>243916196</v>
      </c>
      <c r="D281" s="8">
        <v>243916196</v>
      </c>
      <c r="E281" s="8">
        <f t="shared" si="24"/>
        <v>0</v>
      </c>
      <c r="F281" s="8">
        <f>_xlfn.IFNA(VLOOKUP(A281,'313 expiration'!A$1:E$24,5,FALSE),0)</f>
        <v>0</v>
      </c>
      <c r="G281" s="8">
        <f>_xlfn.IFNA(VLOOKUP(A281,'TIF expiration'!$A$1:$B$8,2,FALSE),0)</f>
        <v>0</v>
      </c>
      <c r="H281">
        <v>1.0054000000000001</v>
      </c>
      <c r="I281">
        <v>0.86710000000000009</v>
      </c>
      <c r="J281">
        <v>0.86710000000000009</v>
      </c>
      <c r="K281">
        <f t="shared" si="25"/>
        <v>0</v>
      </c>
      <c r="L281">
        <f t="shared" si="26"/>
        <v>1.0054000000000001</v>
      </c>
      <c r="M281" s="44">
        <f t="shared" si="27"/>
        <v>0.08</v>
      </c>
      <c r="N281" s="44">
        <f t="shared" si="28"/>
        <v>5.8299999999999977E-2</v>
      </c>
      <c r="O281" s="44">
        <f t="shared" si="29"/>
        <v>0</v>
      </c>
    </row>
    <row r="282" spans="1:15" x14ac:dyDescent="0.35">
      <c r="A282">
        <v>71904</v>
      </c>
      <c r="B282" t="s">
        <v>770</v>
      </c>
      <c r="C282" s="8">
        <v>332968637</v>
      </c>
      <c r="D282" s="8">
        <v>332968637</v>
      </c>
      <c r="E282" s="8">
        <f t="shared" si="24"/>
        <v>0</v>
      </c>
      <c r="F282" s="8">
        <f>_xlfn.IFNA(VLOOKUP(A282,'313 expiration'!A$1:E$24,5,FALSE),0)</f>
        <v>0</v>
      </c>
      <c r="G282" s="8">
        <f>_xlfn.IFNA(VLOOKUP(A282,'TIF expiration'!$A$1:$B$8,2,FALSE),0)</f>
        <v>0</v>
      </c>
      <c r="H282">
        <v>0.90329999999999999</v>
      </c>
      <c r="I282">
        <v>0.80460000000000009</v>
      </c>
      <c r="J282">
        <v>0.80460000000000009</v>
      </c>
      <c r="K282">
        <f t="shared" si="25"/>
        <v>0</v>
      </c>
      <c r="L282">
        <f t="shared" si="26"/>
        <v>0.90329999999999999</v>
      </c>
      <c r="M282" s="44">
        <f t="shared" si="27"/>
        <v>0.08</v>
      </c>
      <c r="N282" s="44">
        <f t="shared" si="28"/>
        <v>1.8699999999999897E-2</v>
      </c>
      <c r="O282" s="44">
        <f t="shared" si="29"/>
        <v>0</v>
      </c>
    </row>
    <row r="283" spans="1:15" x14ac:dyDescent="0.35">
      <c r="A283">
        <v>71905</v>
      </c>
      <c r="B283" t="s">
        <v>769</v>
      </c>
      <c r="C283" s="8">
        <v>8803260639</v>
      </c>
      <c r="D283" s="8">
        <v>8236474991</v>
      </c>
      <c r="E283" s="8">
        <f t="shared" si="24"/>
        <v>1133571296</v>
      </c>
      <c r="F283" s="8">
        <f>_xlfn.IFNA(VLOOKUP(A283,'313 expiration'!A$1:E$24,5,FALSE),0)</f>
        <v>0</v>
      </c>
      <c r="G283" s="8">
        <f>_xlfn.IFNA(VLOOKUP(A283,'TIF expiration'!$A$1:$B$8,2,FALSE),0)</f>
        <v>0</v>
      </c>
      <c r="H283">
        <v>0.9839</v>
      </c>
      <c r="I283">
        <v>0.84560000000000002</v>
      </c>
      <c r="J283">
        <v>0.84560000000000002</v>
      </c>
      <c r="K283">
        <f t="shared" si="25"/>
        <v>0</v>
      </c>
      <c r="L283">
        <f t="shared" si="26"/>
        <v>0.9839</v>
      </c>
      <c r="M283" s="44">
        <f t="shared" si="27"/>
        <v>0.08</v>
      </c>
      <c r="N283" s="44">
        <f t="shared" si="28"/>
        <v>5.8299999999999977E-2</v>
      </c>
      <c r="O283" s="44">
        <f t="shared" si="29"/>
        <v>0</v>
      </c>
    </row>
    <row r="284" spans="1:15" x14ac:dyDescent="0.35">
      <c r="A284">
        <v>71906</v>
      </c>
      <c r="B284" t="s">
        <v>768</v>
      </c>
      <c r="C284" s="8">
        <v>232052163</v>
      </c>
      <c r="D284" s="8">
        <v>232052163</v>
      </c>
      <c r="E284" s="8">
        <f t="shared" si="24"/>
        <v>0</v>
      </c>
      <c r="F284" s="8">
        <f>_xlfn.IFNA(VLOOKUP(A284,'313 expiration'!A$1:E$24,5,FALSE),0)</f>
        <v>0</v>
      </c>
      <c r="G284" s="8">
        <f>_xlfn.IFNA(VLOOKUP(A284,'TIF expiration'!$A$1:$B$8,2,FALSE),0)</f>
        <v>0</v>
      </c>
      <c r="H284">
        <v>0.87160000000000004</v>
      </c>
      <c r="I284">
        <v>0.8216</v>
      </c>
      <c r="J284">
        <v>0.8216</v>
      </c>
      <c r="K284">
        <f t="shared" si="25"/>
        <v>0</v>
      </c>
      <c r="L284">
        <f t="shared" si="26"/>
        <v>0.87160000000000004</v>
      </c>
      <c r="M284" s="44">
        <f t="shared" si="27"/>
        <v>5.0000000000000044E-2</v>
      </c>
      <c r="N284" s="44">
        <f t="shared" si="28"/>
        <v>0</v>
      </c>
      <c r="O284" s="44">
        <f t="shared" si="29"/>
        <v>0</v>
      </c>
    </row>
    <row r="285" spans="1:15" x14ac:dyDescent="0.35">
      <c r="A285">
        <v>71907</v>
      </c>
      <c r="B285" t="s">
        <v>767</v>
      </c>
      <c r="C285" s="8">
        <v>3242572731</v>
      </c>
      <c r="D285" s="8">
        <v>3242572731</v>
      </c>
      <c r="E285" s="8">
        <f t="shared" si="24"/>
        <v>0</v>
      </c>
      <c r="F285" s="8">
        <f>_xlfn.IFNA(VLOOKUP(A285,'313 expiration'!A$1:E$24,5,FALSE),0)</f>
        <v>0</v>
      </c>
      <c r="G285" s="8">
        <f>_xlfn.IFNA(VLOOKUP(A285,'TIF expiration'!$A$1:$B$8,2,FALSE),0)</f>
        <v>0</v>
      </c>
      <c r="H285">
        <v>0.94290000000000007</v>
      </c>
      <c r="I285">
        <v>0.80460000000000009</v>
      </c>
      <c r="J285">
        <v>0.80460000000000009</v>
      </c>
      <c r="K285">
        <f t="shared" si="25"/>
        <v>0</v>
      </c>
      <c r="L285">
        <f t="shared" si="26"/>
        <v>0.94290000000000007</v>
      </c>
      <c r="M285" s="44">
        <f t="shared" si="27"/>
        <v>0.08</v>
      </c>
      <c r="N285" s="44">
        <f t="shared" si="28"/>
        <v>5.8299999999999977E-2</v>
      </c>
      <c r="O285" s="44">
        <f t="shared" si="29"/>
        <v>0</v>
      </c>
    </row>
    <row r="286" spans="1:15" x14ac:dyDescent="0.35">
      <c r="A286">
        <v>71908</v>
      </c>
      <c r="B286" t="s">
        <v>766</v>
      </c>
      <c r="C286" s="8">
        <v>97323713</v>
      </c>
      <c r="D286" s="8">
        <v>97323713</v>
      </c>
      <c r="E286" s="8">
        <f t="shared" si="24"/>
        <v>0</v>
      </c>
      <c r="F286" s="8">
        <f>_xlfn.IFNA(VLOOKUP(A286,'313 expiration'!A$1:E$24,5,FALSE),0)</f>
        <v>0</v>
      </c>
      <c r="G286" s="8">
        <f>_xlfn.IFNA(VLOOKUP(A286,'TIF expiration'!$A$1:$B$8,2,FALSE),0)</f>
        <v>0</v>
      </c>
      <c r="H286">
        <v>0.89950000000000008</v>
      </c>
      <c r="I286">
        <v>0.83979999999999999</v>
      </c>
      <c r="J286">
        <v>0.83979999999999999</v>
      </c>
      <c r="K286">
        <f t="shared" si="25"/>
        <v>0</v>
      </c>
      <c r="L286">
        <f t="shared" si="26"/>
        <v>0.89950000000000008</v>
      </c>
      <c r="M286" s="44">
        <f t="shared" si="27"/>
        <v>5.9700000000000086E-2</v>
      </c>
      <c r="N286" s="44">
        <f t="shared" si="28"/>
        <v>0</v>
      </c>
      <c r="O286" s="44">
        <f t="shared" si="29"/>
        <v>0</v>
      </c>
    </row>
    <row r="287" spans="1:15" x14ac:dyDescent="0.35">
      <c r="A287">
        <v>71909</v>
      </c>
      <c r="B287" t="s">
        <v>765</v>
      </c>
      <c r="C287" s="8">
        <v>14835576915</v>
      </c>
      <c r="D287" s="8">
        <v>14835576915</v>
      </c>
      <c r="E287" s="8">
        <f t="shared" si="24"/>
        <v>0</v>
      </c>
      <c r="F287" s="8">
        <f>_xlfn.IFNA(VLOOKUP(A287,'313 expiration'!A$1:E$24,5,FALSE),0)</f>
        <v>0</v>
      </c>
      <c r="G287" s="8">
        <f>_xlfn.IFNA(VLOOKUP(A287,'TIF expiration'!$A$1:$B$8,2,FALSE),0)</f>
        <v>0</v>
      </c>
      <c r="H287">
        <v>0.85460000000000003</v>
      </c>
      <c r="I287">
        <v>0.80460000000000009</v>
      </c>
      <c r="J287">
        <v>0.80460000000000009</v>
      </c>
      <c r="K287">
        <f t="shared" si="25"/>
        <v>0</v>
      </c>
      <c r="L287">
        <f t="shared" si="26"/>
        <v>0.85460000000000003</v>
      </c>
      <c r="M287" s="44">
        <f t="shared" si="27"/>
        <v>4.9999999999999933E-2</v>
      </c>
      <c r="N287" s="44">
        <f t="shared" si="28"/>
        <v>0</v>
      </c>
      <c r="O287" s="44">
        <f t="shared" si="29"/>
        <v>0</v>
      </c>
    </row>
    <row r="288" spans="1:15" x14ac:dyDescent="0.35">
      <c r="A288">
        <v>72901</v>
      </c>
      <c r="B288" t="s">
        <v>764</v>
      </c>
      <c r="C288" s="8">
        <v>82626930</v>
      </c>
      <c r="D288" s="8">
        <v>82626930</v>
      </c>
      <c r="E288" s="8">
        <f t="shared" si="24"/>
        <v>0</v>
      </c>
      <c r="F288" s="8">
        <f>_xlfn.IFNA(VLOOKUP(A288,'313 expiration'!A$1:E$24,5,FALSE),0)</f>
        <v>0</v>
      </c>
      <c r="G288" s="8">
        <f>_xlfn.IFNA(VLOOKUP(A288,'TIF expiration'!$A$1:$B$8,2,FALSE),0)</f>
        <v>0</v>
      </c>
      <c r="H288">
        <v>0.85460000000000003</v>
      </c>
      <c r="I288">
        <v>0.80460000000000009</v>
      </c>
      <c r="J288">
        <v>0.80460000000000009</v>
      </c>
      <c r="K288">
        <f t="shared" si="25"/>
        <v>0</v>
      </c>
      <c r="L288">
        <f t="shared" si="26"/>
        <v>0.85460000000000003</v>
      </c>
      <c r="M288" s="44">
        <f t="shared" si="27"/>
        <v>4.9999999999999933E-2</v>
      </c>
      <c r="N288" s="44">
        <f t="shared" si="28"/>
        <v>0</v>
      </c>
      <c r="O288" s="44">
        <f t="shared" si="29"/>
        <v>0</v>
      </c>
    </row>
    <row r="289" spans="1:15" x14ac:dyDescent="0.35">
      <c r="A289">
        <v>72902</v>
      </c>
      <c r="B289" t="s">
        <v>763</v>
      </c>
      <c r="C289" s="8">
        <v>523768945</v>
      </c>
      <c r="D289" s="8">
        <v>523768945</v>
      </c>
      <c r="E289" s="8">
        <f t="shared" si="24"/>
        <v>0</v>
      </c>
      <c r="F289" s="8">
        <f>_xlfn.IFNA(VLOOKUP(A289,'313 expiration'!A$1:E$24,5,FALSE),0)</f>
        <v>0</v>
      </c>
      <c r="G289" s="8">
        <f>_xlfn.IFNA(VLOOKUP(A289,'TIF expiration'!$A$1:$B$8,2,FALSE),0)</f>
        <v>0</v>
      </c>
      <c r="H289">
        <v>0.94920000000000004</v>
      </c>
      <c r="I289">
        <v>0.80460000000000009</v>
      </c>
      <c r="J289">
        <v>0.81090000000000007</v>
      </c>
      <c r="K289">
        <f t="shared" si="25"/>
        <v>-6.2999999999999723E-3</v>
      </c>
      <c r="L289">
        <f t="shared" si="26"/>
        <v>0.94290000000000007</v>
      </c>
      <c r="M289" s="44">
        <f t="shared" si="27"/>
        <v>0.08</v>
      </c>
      <c r="N289" s="44">
        <f t="shared" si="28"/>
        <v>5.8299999999999977E-2</v>
      </c>
      <c r="O289" s="44">
        <f t="shared" si="29"/>
        <v>0</v>
      </c>
    </row>
    <row r="290" spans="1:15" x14ac:dyDescent="0.35">
      <c r="A290">
        <v>72903</v>
      </c>
      <c r="B290" t="s">
        <v>762</v>
      </c>
      <c r="C290" s="8">
        <v>2777352061</v>
      </c>
      <c r="D290" s="8">
        <v>2777352061</v>
      </c>
      <c r="E290" s="8">
        <f t="shared" si="24"/>
        <v>0</v>
      </c>
      <c r="F290" s="8">
        <f>_xlfn.IFNA(VLOOKUP(A290,'313 expiration'!A$1:E$24,5,FALSE),0)</f>
        <v>0</v>
      </c>
      <c r="G290" s="8">
        <f>_xlfn.IFNA(VLOOKUP(A290,'TIF expiration'!$A$1:$B$8,2,FALSE),0)</f>
        <v>0</v>
      </c>
      <c r="H290">
        <v>0.86460000000000004</v>
      </c>
      <c r="I290">
        <v>0.80460000000000009</v>
      </c>
      <c r="J290">
        <v>0.80460000000000009</v>
      </c>
      <c r="K290">
        <f t="shared" si="25"/>
        <v>0</v>
      </c>
      <c r="L290">
        <f t="shared" si="26"/>
        <v>0.86460000000000004</v>
      </c>
      <c r="M290" s="44">
        <f t="shared" si="27"/>
        <v>5.9999999999999942E-2</v>
      </c>
      <c r="N290" s="44">
        <f t="shared" si="28"/>
        <v>0</v>
      </c>
      <c r="O290" s="44">
        <f t="shared" si="29"/>
        <v>0</v>
      </c>
    </row>
    <row r="291" spans="1:15" x14ac:dyDescent="0.35">
      <c r="A291">
        <v>72904</v>
      </c>
      <c r="B291" t="s">
        <v>761</v>
      </c>
      <c r="C291" s="8">
        <v>264514261</v>
      </c>
      <c r="D291" s="8">
        <v>257638896</v>
      </c>
      <c r="E291" s="8">
        <f t="shared" si="24"/>
        <v>13750730</v>
      </c>
      <c r="F291" s="8">
        <f>_xlfn.IFNA(VLOOKUP(A291,'313 expiration'!A$1:E$24,5,FALSE),0)</f>
        <v>0</v>
      </c>
      <c r="G291" s="8">
        <f>_xlfn.IFNA(VLOOKUP(A291,'TIF expiration'!$A$1:$B$8,2,FALSE),0)</f>
        <v>0</v>
      </c>
      <c r="H291">
        <v>0.94290000000000007</v>
      </c>
      <c r="I291">
        <v>0.80460000000000009</v>
      </c>
      <c r="J291">
        <v>0.80460000000000009</v>
      </c>
      <c r="K291">
        <f t="shared" si="25"/>
        <v>0</v>
      </c>
      <c r="L291">
        <f t="shared" si="26"/>
        <v>0.94290000000000007</v>
      </c>
      <c r="M291" s="44">
        <f t="shared" si="27"/>
        <v>0.08</v>
      </c>
      <c r="N291" s="44">
        <f t="shared" si="28"/>
        <v>5.8299999999999977E-2</v>
      </c>
      <c r="O291" s="44">
        <f t="shared" si="29"/>
        <v>0</v>
      </c>
    </row>
    <row r="292" spans="1:15" x14ac:dyDescent="0.35">
      <c r="A292">
        <v>72908</v>
      </c>
      <c r="B292" t="s">
        <v>760</v>
      </c>
      <c r="C292" s="8">
        <v>255840095</v>
      </c>
      <c r="D292" s="8">
        <v>255840095</v>
      </c>
      <c r="E292" s="8">
        <f t="shared" si="24"/>
        <v>0</v>
      </c>
      <c r="F292" s="8">
        <f>_xlfn.IFNA(VLOOKUP(A292,'313 expiration'!A$1:E$24,5,FALSE),0)</f>
        <v>0</v>
      </c>
      <c r="G292" s="8">
        <f>_xlfn.IFNA(VLOOKUP(A292,'TIF expiration'!$A$1:$B$8,2,FALSE),0)</f>
        <v>0</v>
      </c>
      <c r="H292">
        <v>0.89180000000000004</v>
      </c>
      <c r="I292">
        <v>0.84179999999999999</v>
      </c>
      <c r="J292">
        <v>0.84179999999999999</v>
      </c>
      <c r="K292">
        <f t="shared" si="25"/>
        <v>0</v>
      </c>
      <c r="L292">
        <f t="shared" si="26"/>
        <v>0.89180000000000004</v>
      </c>
      <c r="M292" s="44">
        <f t="shared" si="27"/>
        <v>5.0000000000000044E-2</v>
      </c>
      <c r="N292" s="44">
        <f t="shared" si="28"/>
        <v>0</v>
      </c>
      <c r="O292" s="44">
        <f t="shared" si="29"/>
        <v>0</v>
      </c>
    </row>
    <row r="293" spans="1:15" x14ac:dyDescent="0.35">
      <c r="A293">
        <v>72909</v>
      </c>
      <c r="B293" t="s">
        <v>759</v>
      </c>
      <c r="C293" s="8">
        <v>183616389</v>
      </c>
      <c r="D293" s="8">
        <v>183616389</v>
      </c>
      <c r="E293" s="8">
        <f t="shared" si="24"/>
        <v>0</v>
      </c>
      <c r="F293" s="8">
        <f>_xlfn.IFNA(VLOOKUP(A293,'313 expiration'!A$1:E$24,5,FALSE),0)</f>
        <v>0</v>
      </c>
      <c r="G293" s="8">
        <f>_xlfn.IFNA(VLOOKUP(A293,'TIF expiration'!$A$1:$B$8,2,FALSE),0)</f>
        <v>0</v>
      </c>
      <c r="H293">
        <v>0.85460000000000003</v>
      </c>
      <c r="I293">
        <v>0.80460000000000009</v>
      </c>
      <c r="J293">
        <v>0.80460000000000009</v>
      </c>
      <c r="K293">
        <f t="shared" si="25"/>
        <v>0</v>
      </c>
      <c r="L293">
        <f t="shared" si="26"/>
        <v>0.85460000000000003</v>
      </c>
      <c r="M293" s="44">
        <f t="shared" si="27"/>
        <v>4.9999999999999933E-2</v>
      </c>
      <c r="N293" s="44">
        <f t="shared" si="28"/>
        <v>0</v>
      </c>
      <c r="O293" s="44">
        <f t="shared" si="29"/>
        <v>0</v>
      </c>
    </row>
    <row r="294" spans="1:15" x14ac:dyDescent="0.35">
      <c r="A294">
        <v>72910</v>
      </c>
      <c r="B294" t="s">
        <v>758</v>
      </c>
      <c r="C294" s="8">
        <v>151883075</v>
      </c>
      <c r="D294" s="8">
        <v>151883075</v>
      </c>
      <c r="E294" s="8">
        <f t="shared" si="24"/>
        <v>0</v>
      </c>
      <c r="F294" s="8">
        <f>_xlfn.IFNA(VLOOKUP(A294,'313 expiration'!A$1:E$24,5,FALSE),0)</f>
        <v>0</v>
      </c>
      <c r="G294" s="8">
        <f>_xlfn.IFNA(VLOOKUP(A294,'TIF expiration'!$A$1:$B$8,2,FALSE),0)</f>
        <v>0</v>
      </c>
      <c r="H294">
        <v>0.85460000000000003</v>
      </c>
      <c r="I294">
        <v>0.80460000000000009</v>
      </c>
      <c r="J294">
        <v>0.80460000000000009</v>
      </c>
      <c r="K294">
        <f t="shared" si="25"/>
        <v>0</v>
      </c>
      <c r="L294">
        <f t="shared" si="26"/>
        <v>0.85460000000000003</v>
      </c>
      <c r="M294" s="44">
        <f t="shared" si="27"/>
        <v>4.9999999999999933E-2</v>
      </c>
      <c r="N294" s="44">
        <f t="shared" si="28"/>
        <v>0</v>
      </c>
      <c r="O294" s="44">
        <f t="shared" si="29"/>
        <v>0</v>
      </c>
    </row>
    <row r="295" spans="1:15" x14ac:dyDescent="0.35">
      <c r="A295">
        <v>73901</v>
      </c>
      <c r="B295" t="s">
        <v>757</v>
      </c>
      <c r="C295" s="8">
        <v>107096420</v>
      </c>
      <c r="D295" s="8">
        <v>107096420</v>
      </c>
      <c r="E295" s="8">
        <f t="shared" si="24"/>
        <v>0</v>
      </c>
      <c r="F295" s="8">
        <f>_xlfn.IFNA(VLOOKUP(A295,'313 expiration'!A$1:E$24,5,FALSE),0)</f>
        <v>0</v>
      </c>
      <c r="G295" s="8">
        <f>_xlfn.IFNA(VLOOKUP(A295,'TIF expiration'!$A$1:$B$8,2,FALSE),0)</f>
        <v>0</v>
      </c>
      <c r="H295">
        <v>0.85460000000000003</v>
      </c>
      <c r="I295">
        <v>0.80460000000000009</v>
      </c>
      <c r="J295">
        <v>0.80460000000000009</v>
      </c>
      <c r="K295">
        <f t="shared" si="25"/>
        <v>0</v>
      </c>
      <c r="L295">
        <f t="shared" si="26"/>
        <v>0.85460000000000003</v>
      </c>
      <c r="M295" s="44">
        <f t="shared" si="27"/>
        <v>4.9999999999999933E-2</v>
      </c>
      <c r="N295" s="44">
        <f t="shared" si="28"/>
        <v>0</v>
      </c>
      <c r="O295" s="44">
        <f t="shared" si="29"/>
        <v>0</v>
      </c>
    </row>
    <row r="296" spans="1:15" x14ac:dyDescent="0.35">
      <c r="A296">
        <v>73903</v>
      </c>
      <c r="B296" t="s">
        <v>756</v>
      </c>
      <c r="C296" s="8">
        <v>406406574</v>
      </c>
      <c r="D296" s="8">
        <v>406406574</v>
      </c>
      <c r="E296" s="8">
        <f t="shared" si="24"/>
        <v>0</v>
      </c>
      <c r="F296" s="8">
        <f>_xlfn.IFNA(VLOOKUP(A296,'313 expiration'!A$1:E$24,5,FALSE),0)</f>
        <v>0</v>
      </c>
      <c r="G296" s="8">
        <f>_xlfn.IFNA(VLOOKUP(A296,'TIF expiration'!$A$1:$B$8,2,FALSE),0)</f>
        <v>0</v>
      </c>
      <c r="H296">
        <v>0.93320000000000003</v>
      </c>
      <c r="I296">
        <v>0.80460000000000009</v>
      </c>
      <c r="J296">
        <v>0.80460000000000009</v>
      </c>
      <c r="K296">
        <f t="shared" si="25"/>
        <v>0</v>
      </c>
      <c r="L296">
        <f t="shared" si="26"/>
        <v>0.93320000000000003</v>
      </c>
      <c r="M296" s="44">
        <f t="shared" si="27"/>
        <v>0.08</v>
      </c>
      <c r="N296" s="44">
        <f t="shared" si="28"/>
        <v>4.8599999999999935E-2</v>
      </c>
      <c r="O296" s="44">
        <f t="shared" si="29"/>
        <v>0</v>
      </c>
    </row>
    <row r="297" spans="1:15" x14ac:dyDescent="0.35">
      <c r="A297">
        <v>73904</v>
      </c>
      <c r="B297" t="s">
        <v>755</v>
      </c>
      <c r="C297" s="8">
        <v>23048369</v>
      </c>
      <c r="D297" s="8">
        <v>23048369</v>
      </c>
      <c r="E297" s="8">
        <f t="shared" si="24"/>
        <v>0</v>
      </c>
      <c r="F297" s="8">
        <f>_xlfn.IFNA(VLOOKUP(A297,'313 expiration'!A$1:E$24,5,FALSE),0)</f>
        <v>0</v>
      </c>
      <c r="G297" s="8">
        <f>_xlfn.IFNA(VLOOKUP(A297,'TIF expiration'!$A$1:$B$8,2,FALSE),0)</f>
        <v>0</v>
      </c>
      <c r="H297">
        <v>0.88770000000000004</v>
      </c>
      <c r="I297">
        <v>0.8377</v>
      </c>
      <c r="J297">
        <v>0.8377</v>
      </c>
      <c r="K297">
        <f t="shared" si="25"/>
        <v>0</v>
      </c>
      <c r="L297">
        <f t="shared" si="26"/>
        <v>0.88770000000000004</v>
      </c>
      <c r="M297" s="44">
        <f t="shared" si="27"/>
        <v>5.0000000000000044E-2</v>
      </c>
      <c r="N297" s="44">
        <f t="shared" si="28"/>
        <v>0</v>
      </c>
      <c r="O297" s="44">
        <f t="shared" si="29"/>
        <v>0</v>
      </c>
    </row>
    <row r="298" spans="1:15" x14ac:dyDescent="0.35">
      <c r="A298">
        <v>73905</v>
      </c>
      <c r="B298" t="s">
        <v>754</v>
      </c>
      <c r="C298" s="8">
        <v>395520763</v>
      </c>
      <c r="D298" s="8">
        <v>395520763</v>
      </c>
      <c r="E298" s="8">
        <f t="shared" si="24"/>
        <v>0</v>
      </c>
      <c r="F298" s="8">
        <f>_xlfn.IFNA(VLOOKUP(A298,'313 expiration'!A$1:E$24,5,FALSE),0)</f>
        <v>0</v>
      </c>
      <c r="G298" s="8">
        <f>_xlfn.IFNA(VLOOKUP(A298,'TIF expiration'!$A$1:$B$8,2,FALSE),0)</f>
        <v>0</v>
      </c>
      <c r="H298">
        <v>0.85460000000000003</v>
      </c>
      <c r="I298">
        <v>0.80460000000000009</v>
      </c>
      <c r="J298">
        <v>0.80460000000000009</v>
      </c>
      <c r="K298">
        <f t="shared" si="25"/>
        <v>0</v>
      </c>
      <c r="L298">
        <f t="shared" si="26"/>
        <v>0.85460000000000003</v>
      </c>
      <c r="M298" s="44">
        <f t="shared" si="27"/>
        <v>4.9999999999999933E-2</v>
      </c>
      <c r="N298" s="44">
        <f t="shared" si="28"/>
        <v>0</v>
      </c>
      <c r="O298" s="44">
        <f t="shared" si="29"/>
        <v>0</v>
      </c>
    </row>
    <row r="299" spans="1:15" x14ac:dyDescent="0.35">
      <c r="A299">
        <v>74903</v>
      </c>
      <c r="B299" t="s">
        <v>753</v>
      </c>
      <c r="C299" s="8">
        <v>1520682597</v>
      </c>
      <c r="D299" s="8">
        <v>1520682597</v>
      </c>
      <c r="E299" s="8">
        <f t="shared" si="24"/>
        <v>0</v>
      </c>
      <c r="F299" s="8">
        <f>_xlfn.IFNA(VLOOKUP(A299,'313 expiration'!A$1:E$24,5,FALSE),0)</f>
        <v>0</v>
      </c>
      <c r="G299" s="8">
        <f>_xlfn.IFNA(VLOOKUP(A299,'TIF expiration'!$A$1:$B$8,2,FALSE),0)</f>
        <v>0</v>
      </c>
      <c r="H299">
        <v>0.85460000000000003</v>
      </c>
      <c r="I299">
        <v>0.80460000000000009</v>
      </c>
      <c r="J299">
        <v>0.80460000000000009</v>
      </c>
      <c r="K299">
        <f t="shared" si="25"/>
        <v>0</v>
      </c>
      <c r="L299">
        <f t="shared" si="26"/>
        <v>0.85460000000000003</v>
      </c>
      <c r="M299" s="44">
        <f t="shared" si="27"/>
        <v>4.9999999999999933E-2</v>
      </c>
      <c r="N299" s="44">
        <f t="shared" si="28"/>
        <v>0</v>
      </c>
      <c r="O299" s="44">
        <f t="shared" si="29"/>
        <v>0</v>
      </c>
    </row>
    <row r="300" spans="1:15" x14ac:dyDescent="0.35">
      <c r="A300">
        <v>74904</v>
      </c>
      <c r="B300" t="s">
        <v>752</v>
      </c>
      <c r="C300" s="8">
        <v>112508953</v>
      </c>
      <c r="D300" s="8">
        <v>112508953</v>
      </c>
      <c r="E300" s="8">
        <f t="shared" si="24"/>
        <v>0</v>
      </c>
      <c r="F300" s="8">
        <f>_xlfn.IFNA(VLOOKUP(A300,'313 expiration'!A$1:E$24,5,FALSE),0)</f>
        <v>0</v>
      </c>
      <c r="G300" s="8">
        <f>_xlfn.IFNA(VLOOKUP(A300,'TIF expiration'!$A$1:$B$8,2,FALSE),0)</f>
        <v>0</v>
      </c>
      <c r="H300">
        <v>0.85460000000000003</v>
      </c>
      <c r="I300">
        <v>0.80460000000000009</v>
      </c>
      <c r="J300">
        <v>0.80460000000000009</v>
      </c>
      <c r="K300">
        <f t="shared" si="25"/>
        <v>0</v>
      </c>
      <c r="L300">
        <f t="shared" si="26"/>
        <v>0.85460000000000003</v>
      </c>
      <c r="M300" s="44">
        <f t="shared" si="27"/>
        <v>4.9999999999999933E-2</v>
      </c>
      <c r="N300" s="44">
        <f t="shared" si="28"/>
        <v>0</v>
      </c>
      <c r="O300" s="44">
        <f t="shared" si="29"/>
        <v>0</v>
      </c>
    </row>
    <row r="301" spans="1:15" x14ac:dyDescent="0.35">
      <c r="A301">
        <v>74905</v>
      </c>
      <c r="B301" t="s">
        <v>751</v>
      </c>
      <c r="C301" s="8">
        <v>96044275</v>
      </c>
      <c r="D301" s="8">
        <v>96044275</v>
      </c>
      <c r="E301" s="8">
        <f t="shared" si="24"/>
        <v>0</v>
      </c>
      <c r="F301" s="8">
        <f>_xlfn.IFNA(VLOOKUP(A301,'313 expiration'!A$1:E$24,5,FALSE),0)</f>
        <v>0</v>
      </c>
      <c r="G301" s="8">
        <f>_xlfn.IFNA(VLOOKUP(A301,'TIF expiration'!$A$1:$B$8,2,FALSE),0)</f>
        <v>0</v>
      </c>
      <c r="H301">
        <v>0.9346000000000001</v>
      </c>
      <c r="I301">
        <v>0.80460000000000009</v>
      </c>
      <c r="J301">
        <v>0.80460000000000009</v>
      </c>
      <c r="K301">
        <f t="shared" si="25"/>
        <v>0</v>
      </c>
      <c r="L301">
        <f t="shared" si="26"/>
        <v>0.9346000000000001</v>
      </c>
      <c r="M301" s="44">
        <f t="shared" si="27"/>
        <v>0.08</v>
      </c>
      <c r="N301" s="44">
        <f t="shared" si="28"/>
        <v>0.05</v>
      </c>
      <c r="O301" s="44">
        <f t="shared" si="29"/>
        <v>0</v>
      </c>
    </row>
    <row r="302" spans="1:15" x14ac:dyDescent="0.35">
      <c r="A302">
        <v>74907</v>
      </c>
      <c r="B302" t="s">
        <v>750</v>
      </c>
      <c r="C302" s="8">
        <v>338507943</v>
      </c>
      <c r="D302" s="8">
        <v>338507943</v>
      </c>
      <c r="E302" s="8">
        <f t="shared" si="24"/>
        <v>0</v>
      </c>
      <c r="F302" s="8">
        <f>_xlfn.IFNA(VLOOKUP(A302,'313 expiration'!A$1:E$24,5,FALSE),0)</f>
        <v>0</v>
      </c>
      <c r="G302" s="8">
        <f>_xlfn.IFNA(VLOOKUP(A302,'TIF expiration'!$A$1:$B$8,2,FALSE),0)</f>
        <v>0</v>
      </c>
      <c r="H302">
        <v>0.85460000000000003</v>
      </c>
      <c r="I302">
        <v>0.80460000000000009</v>
      </c>
      <c r="J302">
        <v>0.80460000000000009</v>
      </c>
      <c r="K302">
        <f t="shared" si="25"/>
        <v>0</v>
      </c>
      <c r="L302">
        <f t="shared" si="26"/>
        <v>0.85460000000000003</v>
      </c>
      <c r="M302" s="44">
        <f t="shared" si="27"/>
        <v>4.9999999999999933E-2</v>
      </c>
      <c r="N302" s="44">
        <f t="shared" si="28"/>
        <v>0</v>
      </c>
      <c r="O302" s="44">
        <f t="shared" si="29"/>
        <v>0</v>
      </c>
    </row>
    <row r="303" spans="1:15" x14ac:dyDescent="0.35">
      <c r="A303">
        <v>74909</v>
      </c>
      <c r="B303" t="s">
        <v>749</v>
      </c>
      <c r="C303" s="8">
        <v>383131095</v>
      </c>
      <c r="D303" s="8">
        <v>383131095</v>
      </c>
      <c r="E303" s="8">
        <f t="shared" si="24"/>
        <v>0</v>
      </c>
      <c r="F303" s="8">
        <f>_xlfn.IFNA(VLOOKUP(A303,'313 expiration'!A$1:E$24,5,FALSE),0)</f>
        <v>0</v>
      </c>
      <c r="G303" s="8">
        <f>_xlfn.IFNA(VLOOKUP(A303,'TIF expiration'!$A$1:$B$8,2,FALSE),0)</f>
        <v>0</v>
      </c>
      <c r="H303">
        <v>0.94290000000000007</v>
      </c>
      <c r="I303">
        <v>0.80460000000000009</v>
      </c>
      <c r="J303">
        <v>0.80460000000000009</v>
      </c>
      <c r="K303">
        <f t="shared" si="25"/>
        <v>0</v>
      </c>
      <c r="L303">
        <f t="shared" si="26"/>
        <v>0.94290000000000007</v>
      </c>
      <c r="M303" s="44">
        <f t="shared" si="27"/>
        <v>0.08</v>
      </c>
      <c r="N303" s="44">
        <f t="shared" si="28"/>
        <v>5.8299999999999977E-2</v>
      </c>
      <c r="O303" s="44">
        <f t="shared" si="29"/>
        <v>0</v>
      </c>
    </row>
    <row r="304" spans="1:15" x14ac:dyDescent="0.35">
      <c r="A304">
        <v>74911</v>
      </c>
      <c r="B304" t="s">
        <v>748</v>
      </c>
      <c r="C304" s="8">
        <v>199776144</v>
      </c>
      <c r="D304" s="8">
        <v>199776144</v>
      </c>
      <c r="E304" s="8">
        <f t="shared" si="24"/>
        <v>0</v>
      </c>
      <c r="F304" s="8">
        <f>_xlfn.IFNA(VLOOKUP(A304,'313 expiration'!A$1:E$24,5,FALSE),0)</f>
        <v>0</v>
      </c>
      <c r="G304" s="8">
        <f>_xlfn.IFNA(VLOOKUP(A304,'TIF expiration'!$A$1:$B$8,2,FALSE),0)</f>
        <v>0</v>
      </c>
      <c r="H304">
        <v>0.94290000000000007</v>
      </c>
      <c r="I304">
        <v>0.80460000000000009</v>
      </c>
      <c r="J304">
        <v>0.80460000000000009</v>
      </c>
      <c r="K304">
        <f t="shared" si="25"/>
        <v>0</v>
      </c>
      <c r="L304">
        <f t="shared" si="26"/>
        <v>0.94290000000000007</v>
      </c>
      <c r="M304" s="44">
        <f t="shared" si="27"/>
        <v>0.08</v>
      </c>
      <c r="N304" s="44">
        <f t="shared" si="28"/>
        <v>5.8299999999999977E-2</v>
      </c>
      <c r="O304" s="44">
        <f t="shared" si="29"/>
        <v>0</v>
      </c>
    </row>
    <row r="305" spans="1:15" x14ac:dyDescent="0.35">
      <c r="A305">
        <v>74912</v>
      </c>
      <c r="B305" t="s">
        <v>747</v>
      </c>
      <c r="C305" s="8">
        <v>422759049</v>
      </c>
      <c r="D305" s="8">
        <v>422759049</v>
      </c>
      <c r="E305" s="8">
        <f t="shared" si="24"/>
        <v>0</v>
      </c>
      <c r="F305" s="8">
        <f>_xlfn.IFNA(VLOOKUP(A305,'313 expiration'!A$1:E$24,5,FALSE),0)</f>
        <v>0</v>
      </c>
      <c r="G305" s="8">
        <f>_xlfn.IFNA(VLOOKUP(A305,'TIF expiration'!$A$1:$B$8,2,FALSE),0)</f>
        <v>0</v>
      </c>
      <c r="H305">
        <v>0.94290000000000007</v>
      </c>
      <c r="I305">
        <v>0.80460000000000009</v>
      </c>
      <c r="J305">
        <v>0.80460000000000009</v>
      </c>
      <c r="K305">
        <f t="shared" si="25"/>
        <v>0</v>
      </c>
      <c r="L305">
        <f t="shared" si="26"/>
        <v>0.94290000000000007</v>
      </c>
      <c r="M305" s="44">
        <f t="shared" si="27"/>
        <v>0.08</v>
      </c>
      <c r="N305" s="44">
        <f t="shared" si="28"/>
        <v>5.8299999999999977E-2</v>
      </c>
      <c r="O305" s="44">
        <f t="shared" si="29"/>
        <v>0</v>
      </c>
    </row>
    <row r="306" spans="1:15" x14ac:dyDescent="0.35">
      <c r="A306">
        <v>74917</v>
      </c>
      <c r="B306" t="s">
        <v>746</v>
      </c>
      <c r="C306" s="8">
        <v>226449170</v>
      </c>
      <c r="D306" s="8">
        <v>226449170</v>
      </c>
      <c r="E306" s="8">
        <f t="shared" si="24"/>
        <v>0</v>
      </c>
      <c r="F306" s="8">
        <f>_xlfn.IFNA(VLOOKUP(A306,'313 expiration'!A$1:E$24,5,FALSE),0)</f>
        <v>0</v>
      </c>
      <c r="G306" s="8">
        <f>_xlfn.IFNA(VLOOKUP(A306,'TIF expiration'!$A$1:$B$8,2,FALSE),0)</f>
        <v>0</v>
      </c>
      <c r="H306">
        <v>0.94290000000000007</v>
      </c>
      <c r="I306">
        <v>0.80460000000000009</v>
      </c>
      <c r="J306">
        <v>0.80460000000000009</v>
      </c>
      <c r="K306">
        <f t="shared" si="25"/>
        <v>0</v>
      </c>
      <c r="L306">
        <f t="shared" si="26"/>
        <v>0.94290000000000007</v>
      </c>
      <c r="M306" s="44">
        <f t="shared" si="27"/>
        <v>0.08</v>
      </c>
      <c r="N306" s="44">
        <f t="shared" si="28"/>
        <v>5.8299999999999977E-2</v>
      </c>
      <c r="O306" s="44">
        <f t="shared" si="29"/>
        <v>0</v>
      </c>
    </row>
    <row r="307" spans="1:15" x14ac:dyDescent="0.35">
      <c r="A307">
        <v>75901</v>
      </c>
      <c r="B307" t="s">
        <v>745</v>
      </c>
      <c r="C307" s="8">
        <v>514365685</v>
      </c>
      <c r="D307" s="8">
        <v>514365685</v>
      </c>
      <c r="E307" s="8">
        <f t="shared" si="24"/>
        <v>0</v>
      </c>
      <c r="F307" s="8">
        <f>_xlfn.IFNA(VLOOKUP(A307,'313 expiration'!A$1:E$24,5,FALSE),0)</f>
        <v>0</v>
      </c>
      <c r="G307" s="8">
        <f>_xlfn.IFNA(VLOOKUP(A307,'TIF expiration'!$A$1:$B$8,2,FALSE),0)</f>
        <v>0</v>
      </c>
      <c r="H307">
        <v>0.95530000000000004</v>
      </c>
      <c r="I307">
        <v>0.81700000000000006</v>
      </c>
      <c r="J307">
        <v>0.81700000000000006</v>
      </c>
      <c r="K307">
        <f t="shared" si="25"/>
        <v>0</v>
      </c>
      <c r="L307">
        <f t="shared" si="26"/>
        <v>0.95530000000000004</v>
      </c>
      <c r="M307" s="44">
        <f t="shared" si="27"/>
        <v>0.08</v>
      </c>
      <c r="N307" s="44">
        <f t="shared" si="28"/>
        <v>5.8299999999999977E-2</v>
      </c>
      <c r="O307" s="44">
        <f t="shared" si="29"/>
        <v>0</v>
      </c>
    </row>
    <row r="308" spans="1:15" x14ac:dyDescent="0.35">
      <c r="A308">
        <v>75902</v>
      </c>
      <c r="B308" t="s">
        <v>744</v>
      </c>
      <c r="C308" s="8">
        <v>2087008877</v>
      </c>
      <c r="D308" s="8">
        <v>2087008877</v>
      </c>
      <c r="E308" s="8">
        <f t="shared" si="24"/>
        <v>0</v>
      </c>
      <c r="F308" s="8">
        <f>_xlfn.IFNA(VLOOKUP(A308,'313 expiration'!A$1:E$24,5,FALSE),0)</f>
        <v>0</v>
      </c>
      <c r="G308" s="8">
        <f>_xlfn.IFNA(VLOOKUP(A308,'TIF expiration'!$A$1:$B$8,2,FALSE),0)</f>
        <v>0</v>
      </c>
      <c r="H308">
        <v>0.85460000000000003</v>
      </c>
      <c r="I308">
        <v>0.80460000000000009</v>
      </c>
      <c r="J308">
        <v>0.80460000000000009</v>
      </c>
      <c r="K308">
        <f t="shared" si="25"/>
        <v>0</v>
      </c>
      <c r="L308">
        <f t="shared" si="26"/>
        <v>0.85460000000000003</v>
      </c>
      <c r="M308" s="44">
        <f t="shared" si="27"/>
        <v>4.9999999999999933E-2</v>
      </c>
      <c r="N308" s="44">
        <f t="shared" si="28"/>
        <v>0</v>
      </c>
      <c r="O308" s="44">
        <f t="shared" si="29"/>
        <v>0</v>
      </c>
    </row>
    <row r="309" spans="1:15" x14ac:dyDescent="0.35">
      <c r="A309">
        <v>75903</v>
      </c>
      <c r="B309" t="s">
        <v>743</v>
      </c>
      <c r="C309" s="8">
        <v>583189331</v>
      </c>
      <c r="D309" s="8">
        <v>583189331</v>
      </c>
      <c r="E309" s="8">
        <f t="shared" si="24"/>
        <v>0</v>
      </c>
      <c r="F309" s="8">
        <f>_xlfn.IFNA(VLOOKUP(A309,'313 expiration'!A$1:E$24,5,FALSE),0)</f>
        <v>0</v>
      </c>
      <c r="G309" s="8">
        <f>_xlfn.IFNA(VLOOKUP(A309,'TIF expiration'!$A$1:$B$8,2,FALSE),0)</f>
        <v>0</v>
      </c>
      <c r="H309">
        <v>0.89300000000000002</v>
      </c>
      <c r="I309">
        <v>0.85300000000000009</v>
      </c>
      <c r="J309">
        <v>0.85300000000000009</v>
      </c>
      <c r="K309">
        <f t="shared" si="25"/>
        <v>0</v>
      </c>
      <c r="L309">
        <f t="shared" si="26"/>
        <v>0.89300000000000002</v>
      </c>
      <c r="M309" s="44">
        <f t="shared" si="27"/>
        <v>3.9999999999999925E-2</v>
      </c>
      <c r="N309" s="44">
        <f t="shared" si="28"/>
        <v>0</v>
      </c>
      <c r="O309" s="44">
        <f t="shared" si="29"/>
        <v>0</v>
      </c>
    </row>
    <row r="310" spans="1:15" x14ac:dyDescent="0.35">
      <c r="A310">
        <v>75906</v>
      </c>
      <c r="B310" t="s">
        <v>742</v>
      </c>
      <c r="C310" s="8">
        <v>361254882</v>
      </c>
      <c r="D310" s="8">
        <v>361254882</v>
      </c>
      <c r="E310" s="8">
        <f t="shared" si="24"/>
        <v>0</v>
      </c>
      <c r="F310" s="8">
        <f>_xlfn.IFNA(VLOOKUP(A310,'313 expiration'!A$1:E$24,5,FALSE),0)</f>
        <v>0</v>
      </c>
      <c r="G310" s="8">
        <f>_xlfn.IFNA(VLOOKUP(A310,'TIF expiration'!$A$1:$B$8,2,FALSE),0)</f>
        <v>0</v>
      </c>
      <c r="H310">
        <v>0.85460000000000003</v>
      </c>
      <c r="I310">
        <v>0.80460000000000009</v>
      </c>
      <c r="J310">
        <v>0.80460000000000009</v>
      </c>
      <c r="K310">
        <f t="shared" si="25"/>
        <v>0</v>
      </c>
      <c r="L310">
        <f t="shared" si="26"/>
        <v>0.85460000000000003</v>
      </c>
      <c r="M310" s="44">
        <f t="shared" si="27"/>
        <v>4.9999999999999933E-2</v>
      </c>
      <c r="N310" s="44">
        <f t="shared" si="28"/>
        <v>0</v>
      </c>
      <c r="O310" s="44">
        <f t="shared" si="29"/>
        <v>0</v>
      </c>
    </row>
    <row r="311" spans="1:15" x14ac:dyDescent="0.35">
      <c r="A311">
        <v>75908</v>
      </c>
      <c r="B311" t="s">
        <v>741</v>
      </c>
      <c r="C311" s="8">
        <v>707454319</v>
      </c>
      <c r="D311" s="8">
        <v>685798195</v>
      </c>
      <c r="E311" s="8">
        <f t="shared" si="24"/>
        <v>43312248</v>
      </c>
      <c r="F311" s="8">
        <f>_xlfn.IFNA(VLOOKUP(A311,'313 expiration'!A$1:E$24,5,FALSE),0)</f>
        <v>0</v>
      </c>
      <c r="G311" s="8">
        <f>_xlfn.IFNA(VLOOKUP(A311,'TIF expiration'!$A$1:$B$8,2,FALSE),0)</f>
        <v>0</v>
      </c>
      <c r="H311">
        <v>0.86460000000000004</v>
      </c>
      <c r="I311">
        <v>0.80460000000000009</v>
      </c>
      <c r="J311">
        <v>0.80460000000000009</v>
      </c>
      <c r="K311">
        <f t="shared" si="25"/>
        <v>0</v>
      </c>
      <c r="L311">
        <f t="shared" si="26"/>
        <v>0.86460000000000004</v>
      </c>
      <c r="M311" s="44">
        <f t="shared" si="27"/>
        <v>5.9999999999999942E-2</v>
      </c>
      <c r="N311" s="44">
        <f t="shared" si="28"/>
        <v>0</v>
      </c>
      <c r="O311" s="44">
        <f t="shared" si="29"/>
        <v>0</v>
      </c>
    </row>
    <row r="312" spans="1:15" x14ac:dyDescent="0.35">
      <c r="A312">
        <v>76903</v>
      </c>
      <c r="B312" t="s">
        <v>740</v>
      </c>
      <c r="C312" s="8">
        <v>212731725</v>
      </c>
      <c r="D312" s="8">
        <v>212731725</v>
      </c>
      <c r="E312" s="8">
        <f t="shared" si="24"/>
        <v>0</v>
      </c>
      <c r="F312" s="8">
        <f>_xlfn.IFNA(VLOOKUP(A312,'313 expiration'!A$1:E$24,5,FALSE),0)</f>
        <v>0</v>
      </c>
      <c r="G312" s="8">
        <f>_xlfn.IFNA(VLOOKUP(A312,'TIF expiration'!$A$1:$B$8,2,FALSE),0)</f>
        <v>0</v>
      </c>
      <c r="H312">
        <v>0.94290000000000007</v>
      </c>
      <c r="I312">
        <v>0.80460000000000009</v>
      </c>
      <c r="J312">
        <v>0.80460000000000009</v>
      </c>
      <c r="K312">
        <f t="shared" si="25"/>
        <v>0</v>
      </c>
      <c r="L312">
        <f t="shared" si="26"/>
        <v>0.94290000000000007</v>
      </c>
      <c r="M312" s="44">
        <f t="shared" si="27"/>
        <v>0.08</v>
      </c>
      <c r="N312" s="44">
        <f t="shared" si="28"/>
        <v>5.8299999999999977E-2</v>
      </c>
      <c r="O312" s="44">
        <f t="shared" si="29"/>
        <v>0</v>
      </c>
    </row>
    <row r="313" spans="1:15" x14ac:dyDescent="0.35">
      <c r="A313">
        <v>76904</v>
      </c>
      <c r="B313" t="s">
        <v>739</v>
      </c>
      <c r="C313" s="8">
        <v>261036788</v>
      </c>
      <c r="D313" s="8">
        <v>261036788</v>
      </c>
      <c r="E313" s="8">
        <f t="shared" si="24"/>
        <v>0</v>
      </c>
      <c r="F313" s="8">
        <f>_xlfn.IFNA(VLOOKUP(A313,'313 expiration'!A$1:E$24,5,FALSE),0)</f>
        <v>0</v>
      </c>
      <c r="G313" s="8">
        <f>_xlfn.IFNA(VLOOKUP(A313,'TIF expiration'!$A$1:$B$8,2,FALSE),0)</f>
        <v>0</v>
      </c>
      <c r="H313">
        <v>0.94290000000000007</v>
      </c>
      <c r="I313">
        <v>0.80460000000000009</v>
      </c>
      <c r="J313">
        <v>0.80460000000000009</v>
      </c>
      <c r="K313">
        <f t="shared" si="25"/>
        <v>0</v>
      </c>
      <c r="L313">
        <f t="shared" si="26"/>
        <v>0.94290000000000007</v>
      </c>
      <c r="M313" s="44">
        <f t="shared" si="27"/>
        <v>0.08</v>
      </c>
      <c r="N313" s="44">
        <f t="shared" si="28"/>
        <v>5.8299999999999977E-2</v>
      </c>
      <c r="O313" s="44">
        <f t="shared" si="29"/>
        <v>0</v>
      </c>
    </row>
    <row r="314" spans="1:15" x14ac:dyDescent="0.35">
      <c r="A314">
        <v>77901</v>
      </c>
      <c r="B314" t="s">
        <v>1075</v>
      </c>
      <c r="C314" s="8">
        <v>301742753</v>
      </c>
      <c r="D314" s="8">
        <v>301742753</v>
      </c>
      <c r="E314" s="8">
        <f t="shared" si="24"/>
        <v>0</v>
      </c>
      <c r="F314" s="8">
        <f>_xlfn.IFNA(VLOOKUP(A314,'313 expiration'!A$1:E$24,5,FALSE),0)</f>
        <v>0</v>
      </c>
      <c r="G314" s="8">
        <f>_xlfn.IFNA(VLOOKUP(A314,'TIF expiration'!$A$1:$B$8,2,FALSE),0)</f>
        <v>0</v>
      </c>
      <c r="H314">
        <v>1.0324</v>
      </c>
      <c r="I314">
        <v>0.89410000000000001</v>
      </c>
      <c r="J314">
        <v>0.89410000000000001</v>
      </c>
      <c r="K314">
        <f t="shared" si="25"/>
        <v>0</v>
      </c>
      <c r="L314">
        <f t="shared" si="26"/>
        <v>1.0324</v>
      </c>
      <c r="M314" s="44">
        <f t="shared" si="27"/>
        <v>0.08</v>
      </c>
      <c r="N314" s="44">
        <f t="shared" si="28"/>
        <v>5.8299999999999977E-2</v>
      </c>
      <c r="O314" s="44">
        <f t="shared" si="29"/>
        <v>0</v>
      </c>
    </row>
    <row r="315" spans="1:15" x14ac:dyDescent="0.35">
      <c r="A315">
        <v>77902</v>
      </c>
      <c r="B315" t="s">
        <v>738</v>
      </c>
      <c r="C315" s="8">
        <v>108958987</v>
      </c>
      <c r="D315" s="8">
        <v>108958987</v>
      </c>
      <c r="E315" s="8">
        <f t="shared" si="24"/>
        <v>0</v>
      </c>
      <c r="F315" s="8">
        <f>_xlfn.IFNA(VLOOKUP(A315,'313 expiration'!A$1:E$24,5,FALSE),0)</f>
        <v>0</v>
      </c>
      <c r="G315" s="8">
        <f>_xlfn.IFNA(VLOOKUP(A315,'TIF expiration'!$A$1:$B$8,2,FALSE),0)</f>
        <v>0</v>
      </c>
      <c r="H315">
        <v>1.0130000000000001</v>
      </c>
      <c r="I315">
        <v>0.89410000000000001</v>
      </c>
      <c r="J315">
        <v>0.89410000000000001</v>
      </c>
      <c r="K315">
        <f t="shared" si="25"/>
        <v>0</v>
      </c>
      <c r="L315">
        <f t="shared" si="26"/>
        <v>1.0130000000000001</v>
      </c>
      <c r="M315" s="44">
        <f t="shared" si="27"/>
        <v>0.08</v>
      </c>
      <c r="N315" s="44">
        <f t="shared" si="28"/>
        <v>3.8900000000000115E-2</v>
      </c>
      <c r="O315" s="44">
        <f t="shared" si="29"/>
        <v>0</v>
      </c>
    </row>
    <row r="316" spans="1:15" x14ac:dyDescent="0.35">
      <c r="A316">
        <v>78901</v>
      </c>
      <c r="B316" t="s">
        <v>737</v>
      </c>
      <c r="C316" s="8">
        <v>333727265</v>
      </c>
      <c r="D316" s="8">
        <v>333727265</v>
      </c>
      <c r="E316" s="8">
        <f t="shared" si="24"/>
        <v>0</v>
      </c>
      <c r="F316" s="8">
        <f>_xlfn.IFNA(VLOOKUP(A316,'313 expiration'!A$1:E$24,5,FALSE),0)</f>
        <v>0</v>
      </c>
      <c r="G316" s="8">
        <f>_xlfn.IFNA(VLOOKUP(A316,'TIF expiration'!$A$1:$B$8,2,FALSE),0)</f>
        <v>0</v>
      </c>
      <c r="H316">
        <v>0.96030000000000004</v>
      </c>
      <c r="I316">
        <v>0.82200000000000006</v>
      </c>
      <c r="J316">
        <v>0.82200000000000006</v>
      </c>
      <c r="K316">
        <f t="shared" si="25"/>
        <v>0</v>
      </c>
      <c r="L316">
        <f t="shared" si="26"/>
        <v>0.96030000000000004</v>
      </c>
      <c r="M316" s="44">
        <f t="shared" si="27"/>
        <v>0.08</v>
      </c>
      <c r="N316" s="44">
        <f t="shared" si="28"/>
        <v>5.8299999999999977E-2</v>
      </c>
      <c r="O316" s="44">
        <f t="shared" si="29"/>
        <v>0</v>
      </c>
    </row>
    <row r="317" spans="1:15" x14ac:dyDescent="0.35">
      <c r="A317">
        <v>79901</v>
      </c>
      <c r="B317" t="s">
        <v>736</v>
      </c>
      <c r="C317" s="8">
        <v>25413241818</v>
      </c>
      <c r="D317" s="8">
        <v>25413241818</v>
      </c>
      <c r="E317" s="8">
        <f t="shared" si="24"/>
        <v>0</v>
      </c>
      <c r="F317" s="8">
        <f>_xlfn.IFNA(VLOOKUP(A317,'313 expiration'!A$1:E$24,5,FALSE),0)</f>
        <v>0</v>
      </c>
      <c r="G317" s="8">
        <f>_xlfn.IFNA(VLOOKUP(A317,'TIF expiration'!$A$1:$B$8,2,FALSE),0)</f>
        <v>0</v>
      </c>
      <c r="H317">
        <v>0.85460000000000003</v>
      </c>
      <c r="I317">
        <v>0.80460000000000009</v>
      </c>
      <c r="J317">
        <v>0.80460000000000009</v>
      </c>
      <c r="K317">
        <f t="shared" si="25"/>
        <v>0</v>
      </c>
      <c r="L317">
        <f t="shared" si="26"/>
        <v>0.85460000000000003</v>
      </c>
      <c r="M317" s="44">
        <f t="shared" si="27"/>
        <v>4.9999999999999933E-2</v>
      </c>
      <c r="N317" s="44">
        <f t="shared" si="28"/>
        <v>0</v>
      </c>
      <c r="O317" s="44">
        <f t="shared" si="29"/>
        <v>0</v>
      </c>
    </row>
    <row r="318" spans="1:15" x14ac:dyDescent="0.35">
      <c r="A318">
        <v>79906</v>
      </c>
      <c r="B318" t="s">
        <v>735</v>
      </c>
      <c r="C318" s="8">
        <v>1576509950</v>
      </c>
      <c r="D318" s="8">
        <v>1576509950</v>
      </c>
      <c r="E318" s="8">
        <f t="shared" si="24"/>
        <v>0</v>
      </c>
      <c r="F318" s="8">
        <f>_xlfn.IFNA(VLOOKUP(A318,'313 expiration'!A$1:E$24,5,FALSE),0)</f>
        <v>0</v>
      </c>
      <c r="G318" s="8">
        <f>_xlfn.IFNA(VLOOKUP(A318,'TIF expiration'!$A$1:$B$8,2,FALSE),0)</f>
        <v>0</v>
      </c>
      <c r="H318">
        <v>0.97460000000000002</v>
      </c>
      <c r="I318">
        <v>0.80460000000000009</v>
      </c>
      <c r="J318">
        <v>0.80460000000000009</v>
      </c>
      <c r="K318">
        <f t="shared" si="25"/>
        <v>0</v>
      </c>
      <c r="L318">
        <f t="shared" si="26"/>
        <v>0.97460000000000002</v>
      </c>
      <c r="M318" s="44">
        <f t="shared" si="27"/>
        <v>0.08</v>
      </c>
      <c r="N318" s="44">
        <f t="shared" si="28"/>
        <v>8.9999999999999927E-2</v>
      </c>
      <c r="O318" s="44">
        <f t="shared" si="29"/>
        <v>0</v>
      </c>
    </row>
    <row r="319" spans="1:15" x14ac:dyDescent="0.35">
      <c r="A319">
        <v>79907</v>
      </c>
      <c r="B319" t="s">
        <v>734</v>
      </c>
      <c r="C319" s="8">
        <v>54112652558</v>
      </c>
      <c r="D319" s="8">
        <v>54112652558</v>
      </c>
      <c r="E319" s="8">
        <f t="shared" si="24"/>
        <v>0</v>
      </c>
      <c r="F319" s="8">
        <f>_xlfn.IFNA(VLOOKUP(A319,'313 expiration'!A$1:E$24,5,FALSE),0)</f>
        <v>0</v>
      </c>
      <c r="G319" s="8">
        <f>_xlfn.IFNA(VLOOKUP(A319,'TIF expiration'!$A$1:$B$8,2,FALSE),0)</f>
        <v>0</v>
      </c>
      <c r="H319">
        <v>0.86460000000000004</v>
      </c>
      <c r="I319">
        <v>0.80460000000000009</v>
      </c>
      <c r="J319">
        <v>0.80460000000000009</v>
      </c>
      <c r="K319">
        <f t="shared" si="25"/>
        <v>0</v>
      </c>
      <c r="L319">
        <f t="shared" si="26"/>
        <v>0.86460000000000004</v>
      </c>
      <c r="M319" s="44">
        <f t="shared" si="27"/>
        <v>5.9999999999999942E-2</v>
      </c>
      <c r="N319" s="44">
        <f t="shared" si="28"/>
        <v>0</v>
      </c>
      <c r="O319" s="44">
        <f t="shared" si="29"/>
        <v>0</v>
      </c>
    </row>
    <row r="320" spans="1:15" x14ac:dyDescent="0.35">
      <c r="A320">
        <v>79910</v>
      </c>
      <c r="B320" t="s">
        <v>733</v>
      </c>
      <c r="C320" s="8">
        <v>3833878153</v>
      </c>
      <c r="D320" s="8">
        <v>3772766631</v>
      </c>
      <c r="E320" s="8">
        <f t="shared" si="24"/>
        <v>122223044</v>
      </c>
      <c r="F320" s="8">
        <f>_xlfn.IFNA(VLOOKUP(A320,'313 expiration'!A$1:E$24,5,FALSE),0)</f>
        <v>0</v>
      </c>
      <c r="G320" s="8">
        <f>_xlfn.IFNA(VLOOKUP(A320,'TIF expiration'!$A$1:$B$8,2,FALSE),0)</f>
        <v>0</v>
      </c>
      <c r="H320">
        <v>0.85460000000000003</v>
      </c>
      <c r="I320">
        <v>0.80460000000000009</v>
      </c>
      <c r="J320">
        <v>0.80460000000000009</v>
      </c>
      <c r="K320">
        <f t="shared" si="25"/>
        <v>0</v>
      </c>
      <c r="L320">
        <f t="shared" si="26"/>
        <v>0.85460000000000003</v>
      </c>
      <c r="M320" s="44">
        <f t="shared" si="27"/>
        <v>4.9999999999999933E-2</v>
      </c>
      <c r="N320" s="44">
        <f t="shared" si="28"/>
        <v>0</v>
      </c>
      <c r="O320" s="44">
        <f t="shared" si="29"/>
        <v>0</v>
      </c>
    </row>
    <row r="321" spans="1:15" x14ac:dyDescent="0.35">
      <c r="A321">
        <v>80901</v>
      </c>
      <c r="B321" t="s">
        <v>732</v>
      </c>
      <c r="C321" s="8">
        <v>1702735217</v>
      </c>
      <c r="D321" s="8">
        <v>1702735217</v>
      </c>
      <c r="E321" s="8">
        <f t="shared" si="24"/>
        <v>0</v>
      </c>
      <c r="F321" s="8">
        <f>_xlfn.IFNA(VLOOKUP(A321,'313 expiration'!A$1:E$24,5,FALSE),0)</f>
        <v>0</v>
      </c>
      <c r="G321" s="8">
        <f>_xlfn.IFNA(VLOOKUP(A321,'TIF expiration'!$A$1:$B$8,2,FALSE),0)</f>
        <v>0</v>
      </c>
      <c r="H321">
        <v>0.85460000000000003</v>
      </c>
      <c r="I321">
        <v>0.80460000000000009</v>
      </c>
      <c r="J321">
        <v>0.80460000000000009</v>
      </c>
      <c r="K321">
        <f t="shared" si="25"/>
        <v>0</v>
      </c>
      <c r="L321">
        <f t="shared" si="26"/>
        <v>0.85460000000000003</v>
      </c>
      <c r="M321" s="44">
        <f t="shared" si="27"/>
        <v>4.9999999999999933E-2</v>
      </c>
      <c r="N321" s="44">
        <f t="shared" si="28"/>
        <v>0</v>
      </c>
      <c r="O321" s="44">
        <f t="shared" si="29"/>
        <v>0</v>
      </c>
    </row>
    <row r="322" spans="1:15" x14ac:dyDescent="0.35">
      <c r="A322">
        <v>81902</v>
      </c>
      <c r="B322" t="s">
        <v>731</v>
      </c>
      <c r="C322" s="8">
        <v>1530357532</v>
      </c>
      <c r="D322" s="8">
        <v>1530357532</v>
      </c>
      <c r="E322" s="8">
        <f t="shared" ref="E322:E385" si="30">(C322-D322)*2</f>
        <v>0</v>
      </c>
      <c r="F322" s="8">
        <f>_xlfn.IFNA(VLOOKUP(A322,'313 expiration'!A$1:E$24,5,FALSE),0)</f>
        <v>0</v>
      </c>
      <c r="G322" s="8">
        <f>_xlfn.IFNA(VLOOKUP(A322,'TIF expiration'!$A$1:$B$8,2,FALSE),0)</f>
        <v>0</v>
      </c>
      <c r="H322">
        <v>0.92130000000000001</v>
      </c>
      <c r="I322">
        <v>0.80460000000000009</v>
      </c>
      <c r="J322">
        <v>0.80460000000000009</v>
      </c>
      <c r="K322">
        <f t="shared" ref="K322:K385" si="31">I322-J322</f>
        <v>0</v>
      </c>
      <c r="L322">
        <f t="shared" ref="L322:L385" si="32">H322+K322</f>
        <v>0.92130000000000001</v>
      </c>
      <c r="M322" s="44">
        <f t="shared" ref="M322:M385" si="33">MAX(0,MIN(0.08,L322-I322))</f>
        <v>0.08</v>
      </c>
      <c r="N322" s="44">
        <f t="shared" ref="N322:N385" si="34">MIN(0.09,L322-I322-M322)</f>
        <v>3.6699999999999913E-2</v>
      </c>
      <c r="O322" s="44">
        <f t="shared" ref="O322:O385" si="35">L322-I322-M322-N322</f>
        <v>0</v>
      </c>
    </row>
    <row r="323" spans="1:15" x14ac:dyDescent="0.35">
      <c r="A323">
        <v>81904</v>
      </c>
      <c r="B323" t="s">
        <v>730</v>
      </c>
      <c r="C323" s="8">
        <v>913620446</v>
      </c>
      <c r="D323" s="8">
        <v>913620446</v>
      </c>
      <c r="E323" s="8">
        <f t="shared" si="30"/>
        <v>0</v>
      </c>
      <c r="F323" s="8">
        <f>_xlfn.IFNA(VLOOKUP(A323,'313 expiration'!A$1:E$24,5,FALSE),0)</f>
        <v>0</v>
      </c>
      <c r="G323" s="8">
        <f>_xlfn.IFNA(VLOOKUP(A323,'TIF expiration'!$A$1:$B$8,2,FALSE),0)</f>
        <v>0</v>
      </c>
      <c r="H323">
        <v>0.85460000000000003</v>
      </c>
      <c r="I323">
        <v>0.80460000000000009</v>
      </c>
      <c r="J323">
        <v>0.80460000000000009</v>
      </c>
      <c r="K323">
        <f t="shared" si="31"/>
        <v>0</v>
      </c>
      <c r="L323">
        <f t="shared" si="32"/>
        <v>0.85460000000000003</v>
      </c>
      <c r="M323" s="44">
        <f t="shared" si="33"/>
        <v>4.9999999999999933E-2</v>
      </c>
      <c r="N323" s="44">
        <f t="shared" si="34"/>
        <v>0</v>
      </c>
      <c r="O323" s="44">
        <f t="shared" si="35"/>
        <v>0</v>
      </c>
    </row>
    <row r="324" spans="1:15" x14ac:dyDescent="0.35">
      <c r="A324">
        <v>81905</v>
      </c>
      <c r="B324" t="s">
        <v>729</v>
      </c>
      <c r="C324" s="8">
        <v>249447747</v>
      </c>
      <c r="D324" s="8">
        <v>249447747</v>
      </c>
      <c r="E324" s="8">
        <f t="shared" si="30"/>
        <v>0</v>
      </c>
      <c r="F324" s="8">
        <f>_xlfn.IFNA(VLOOKUP(A324,'313 expiration'!A$1:E$24,5,FALSE),0)</f>
        <v>0</v>
      </c>
      <c r="G324" s="8">
        <f>_xlfn.IFNA(VLOOKUP(A324,'TIF expiration'!$A$1:$B$8,2,FALSE),0)</f>
        <v>0</v>
      </c>
      <c r="H324">
        <v>0.85460000000000003</v>
      </c>
      <c r="I324">
        <v>0.80460000000000009</v>
      </c>
      <c r="J324">
        <v>0.80460000000000009</v>
      </c>
      <c r="K324">
        <f t="shared" si="31"/>
        <v>0</v>
      </c>
      <c r="L324">
        <f t="shared" si="32"/>
        <v>0.85460000000000003</v>
      </c>
      <c r="M324" s="44">
        <f t="shared" si="33"/>
        <v>4.9999999999999933E-2</v>
      </c>
      <c r="N324" s="44">
        <f t="shared" si="34"/>
        <v>0</v>
      </c>
      <c r="O324" s="44">
        <f t="shared" si="35"/>
        <v>0</v>
      </c>
    </row>
    <row r="325" spans="1:15" x14ac:dyDescent="0.35">
      <c r="A325">
        <v>81906</v>
      </c>
      <c r="B325" t="s">
        <v>728</v>
      </c>
      <c r="C325" s="8">
        <v>229750429</v>
      </c>
      <c r="D325" s="8">
        <v>229750429</v>
      </c>
      <c r="E325" s="8">
        <f t="shared" si="30"/>
        <v>0</v>
      </c>
      <c r="F325" s="8">
        <f>_xlfn.IFNA(VLOOKUP(A325,'313 expiration'!A$1:E$24,5,FALSE),0)</f>
        <v>0</v>
      </c>
      <c r="G325" s="8">
        <f>_xlfn.IFNA(VLOOKUP(A325,'TIF expiration'!$A$1:$B$8,2,FALSE),0)</f>
        <v>0</v>
      </c>
      <c r="H325">
        <v>0.94290000000000007</v>
      </c>
      <c r="I325">
        <v>0.80460000000000009</v>
      </c>
      <c r="J325">
        <v>0.80460000000000009</v>
      </c>
      <c r="K325">
        <f t="shared" si="31"/>
        <v>0</v>
      </c>
      <c r="L325">
        <f t="shared" si="32"/>
        <v>0.94290000000000007</v>
      </c>
      <c r="M325" s="44">
        <f t="shared" si="33"/>
        <v>0.08</v>
      </c>
      <c r="N325" s="44">
        <f t="shared" si="34"/>
        <v>5.8299999999999977E-2</v>
      </c>
      <c r="O325" s="44">
        <f t="shared" si="35"/>
        <v>0</v>
      </c>
    </row>
    <row r="326" spans="1:15" x14ac:dyDescent="0.35">
      <c r="A326">
        <v>82902</v>
      </c>
      <c r="B326" t="s">
        <v>727</v>
      </c>
      <c r="C326" s="8">
        <v>1447115622</v>
      </c>
      <c r="D326" s="8">
        <v>1447115622</v>
      </c>
      <c r="E326" s="8">
        <f t="shared" si="30"/>
        <v>0</v>
      </c>
      <c r="F326" s="8">
        <f>_xlfn.IFNA(VLOOKUP(A326,'313 expiration'!A$1:E$24,5,FALSE),0)</f>
        <v>0</v>
      </c>
      <c r="G326" s="8">
        <f>_xlfn.IFNA(VLOOKUP(A326,'TIF expiration'!$A$1:$B$8,2,FALSE),0)</f>
        <v>0</v>
      </c>
      <c r="H326">
        <v>0.93890000000000007</v>
      </c>
      <c r="I326">
        <v>0.80460000000000009</v>
      </c>
      <c r="J326">
        <v>0.80460000000000009</v>
      </c>
      <c r="K326">
        <f t="shared" si="31"/>
        <v>0</v>
      </c>
      <c r="L326">
        <f t="shared" si="32"/>
        <v>0.93890000000000007</v>
      </c>
      <c r="M326" s="44">
        <f t="shared" si="33"/>
        <v>0.08</v>
      </c>
      <c r="N326" s="44">
        <f t="shared" si="34"/>
        <v>5.4299999999999973E-2</v>
      </c>
      <c r="O326" s="44">
        <f t="shared" si="35"/>
        <v>0</v>
      </c>
    </row>
    <row r="327" spans="1:15" x14ac:dyDescent="0.35">
      <c r="A327">
        <v>82903</v>
      </c>
      <c r="B327" t="s">
        <v>726</v>
      </c>
      <c r="C327" s="8">
        <v>1255979591</v>
      </c>
      <c r="D327" s="8">
        <v>1255979591</v>
      </c>
      <c r="E327" s="8">
        <f t="shared" si="30"/>
        <v>0</v>
      </c>
      <c r="F327" s="8">
        <f>_xlfn.IFNA(VLOOKUP(A327,'313 expiration'!A$1:E$24,5,FALSE),0)</f>
        <v>0</v>
      </c>
      <c r="G327" s="8">
        <f>_xlfn.IFNA(VLOOKUP(A327,'TIF expiration'!$A$1:$B$8,2,FALSE),0)</f>
        <v>0</v>
      </c>
      <c r="H327">
        <v>0.95390000000000008</v>
      </c>
      <c r="I327">
        <v>0.81559999999999999</v>
      </c>
      <c r="J327">
        <v>0.81559999999999999</v>
      </c>
      <c r="K327">
        <f t="shared" si="31"/>
        <v>0</v>
      </c>
      <c r="L327">
        <f t="shared" si="32"/>
        <v>0.95390000000000008</v>
      </c>
      <c r="M327" s="44">
        <f t="shared" si="33"/>
        <v>0.08</v>
      </c>
      <c r="N327" s="44">
        <f t="shared" si="34"/>
        <v>5.8300000000000088E-2</v>
      </c>
      <c r="O327" s="44">
        <f t="shared" si="35"/>
        <v>0</v>
      </c>
    </row>
    <row r="328" spans="1:15" x14ac:dyDescent="0.35">
      <c r="A328">
        <v>83901</v>
      </c>
      <c r="B328" t="s">
        <v>725</v>
      </c>
      <c r="C328" s="8">
        <v>216561423</v>
      </c>
      <c r="D328" s="8">
        <v>216561423</v>
      </c>
      <c r="E328" s="8">
        <f t="shared" si="30"/>
        <v>0</v>
      </c>
      <c r="F328" s="8">
        <f>_xlfn.IFNA(VLOOKUP(A328,'313 expiration'!A$1:E$24,5,FALSE),0)</f>
        <v>0</v>
      </c>
      <c r="G328" s="8">
        <f>_xlfn.IFNA(VLOOKUP(A328,'TIF expiration'!$A$1:$B$8,2,FALSE),0)</f>
        <v>0</v>
      </c>
      <c r="H328">
        <v>0.85460000000000003</v>
      </c>
      <c r="I328">
        <v>0.80460000000000009</v>
      </c>
      <c r="J328">
        <v>0.80460000000000009</v>
      </c>
      <c r="K328">
        <f t="shared" si="31"/>
        <v>0</v>
      </c>
      <c r="L328">
        <f t="shared" si="32"/>
        <v>0.85460000000000003</v>
      </c>
      <c r="M328" s="44">
        <f t="shared" si="33"/>
        <v>4.9999999999999933E-2</v>
      </c>
      <c r="N328" s="44">
        <f t="shared" si="34"/>
        <v>0</v>
      </c>
      <c r="O328" s="44">
        <f t="shared" si="35"/>
        <v>0</v>
      </c>
    </row>
    <row r="329" spans="1:15" x14ac:dyDescent="0.35">
      <c r="A329">
        <v>83902</v>
      </c>
      <c r="B329" t="s">
        <v>724</v>
      </c>
      <c r="C329" s="8">
        <v>205010574</v>
      </c>
      <c r="D329" s="8">
        <v>203639334</v>
      </c>
      <c r="E329" s="8">
        <f t="shared" si="30"/>
        <v>2742480</v>
      </c>
      <c r="F329" s="8">
        <f>_xlfn.IFNA(VLOOKUP(A329,'313 expiration'!A$1:E$24,5,FALSE),0)</f>
        <v>0</v>
      </c>
      <c r="G329" s="8">
        <f>_xlfn.IFNA(VLOOKUP(A329,'TIF expiration'!$A$1:$B$8,2,FALSE),0)</f>
        <v>0</v>
      </c>
      <c r="H329">
        <v>0.94290000000000007</v>
      </c>
      <c r="I329">
        <v>0.80460000000000009</v>
      </c>
      <c r="J329">
        <v>0.80460000000000009</v>
      </c>
      <c r="K329">
        <f t="shared" si="31"/>
        <v>0</v>
      </c>
      <c r="L329">
        <f t="shared" si="32"/>
        <v>0.94290000000000007</v>
      </c>
      <c r="M329" s="44">
        <f t="shared" si="33"/>
        <v>0.08</v>
      </c>
      <c r="N329" s="44">
        <f t="shared" si="34"/>
        <v>5.8299999999999977E-2</v>
      </c>
      <c r="O329" s="44">
        <f t="shared" si="35"/>
        <v>0</v>
      </c>
    </row>
    <row r="330" spans="1:15" x14ac:dyDescent="0.35">
      <c r="A330">
        <v>83903</v>
      </c>
      <c r="B330" t="s">
        <v>723</v>
      </c>
      <c r="C330" s="8">
        <v>4132946839</v>
      </c>
      <c r="D330" s="8">
        <v>4132946839</v>
      </c>
      <c r="E330" s="8">
        <f t="shared" si="30"/>
        <v>0</v>
      </c>
      <c r="F330" s="8">
        <f>_xlfn.IFNA(VLOOKUP(A330,'313 expiration'!A$1:E$24,5,FALSE),0)</f>
        <v>0</v>
      </c>
      <c r="G330" s="8">
        <f>_xlfn.IFNA(VLOOKUP(A330,'TIF expiration'!$A$1:$B$8,2,FALSE),0)</f>
        <v>0</v>
      </c>
      <c r="H330">
        <v>0.85460000000000003</v>
      </c>
      <c r="I330">
        <v>0.80460000000000009</v>
      </c>
      <c r="J330">
        <v>0.80460000000000009</v>
      </c>
      <c r="K330">
        <f t="shared" si="31"/>
        <v>0</v>
      </c>
      <c r="L330">
        <f t="shared" si="32"/>
        <v>0.85460000000000003</v>
      </c>
      <c r="M330" s="44">
        <f t="shared" si="33"/>
        <v>4.9999999999999933E-2</v>
      </c>
      <c r="N330" s="44">
        <f t="shared" si="34"/>
        <v>0</v>
      </c>
      <c r="O330" s="44">
        <f t="shared" si="35"/>
        <v>0</v>
      </c>
    </row>
    <row r="331" spans="1:15" x14ac:dyDescent="0.35">
      <c r="A331">
        <v>84901</v>
      </c>
      <c r="B331" t="s">
        <v>722</v>
      </c>
      <c r="C331" s="8">
        <v>6587115822</v>
      </c>
      <c r="D331" s="8">
        <v>6587115822</v>
      </c>
      <c r="E331" s="8">
        <f t="shared" si="30"/>
        <v>0</v>
      </c>
      <c r="F331" s="8">
        <f>_xlfn.IFNA(VLOOKUP(A331,'313 expiration'!A$1:E$24,5,FALSE),0)</f>
        <v>0</v>
      </c>
      <c r="G331" s="8">
        <f>_xlfn.IFNA(VLOOKUP(A331,'TIF expiration'!$A$1:$B$8,2,FALSE),0)</f>
        <v>0</v>
      </c>
      <c r="H331">
        <v>0.85400000000000009</v>
      </c>
      <c r="I331">
        <v>0.80460000000000009</v>
      </c>
      <c r="J331">
        <v>0.80460000000000009</v>
      </c>
      <c r="K331">
        <f t="shared" si="31"/>
        <v>0</v>
      </c>
      <c r="L331">
        <f t="shared" si="32"/>
        <v>0.85400000000000009</v>
      </c>
      <c r="M331" s="44">
        <f t="shared" si="33"/>
        <v>4.9399999999999999E-2</v>
      </c>
      <c r="N331" s="44">
        <f t="shared" si="34"/>
        <v>0</v>
      </c>
      <c r="O331" s="44">
        <f t="shared" si="35"/>
        <v>0</v>
      </c>
    </row>
    <row r="332" spans="1:15" x14ac:dyDescent="0.35">
      <c r="A332">
        <v>84902</v>
      </c>
      <c r="B332" t="s">
        <v>721</v>
      </c>
      <c r="C332" s="8">
        <v>12683118727</v>
      </c>
      <c r="D332" s="8">
        <v>12369834048</v>
      </c>
      <c r="E332" s="8">
        <f t="shared" si="30"/>
        <v>626569358</v>
      </c>
      <c r="F332" s="8">
        <f>_xlfn.IFNA(VLOOKUP(A332,'313 expiration'!A$1:E$24,5,FALSE),0)</f>
        <v>0</v>
      </c>
      <c r="G332" s="8">
        <f>_xlfn.IFNA(VLOOKUP(A332,'TIF expiration'!$A$1:$B$8,2,FALSE),0)</f>
        <v>0</v>
      </c>
      <c r="H332">
        <v>0.86460000000000004</v>
      </c>
      <c r="I332">
        <v>0.80460000000000009</v>
      </c>
      <c r="J332">
        <v>0.80460000000000009</v>
      </c>
      <c r="K332">
        <f t="shared" si="31"/>
        <v>0</v>
      </c>
      <c r="L332">
        <f t="shared" si="32"/>
        <v>0.86460000000000004</v>
      </c>
      <c r="M332" s="44">
        <f t="shared" si="33"/>
        <v>5.9999999999999942E-2</v>
      </c>
      <c r="N332" s="44">
        <f t="shared" si="34"/>
        <v>0</v>
      </c>
      <c r="O332" s="44">
        <f t="shared" si="35"/>
        <v>0</v>
      </c>
    </row>
    <row r="333" spans="1:15" x14ac:dyDescent="0.35">
      <c r="A333">
        <v>84903</v>
      </c>
      <c r="B333" t="s">
        <v>720</v>
      </c>
      <c r="C333" s="8">
        <v>239095699</v>
      </c>
      <c r="D333" s="8">
        <v>238488019</v>
      </c>
      <c r="E333" s="8">
        <f t="shared" si="30"/>
        <v>1215360</v>
      </c>
      <c r="F333" s="8">
        <f>_xlfn.IFNA(VLOOKUP(A333,'313 expiration'!A$1:E$24,5,FALSE),0)</f>
        <v>0</v>
      </c>
      <c r="G333" s="8">
        <f>_xlfn.IFNA(VLOOKUP(A333,'TIF expiration'!$A$1:$B$8,2,FALSE),0)</f>
        <v>0</v>
      </c>
      <c r="H333">
        <v>0.97460000000000002</v>
      </c>
      <c r="I333">
        <v>0.80460000000000009</v>
      </c>
      <c r="J333">
        <v>0.80460000000000009</v>
      </c>
      <c r="K333">
        <f t="shared" si="31"/>
        <v>0</v>
      </c>
      <c r="L333">
        <f t="shared" si="32"/>
        <v>0.97460000000000002</v>
      </c>
      <c r="M333" s="44">
        <f t="shared" si="33"/>
        <v>0.08</v>
      </c>
      <c r="N333" s="44">
        <f t="shared" si="34"/>
        <v>8.9999999999999927E-2</v>
      </c>
      <c r="O333" s="44">
        <f t="shared" si="35"/>
        <v>0</v>
      </c>
    </row>
    <row r="334" spans="1:15" x14ac:dyDescent="0.35">
      <c r="A334">
        <v>84906</v>
      </c>
      <c r="B334" t="s">
        <v>719</v>
      </c>
      <c r="C334" s="8">
        <v>6837615914</v>
      </c>
      <c r="D334" s="8">
        <v>6637027977</v>
      </c>
      <c r="E334" s="8">
        <f t="shared" si="30"/>
        <v>401175874</v>
      </c>
      <c r="F334" s="8">
        <f>_xlfn.IFNA(VLOOKUP(A334,'313 expiration'!A$1:E$24,5,FALSE),0)</f>
        <v>0</v>
      </c>
      <c r="G334" s="8">
        <f>_xlfn.IFNA(VLOOKUP(A334,'TIF expiration'!$A$1:$B$8,2,FALSE),0)</f>
        <v>0</v>
      </c>
      <c r="H334">
        <v>0.94290000000000007</v>
      </c>
      <c r="I334">
        <v>0.80460000000000009</v>
      </c>
      <c r="J334">
        <v>0.80460000000000009</v>
      </c>
      <c r="K334">
        <f t="shared" si="31"/>
        <v>0</v>
      </c>
      <c r="L334">
        <f t="shared" si="32"/>
        <v>0.94290000000000007</v>
      </c>
      <c r="M334" s="44">
        <f t="shared" si="33"/>
        <v>0.08</v>
      </c>
      <c r="N334" s="44">
        <f t="shared" si="34"/>
        <v>5.8299999999999977E-2</v>
      </c>
      <c r="O334" s="44">
        <f t="shared" si="35"/>
        <v>0</v>
      </c>
    </row>
    <row r="335" spans="1:15" x14ac:dyDescent="0.35">
      <c r="A335">
        <v>84908</v>
      </c>
      <c r="B335" t="s">
        <v>718</v>
      </c>
      <c r="C335" s="8">
        <v>1242936415</v>
      </c>
      <c r="D335" s="8">
        <v>1242936415</v>
      </c>
      <c r="E335" s="8">
        <f t="shared" si="30"/>
        <v>0</v>
      </c>
      <c r="F335" s="8">
        <f>_xlfn.IFNA(VLOOKUP(A335,'313 expiration'!A$1:E$24,5,FALSE),0)</f>
        <v>0</v>
      </c>
      <c r="G335" s="8">
        <f>_xlfn.IFNA(VLOOKUP(A335,'TIF expiration'!$A$1:$B$8,2,FALSE),0)</f>
        <v>0</v>
      </c>
      <c r="H335">
        <v>0.80460000000000009</v>
      </c>
      <c r="I335">
        <v>0.80460000000000009</v>
      </c>
      <c r="J335">
        <v>0.80460000000000009</v>
      </c>
      <c r="K335">
        <f t="shared" si="31"/>
        <v>0</v>
      </c>
      <c r="L335">
        <f t="shared" si="32"/>
        <v>0.80460000000000009</v>
      </c>
      <c r="M335" s="44">
        <f t="shared" si="33"/>
        <v>0</v>
      </c>
      <c r="N335" s="44">
        <f t="shared" si="34"/>
        <v>0</v>
      </c>
      <c r="O335" s="44">
        <f t="shared" si="35"/>
        <v>0</v>
      </c>
    </row>
    <row r="336" spans="1:15" x14ac:dyDescent="0.35">
      <c r="A336">
        <v>84909</v>
      </c>
      <c r="B336" t="s">
        <v>717</v>
      </c>
      <c r="C336" s="8">
        <v>2242793345</v>
      </c>
      <c r="D336" s="8">
        <v>2242793345</v>
      </c>
      <c r="E336" s="8">
        <f t="shared" si="30"/>
        <v>0</v>
      </c>
      <c r="F336" s="8">
        <f>_xlfn.IFNA(VLOOKUP(A336,'313 expiration'!A$1:E$24,5,FALSE),0)</f>
        <v>0</v>
      </c>
      <c r="G336" s="8">
        <f>_xlfn.IFNA(VLOOKUP(A336,'TIF expiration'!$A$1:$B$8,2,FALSE),0)</f>
        <v>0</v>
      </c>
      <c r="H336">
        <v>0.85460000000000003</v>
      </c>
      <c r="I336">
        <v>0.80460000000000009</v>
      </c>
      <c r="J336">
        <v>0.80460000000000009</v>
      </c>
      <c r="K336">
        <f t="shared" si="31"/>
        <v>0</v>
      </c>
      <c r="L336">
        <f t="shared" si="32"/>
        <v>0.85460000000000003</v>
      </c>
      <c r="M336" s="44">
        <f t="shared" si="33"/>
        <v>4.9999999999999933E-2</v>
      </c>
      <c r="N336" s="44">
        <f t="shared" si="34"/>
        <v>0</v>
      </c>
      <c r="O336" s="44">
        <f t="shared" si="35"/>
        <v>0</v>
      </c>
    </row>
    <row r="337" spans="1:15" x14ac:dyDescent="0.35">
      <c r="A337">
        <v>84910</v>
      </c>
      <c r="B337" t="s">
        <v>716</v>
      </c>
      <c r="C337" s="8">
        <v>31098641773</v>
      </c>
      <c r="D337" s="8">
        <v>30634121596</v>
      </c>
      <c r="E337" s="8">
        <f t="shared" si="30"/>
        <v>929040354</v>
      </c>
      <c r="F337" s="8">
        <f>_xlfn.IFNA(VLOOKUP(A337,'313 expiration'!A$1:E$24,5,FALSE),0)</f>
        <v>0</v>
      </c>
      <c r="G337" s="8">
        <f>_xlfn.IFNA(VLOOKUP(A337,'TIF expiration'!$A$1:$B$8,2,FALSE),0)</f>
        <v>0</v>
      </c>
      <c r="H337">
        <v>0.84460000000000002</v>
      </c>
      <c r="I337">
        <v>0.80460000000000009</v>
      </c>
      <c r="J337">
        <v>0.80460000000000009</v>
      </c>
      <c r="K337">
        <f t="shared" si="31"/>
        <v>0</v>
      </c>
      <c r="L337">
        <f t="shared" si="32"/>
        <v>0.84460000000000002</v>
      </c>
      <c r="M337" s="44">
        <f t="shared" si="33"/>
        <v>3.9999999999999925E-2</v>
      </c>
      <c r="N337" s="44">
        <f t="shared" si="34"/>
        <v>0</v>
      </c>
      <c r="O337" s="44">
        <f t="shared" si="35"/>
        <v>0</v>
      </c>
    </row>
    <row r="338" spans="1:15" x14ac:dyDescent="0.35">
      <c r="A338">
        <v>84911</v>
      </c>
      <c r="B338" t="s">
        <v>715</v>
      </c>
      <c r="C338" s="8">
        <v>4201543082</v>
      </c>
      <c r="D338" s="8">
        <v>4201543082</v>
      </c>
      <c r="E338" s="8">
        <f t="shared" si="30"/>
        <v>0</v>
      </c>
      <c r="F338" s="8">
        <f>_xlfn.IFNA(VLOOKUP(A338,'313 expiration'!A$1:E$24,5,FALSE),0)</f>
        <v>0</v>
      </c>
      <c r="G338" s="8">
        <f>_xlfn.IFNA(VLOOKUP(A338,'TIF expiration'!$A$1:$B$8,2,FALSE),0)</f>
        <v>0</v>
      </c>
      <c r="H338">
        <v>0.91700000000000004</v>
      </c>
      <c r="I338">
        <v>0.80460000000000009</v>
      </c>
      <c r="J338">
        <v>0.80460000000000009</v>
      </c>
      <c r="K338">
        <f t="shared" si="31"/>
        <v>0</v>
      </c>
      <c r="L338">
        <f t="shared" si="32"/>
        <v>0.91700000000000004</v>
      </c>
      <c r="M338" s="44">
        <f t="shared" si="33"/>
        <v>0.08</v>
      </c>
      <c r="N338" s="44">
        <f t="shared" si="34"/>
        <v>3.2399999999999943E-2</v>
      </c>
      <c r="O338" s="44">
        <f t="shared" si="35"/>
        <v>0</v>
      </c>
    </row>
    <row r="339" spans="1:15" x14ac:dyDescent="0.35">
      <c r="A339">
        <v>85902</v>
      </c>
      <c r="B339" t="s">
        <v>714</v>
      </c>
      <c r="C339" s="8">
        <v>455884232</v>
      </c>
      <c r="D339" s="8">
        <v>455884232</v>
      </c>
      <c r="E339" s="8">
        <f t="shared" si="30"/>
        <v>0</v>
      </c>
      <c r="F339" s="8">
        <f>_xlfn.IFNA(VLOOKUP(A339,'313 expiration'!A$1:E$24,5,FALSE),0)</f>
        <v>0</v>
      </c>
      <c r="G339" s="8">
        <f>_xlfn.IFNA(VLOOKUP(A339,'TIF expiration'!$A$1:$B$8,2,FALSE),0)</f>
        <v>0</v>
      </c>
      <c r="H339">
        <v>0.85460000000000003</v>
      </c>
      <c r="I339">
        <v>0.80460000000000009</v>
      </c>
      <c r="J339">
        <v>0.80460000000000009</v>
      </c>
      <c r="K339">
        <f t="shared" si="31"/>
        <v>0</v>
      </c>
      <c r="L339">
        <f t="shared" si="32"/>
        <v>0.85460000000000003</v>
      </c>
      <c r="M339" s="44">
        <f t="shared" si="33"/>
        <v>4.9999999999999933E-2</v>
      </c>
      <c r="N339" s="44">
        <f t="shared" si="34"/>
        <v>0</v>
      </c>
      <c r="O339" s="44">
        <f t="shared" si="35"/>
        <v>0</v>
      </c>
    </row>
    <row r="340" spans="1:15" x14ac:dyDescent="0.35">
      <c r="A340">
        <v>85903</v>
      </c>
      <c r="B340" t="s">
        <v>713</v>
      </c>
      <c r="C340" s="8">
        <v>148950185</v>
      </c>
      <c r="D340" s="8">
        <v>148950185</v>
      </c>
      <c r="E340" s="8">
        <f t="shared" si="30"/>
        <v>0</v>
      </c>
      <c r="F340" s="8">
        <f>_xlfn.IFNA(VLOOKUP(A340,'313 expiration'!A$1:E$24,5,FALSE),0)</f>
        <v>0</v>
      </c>
      <c r="G340" s="8">
        <f>_xlfn.IFNA(VLOOKUP(A340,'TIF expiration'!$A$1:$B$8,2,FALSE),0)</f>
        <v>0</v>
      </c>
      <c r="H340">
        <v>0.94290000000000007</v>
      </c>
      <c r="I340">
        <v>0.80460000000000009</v>
      </c>
      <c r="J340">
        <v>0.80460000000000009</v>
      </c>
      <c r="K340">
        <f t="shared" si="31"/>
        <v>0</v>
      </c>
      <c r="L340">
        <f t="shared" si="32"/>
        <v>0.94290000000000007</v>
      </c>
      <c r="M340" s="44">
        <f t="shared" si="33"/>
        <v>0.08</v>
      </c>
      <c r="N340" s="44">
        <f t="shared" si="34"/>
        <v>5.8299999999999977E-2</v>
      </c>
      <c r="O340" s="44">
        <f t="shared" si="35"/>
        <v>0</v>
      </c>
    </row>
    <row r="341" spans="1:15" x14ac:dyDescent="0.35">
      <c r="A341">
        <v>86024</v>
      </c>
      <c r="B341" t="s">
        <v>712</v>
      </c>
      <c r="C341" s="8">
        <v>73761508</v>
      </c>
      <c r="D341" s="8">
        <v>73761508</v>
      </c>
      <c r="E341" s="8">
        <f t="shared" si="30"/>
        <v>0</v>
      </c>
      <c r="F341" s="8">
        <f>_xlfn.IFNA(VLOOKUP(A341,'313 expiration'!A$1:E$24,5,FALSE),0)</f>
        <v>0</v>
      </c>
      <c r="G341" s="8">
        <f>_xlfn.IFNA(VLOOKUP(A341,'TIF expiration'!$A$1:$B$8,2,FALSE),0)</f>
        <v>0</v>
      </c>
      <c r="H341">
        <v>0.85460000000000003</v>
      </c>
      <c r="I341">
        <v>0.80460000000000009</v>
      </c>
      <c r="J341">
        <v>0.80460000000000009</v>
      </c>
      <c r="K341">
        <f t="shared" si="31"/>
        <v>0</v>
      </c>
      <c r="L341">
        <f t="shared" si="32"/>
        <v>0.85460000000000003</v>
      </c>
      <c r="M341" s="44">
        <f t="shared" si="33"/>
        <v>4.9999999999999933E-2</v>
      </c>
      <c r="N341" s="44">
        <f t="shared" si="34"/>
        <v>0</v>
      </c>
      <c r="O341" s="44">
        <f t="shared" si="35"/>
        <v>0</v>
      </c>
    </row>
    <row r="342" spans="1:15" x14ac:dyDescent="0.35">
      <c r="A342">
        <v>86901</v>
      </c>
      <c r="B342" t="s">
        <v>711</v>
      </c>
      <c r="C342" s="8">
        <v>6126460629</v>
      </c>
      <c r="D342" s="8">
        <v>6126460629</v>
      </c>
      <c r="E342" s="8">
        <f t="shared" si="30"/>
        <v>0</v>
      </c>
      <c r="F342" s="8">
        <f>_xlfn.IFNA(VLOOKUP(A342,'313 expiration'!A$1:E$24,5,FALSE),0)</f>
        <v>0</v>
      </c>
      <c r="G342" s="8">
        <f>_xlfn.IFNA(VLOOKUP(A342,'TIF expiration'!$A$1:$B$8,2,FALSE),0)</f>
        <v>0</v>
      </c>
      <c r="H342">
        <v>0.85460000000000003</v>
      </c>
      <c r="I342">
        <v>0.80460000000000009</v>
      </c>
      <c r="J342">
        <v>0.80460000000000009</v>
      </c>
      <c r="K342">
        <f t="shared" si="31"/>
        <v>0</v>
      </c>
      <c r="L342">
        <f t="shared" si="32"/>
        <v>0.85460000000000003</v>
      </c>
      <c r="M342" s="44">
        <f t="shared" si="33"/>
        <v>4.9999999999999933E-2</v>
      </c>
      <c r="N342" s="44">
        <f t="shared" si="34"/>
        <v>0</v>
      </c>
      <c r="O342" s="44">
        <f t="shared" si="35"/>
        <v>0</v>
      </c>
    </row>
    <row r="343" spans="1:15" x14ac:dyDescent="0.35">
      <c r="A343">
        <v>86902</v>
      </c>
      <c r="B343" t="s">
        <v>710</v>
      </c>
      <c r="C343" s="8">
        <v>720993692</v>
      </c>
      <c r="D343" s="8">
        <v>720993692</v>
      </c>
      <c r="E343" s="8">
        <f t="shared" si="30"/>
        <v>0</v>
      </c>
      <c r="F343" s="8">
        <f>_xlfn.IFNA(VLOOKUP(A343,'313 expiration'!A$1:E$24,5,FALSE),0)</f>
        <v>0</v>
      </c>
      <c r="G343" s="8">
        <f>_xlfn.IFNA(VLOOKUP(A343,'TIF expiration'!$A$1:$B$8,2,FALSE),0)</f>
        <v>0</v>
      </c>
      <c r="H343">
        <v>0.85460000000000003</v>
      </c>
      <c r="I343">
        <v>0.80460000000000009</v>
      </c>
      <c r="J343">
        <v>0.80460000000000009</v>
      </c>
      <c r="K343">
        <f t="shared" si="31"/>
        <v>0</v>
      </c>
      <c r="L343">
        <f t="shared" si="32"/>
        <v>0.85460000000000003</v>
      </c>
      <c r="M343" s="44">
        <f t="shared" si="33"/>
        <v>4.9999999999999933E-2</v>
      </c>
      <c r="N343" s="44">
        <f t="shared" si="34"/>
        <v>0</v>
      </c>
      <c r="O343" s="44">
        <f t="shared" si="35"/>
        <v>0</v>
      </c>
    </row>
    <row r="344" spans="1:15" x14ac:dyDescent="0.35">
      <c r="A344">
        <v>87901</v>
      </c>
      <c r="B344" t="s">
        <v>709</v>
      </c>
      <c r="C344" s="8">
        <v>6894689813</v>
      </c>
      <c r="D344" s="8">
        <v>6891957190</v>
      </c>
      <c r="E344" s="8">
        <f t="shared" si="30"/>
        <v>5465246</v>
      </c>
      <c r="F344" s="8">
        <f>_xlfn.IFNA(VLOOKUP(A344,'313 expiration'!A$1:E$24,5,FALSE),0)</f>
        <v>20055700</v>
      </c>
      <c r="G344" s="8">
        <f>_xlfn.IFNA(VLOOKUP(A344,'TIF expiration'!$A$1:$B$8,2,FALSE),0)</f>
        <v>0</v>
      </c>
      <c r="H344">
        <v>0.88460000000000005</v>
      </c>
      <c r="I344">
        <v>0.80460000000000009</v>
      </c>
      <c r="J344">
        <v>0.80460000000000009</v>
      </c>
      <c r="K344">
        <f t="shared" si="31"/>
        <v>0</v>
      </c>
      <c r="L344">
        <f t="shared" si="32"/>
        <v>0.88460000000000005</v>
      </c>
      <c r="M344" s="44">
        <f t="shared" si="33"/>
        <v>7.999999999999996E-2</v>
      </c>
      <c r="N344" s="44">
        <f t="shared" si="34"/>
        <v>0</v>
      </c>
      <c r="O344" s="44">
        <f t="shared" si="35"/>
        <v>0</v>
      </c>
    </row>
    <row r="345" spans="1:15" x14ac:dyDescent="0.35">
      <c r="A345">
        <v>88902</v>
      </c>
      <c r="B345" t="s">
        <v>708</v>
      </c>
      <c r="C345" s="8">
        <v>953735353</v>
      </c>
      <c r="D345" s="8">
        <v>953735353</v>
      </c>
      <c r="E345" s="8">
        <f t="shared" si="30"/>
        <v>0</v>
      </c>
      <c r="F345" s="8">
        <f>_xlfn.IFNA(VLOOKUP(A345,'313 expiration'!A$1:E$24,5,FALSE),0)</f>
        <v>114045000</v>
      </c>
      <c r="G345" s="8">
        <f>_xlfn.IFNA(VLOOKUP(A345,'TIF expiration'!$A$1:$B$8,2,FALSE),0)</f>
        <v>0</v>
      </c>
      <c r="H345">
        <v>0.93630000000000002</v>
      </c>
      <c r="I345">
        <v>0.88630000000000009</v>
      </c>
      <c r="J345">
        <v>0.88630000000000009</v>
      </c>
      <c r="K345">
        <f t="shared" si="31"/>
        <v>0</v>
      </c>
      <c r="L345">
        <f t="shared" si="32"/>
        <v>0.93630000000000002</v>
      </c>
      <c r="M345" s="44">
        <f t="shared" si="33"/>
        <v>4.9999999999999933E-2</v>
      </c>
      <c r="N345" s="44">
        <f t="shared" si="34"/>
        <v>0</v>
      </c>
      <c r="O345" s="44">
        <f t="shared" si="35"/>
        <v>0</v>
      </c>
    </row>
    <row r="346" spans="1:15" x14ac:dyDescent="0.35">
      <c r="A346">
        <v>89901</v>
      </c>
      <c r="B346" t="s">
        <v>707</v>
      </c>
      <c r="C346" s="8">
        <v>2273622517</v>
      </c>
      <c r="D346" s="8">
        <v>2273622517</v>
      </c>
      <c r="E346" s="8">
        <f t="shared" si="30"/>
        <v>0</v>
      </c>
      <c r="F346" s="8">
        <f>_xlfn.IFNA(VLOOKUP(A346,'313 expiration'!A$1:E$24,5,FALSE),0)</f>
        <v>0</v>
      </c>
      <c r="G346" s="8">
        <f>_xlfn.IFNA(VLOOKUP(A346,'TIF expiration'!$A$1:$B$8,2,FALSE),0)</f>
        <v>0</v>
      </c>
      <c r="H346">
        <v>0.91850000000000009</v>
      </c>
      <c r="I346">
        <v>0.80460000000000009</v>
      </c>
      <c r="J346">
        <v>0.80460000000000009</v>
      </c>
      <c r="K346">
        <f t="shared" si="31"/>
        <v>0</v>
      </c>
      <c r="L346">
        <f t="shared" si="32"/>
        <v>0.91850000000000009</v>
      </c>
      <c r="M346" s="44">
        <f t="shared" si="33"/>
        <v>0.08</v>
      </c>
      <c r="N346" s="44">
        <f t="shared" si="34"/>
        <v>3.39E-2</v>
      </c>
      <c r="O346" s="44">
        <f t="shared" si="35"/>
        <v>0</v>
      </c>
    </row>
    <row r="347" spans="1:15" x14ac:dyDescent="0.35">
      <c r="A347">
        <v>89903</v>
      </c>
      <c r="B347" t="s">
        <v>706</v>
      </c>
      <c r="C347" s="8">
        <v>1365432449</v>
      </c>
      <c r="D347" s="8">
        <v>1354959510</v>
      </c>
      <c r="E347" s="8">
        <f t="shared" si="30"/>
        <v>20945878</v>
      </c>
      <c r="F347" s="8">
        <f>_xlfn.IFNA(VLOOKUP(A347,'313 expiration'!A$1:E$24,5,FALSE),0)</f>
        <v>0</v>
      </c>
      <c r="G347" s="8">
        <f>_xlfn.IFNA(VLOOKUP(A347,'TIF expiration'!$A$1:$B$8,2,FALSE),0)</f>
        <v>0</v>
      </c>
      <c r="H347">
        <v>0.86460000000000004</v>
      </c>
      <c r="I347">
        <v>0.80460000000000009</v>
      </c>
      <c r="J347">
        <v>0.80460000000000009</v>
      </c>
      <c r="K347">
        <f t="shared" si="31"/>
        <v>0</v>
      </c>
      <c r="L347">
        <f t="shared" si="32"/>
        <v>0.86460000000000004</v>
      </c>
      <c r="M347" s="44">
        <f t="shared" si="33"/>
        <v>5.9999999999999942E-2</v>
      </c>
      <c r="N347" s="44">
        <f t="shared" si="34"/>
        <v>0</v>
      </c>
      <c r="O347" s="44">
        <f t="shared" si="35"/>
        <v>0</v>
      </c>
    </row>
    <row r="348" spans="1:15" x14ac:dyDescent="0.35">
      <c r="A348">
        <v>89905</v>
      </c>
      <c r="B348" t="s">
        <v>705</v>
      </c>
      <c r="C348" s="8">
        <v>306638014</v>
      </c>
      <c r="D348" s="8">
        <v>306638014</v>
      </c>
      <c r="E348" s="8">
        <f t="shared" si="30"/>
        <v>0</v>
      </c>
      <c r="F348" s="8">
        <f>_xlfn.IFNA(VLOOKUP(A348,'313 expiration'!A$1:E$24,5,FALSE),0)</f>
        <v>0</v>
      </c>
      <c r="G348" s="8">
        <f>_xlfn.IFNA(VLOOKUP(A348,'TIF expiration'!$A$1:$B$8,2,FALSE),0)</f>
        <v>0</v>
      </c>
      <c r="H348">
        <v>0.85460000000000003</v>
      </c>
      <c r="I348">
        <v>0.80460000000000009</v>
      </c>
      <c r="J348">
        <v>0.80460000000000009</v>
      </c>
      <c r="K348">
        <f t="shared" si="31"/>
        <v>0</v>
      </c>
      <c r="L348">
        <f t="shared" si="32"/>
        <v>0.85460000000000003</v>
      </c>
      <c r="M348" s="44">
        <f t="shared" si="33"/>
        <v>4.9999999999999933E-2</v>
      </c>
      <c r="N348" s="44">
        <f t="shared" si="34"/>
        <v>0</v>
      </c>
      <c r="O348" s="44">
        <f t="shared" si="35"/>
        <v>0</v>
      </c>
    </row>
    <row r="349" spans="1:15" x14ac:dyDescent="0.35">
      <c r="A349">
        <v>90902</v>
      </c>
      <c r="B349" t="s">
        <v>704</v>
      </c>
      <c r="C349" s="8">
        <v>105236682</v>
      </c>
      <c r="D349" s="8">
        <v>105236682</v>
      </c>
      <c r="E349" s="8">
        <f t="shared" si="30"/>
        <v>0</v>
      </c>
      <c r="F349" s="8">
        <f>_xlfn.IFNA(VLOOKUP(A349,'313 expiration'!A$1:E$24,5,FALSE),0)</f>
        <v>0</v>
      </c>
      <c r="G349" s="8">
        <f>_xlfn.IFNA(VLOOKUP(A349,'TIF expiration'!$A$1:$B$8,2,FALSE),0)</f>
        <v>0</v>
      </c>
      <c r="H349">
        <v>0.85460000000000003</v>
      </c>
      <c r="I349">
        <v>0.80460000000000009</v>
      </c>
      <c r="J349">
        <v>0.80460000000000009</v>
      </c>
      <c r="K349">
        <f t="shared" si="31"/>
        <v>0</v>
      </c>
      <c r="L349">
        <f t="shared" si="32"/>
        <v>0.85460000000000003</v>
      </c>
      <c r="M349" s="44">
        <f t="shared" si="33"/>
        <v>4.9999999999999933E-2</v>
      </c>
      <c r="N349" s="44">
        <f t="shared" si="34"/>
        <v>0</v>
      </c>
      <c r="O349" s="44">
        <f t="shared" si="35"/>
        <v>0</v>
      </c>
    </row>
    <row r="350" spans="1:15" x14ac:dyDescent="0.35">
      <c r="A350">
        <v>90903</v>
      </c>
      <c r="B350" t="s">
        <v>703</v>
      </c>
      <c r="C350" s="8">
        <v>128180073</v>
      </c>
      <c r="D350" s="8">
        <v>128180073</v>
      </c>
      <c r="E350" s="8">
        <f t="shared" si="30"/>
        <v>0</v>
      </c>
      <c r="F350" s="8">
        <f>_xlfn.IFNA(VLOOKUP(A350,'313 expiration'!A$1:E$24,5,FALSE),0)</f>
        <v>0</v>
      </c>
      <c r="G350" s="8">
        <f>_xlfn.IFNA(VLOOKUP(A350,'TIF expiration'!$A$1:$B$8,2,FALSE),0)</f>
        <v>0</v>
      </c>
      <c r="H350">
        <v>0.92590000000000006</v>
      </c>
      <c r="I350">
        <v>0.87590000000000001</v>
      </c>
      <c r="J350">
        <v>0.87590000000000001</v>
      </c>
      <c r="K350">
        <f t="shared" si="31"/>
        <v>0</v>
      </c>
      <c r="L350">
        <f t="shared" si="32"/>
        <v>0.92590000000000006</v>
      </c>
      <c r="M350" s="44">
        <f t="shared" si="33"/>
        <v>5.0000000000000044E-2</v>
      </c>
      <c r="N350" s="44">
        <f t="shared" si="34"/>
        <v>0</v>
      </c>
      <c r="O350" s="44">
        <f t="shared" si="35"/>
        <v>0</v>
      </c>
    </row>
    <row r="351" spans="1:15" x14ac:dyDescent="0.35">
      <c r="A351">
        <v>90904</v>
      </c>
      <c r="B351" t="s">
        <v>702</v>
      </c>
      <c r="C351" s="8">
        <v>1312990628</v>
      </c>
      <c r="D351" s="8">
        <v>1312990628</v>
      </c>
      <c r="E351" s="8">
        <f t="shared" si="30"/>
        <v>0</v>
      </c>
      <c r="F351" s="8">
        <f>_xlfn.IFNA(VLOOKUP(A351,'313 expiration'!A$1:E$24,5,FALSE),0)</f>
        <v>0</v>
      </c>
      <c r="G351" s="8">
        <f>_xlfn.IFNA(VLOOKUP(A351,'TIF expiration'!$A$1:$B$8,2,FALSE),0)</f>
        <v>0</v>
      </c>
      <c r="H351">
        <v>0.97410000000000008</v>
      </c>
      <c r="I351">
        <v>0.89410000000000001</v>
      </c>
      <c r="J351">
        <v>0.89410000000000001</v>
      </c>
      <c r="K351">
        <f t="shared" si="31"/>
        <v>0</v>
      </c>
      <c r="L351">
        <f t="shared" si="32"/>
        <v>0.97410000000000008</v>
      </c>
      <c r="M351" s="44">
        <f t="shared" si="33"/>
        <v>0.08</v>
      </c>
      <c r="N351" s="44">
        <f t="shared" si="34"/>
        <v>6.9388939039072284E-17</v>
      </c>
      <c r="O351" s="44">
        <f t="shared" si="35"/>
        <v>0</v>
      </c>
    </row>
    <row r="352" spans="1:15" x14ac:dyDescent="0.35">
      <c r="A352">
        <v>90905</v>
      </c>
      <c r="B352" t="s">
        <v>701</v>
      </c>
      <c r="C352" s="8">
        <v>104294114</v>
      </c>
      <c r="D352" s="8">
        <v>104294114</v>
      </c>
      <c r="E352" s="8">
        <f t="shared" si="30"/>
        <v>0</v>
      </c>
      <c r="F352" s="8">
        <f>_xlfn.IFNA(VLOOKUP(A352,'313 expiration'!A$1:E$24,5,FALSE),0)</f>
        <v>0</v>
      </c>
      <c r="G352" s="8">
        <f>_xlfn.IFNA(VLOOKUP(A352,'TIF expiration'!$A$1:$B$8,2,FALSE),0)</f>
        <v>0</v>
      </c>
      <c r="H352">
        <v>0.85460000000000003</v>
      </c>
      <c r="I352">
        <v>0.80460000000000009</v>
      </c>
      <c r="J352">
        <v>0.80460000000000009</v>
      </c>
      <c r="K352">
        <f t="shared" si="31"/>
        <v>0</v>
      </c>
      <c r="L352">
        <f t="shared" si="32"/>
        <v>0.85460000000000003</v>
      </c>
      <c r="M352" s="44">
        <f t="shared" si="33"/>
        <v>4.9999999999999933E-2</v>
      </c>
      <c r="N352" s="44">
        <f t="shared" si="34"/>
        <v>0</v>
      </c>
      <c r="O352" s="44">
        <f t="shared" si="35"/>
        <v>0</v>
      </c>
    </row>
    <row r="353" spans="1:15" x14ac:dyDescent="0.35">
      <c r="A353">
        <v>91901</v>
      </c>
      <c r="B353" t="s">
        <v>700</v>
      </c>
      <c r="C353" s="8">
        <v>404186529</v>
      </c>
      <c r="D353" s="8">
        <v>404186529</v>
      </c>
      <c r="E353" s="8">
        <f t="shared" si="30"/>
        <v>0</v>
      </c>
      <c r="F353" s="8">
        <f>_xlfn.IFNA(VLOOKUP(A353,'313 expiration'!A$1:E$24,5,FALSE),0)</f>
        <v>0</v>
      </c>
      <c r="G353" s="8">
        <f>_xlfn.IFNA(VLOOKUP(A353,'TIF expiration'!$A$1:$B$8,2,FALSE),0)</f>
        <v>0</v>
      </c>
      <c r="H353">
        <v>0.94290000000000007</v>
      </c>
      <c r="I353">
        <v>0.80460000000000009</v>
      </c>
      <c r="J353">
        <v>0.80460000000000009</v>
      </c>
      <c r="K353">
        <f t="shared" si="31"/>
        <v>0</v>
      </c>
      <c r="L353">
        <f t="shared" si="32"/>
        <v>0.94290000000000007</v>
      </c>
      <c r="M353" s="44">
        <f t="shared" si="33"/>
        <v>0.08</v>
      </c>
      <c r="N353" s="44">
        <f t="shared" si="34"/>
        <v>5.8299999999999977E-2</v>
      </c>
      <c r="O353" s="44">
        <f t="shared" si="35"/>
        <v>0</v>
      </c>
    </row>
    <row r="354" spans="1:15" x14ac:dyDescent="0.35">
      <c r="A354">
        <v>91902</v>
      </c>
      <c r="B354" t="s">
        <v>699</v>
      </c>
      <c r="C354" s="8">
        <v>328917645</v>
      </c>
      <c r="D354" s="8">
        <v>328917645</v>
      </c>
      <c r="E354" s="8">
        <f t="shared" si="30"/>
        <v>0</v>
      </c>
      <c r="F354" s="8">
        <f>_xlfn.IFNA(VLOOKUP(A354,'313 expiration'!A$1:E$24,5,FALSE),0)</f>
        <v>0</v>
      </c>
      <c r="G354" s="8">
        <f>_xlfn.IFNA(VLOOKUP(A354,'TIF expiration'!$A$1:$B$8,2,FALSE),0)</f>
        <v>0</v>
      </c>
      <c r="H354">
        <v>0.94290000000000007</v>
      </c>
      <c r="I354">
        <v>0.80460000000000009</v>
      </c>
      <c r="J354">
        <v>0.80460000000000009</v>
      </c>
      <c r="K354">
        <f t="shared" si="31"/>
        <v>0</v>
      </c>
      <c r="L354">
        <f t="shared" si="32"/>
        <v>0.94290000000000007</v>
      </c>
      <c r="M354" s="44">
        <f t="shared" si="33"/>
        <v>0.08</v>
      </c>
      <c r="N354" s="44">
        <f t="shared" si="34"/>
        <v>5.8299999999999977E-2</v>
      </c>
      <c r="O354" s="44">
        <f t="shared" si="35"/>
        <v>0</v>
      </c>
    </row>
    <row r="355" spans="1:15" x14ac:dyDescent="0.35">
      <c r="A355">
        <v>91903</v>
      </c>
      <c r="B355" t="s">
        <v>698</v>
      </c>
      <c r="C355" s="8">
        <v>2901272878</v>
      </c>
      <c r="D355" s="8">
        <v>2901272878</v>
      </c>
      <c r="E355" s="8">
        <f t="shared" si="30"/>
        <v>0</v>
      </c>
      <c r="F355" s="8">
        <f>_xlfn.IFNA(VLOOKUP(A355,'313 expiration'!A$1:E$24,5,FALSE),0)</f>
        <v>0</v>
      </c>
      <c r="G355" s="8">
        <f>_xlfn.IFNA(VLOOKUP(A355,'TIF expiration'!$A$1:$B$8,2,FALSE),0)</f>
        <v>0</v>
      </c>
      <c r="H355">
        <v>0.94290000000000007</v>
      </c>
      <c r="I355">
        <v>0.80460000000000009</v>
      </c>
      <c r="J355">
        <v>0.80460000000000009</v>
      </c>
      <c r="K355">
        <f t="shared" si="31"/>
        <v>0</v>
      </c>
      <c r="L355">
        <f t="shared" si="32"/>
        <v>0.94290000000000007</v>
      </c>
      <c r="M355" s="44">
        <f t="shared" si="33"/>
        <v>0.08</v>
      </c>
      <c r="N355" s="44">
        <f t="shared" si="34"/>
        <v>5.8299999999999977E-2</v>
      </c>
      <c r="O355" s="44">
        <f t="shared" si="35"/>
        <v>0</v>
      </c>
    </row>
    <row r="356" spans="1:15" x14ac:dyDescent="0.35">
      <c r="A356">
        <v>91905</v>
      </c>
      <c r="B356" t="s">
        <v>697</v>
      </c>
      <c r="C356" s="8">
        <v>479449634</v>
      </c>
      <c r="D356" s="8">
        <v>479449634</v>
      </c>
      <c r="E356" s="8">
        <f t="shared" si="30"/>
        <v>0</v>
      </c>
      <c r="F356" s="8">
        <f>_xlfn.IFNA(VLOOKUP(A356,'313 expiration'!A$1:E$24,5,FALSE),0)</f>
        <v>0</v>
      </c>
      <c r="G356" s="8">
        <f>_xlfn.IFNA(VLOOKUP(A356,'TIF expiration'!$A$1:$B$8,2,FALSE),0)</f>
        <v>0</v>
      </c>
      <c r="H356">
        <v>0.93180000000000007</v>
      </c>
      <c r="I356">
        <v>0.80460000000000009</v>
      </c>
      <c r="J356">
        <v>0.80460000000000009</v>
      </c>
      <c r="K356">
        <f t="shared" si="31"/>
        <v>0</v>
      </c>
      <c r="L356">
        <f t="shared" si="32"/>
        <v>0.93180000000000007</v>
      </c>
      <c r="M356" s="44">
        <f t="shared" si="33"/>
        <v>0.08</v>
      </c>
      <c r="N356" s="44">
        <f t="shared" si="34"/>
        <v>4.7199999999999978E-2</v>
      </c>
      <c r="O356" s="44">
        <f t="shared" si="35"/>
        <v>0</v>
      </c>
    </row>
    <row r="357" spans="1:15" x14ac:dyDescent="0.35">
      <c r="A357">
        <v>91906</v>
      </c>
      <c r="B357" t="s">
        <v>696</v>
      </c>
      <c r="C357" s="8">
        <v>4826928523</v>
      </c>
      <c r="D357" s="8">
        <v>4826928523</v>
      </c>
      <c r="E357" s="8">
        <f t="shared" si="30"/>
        <v>0</v>
      </c>
      <c r="F357" s="8">
        <f>_xlfn.IFNA(VLOOKUP(A357,'313 expiration'!A$1:E$24,5,FALSE),0)</f>
        <v>0</v>
      </c>
      <c r="G357" s="8">
        <f>_xlfn.IFNA(VLOOKUP(A357,'TIF expiration'!$A$1:$B$8,2,FALSE),0)</f>
        <v>0</v>
      </c>
      <c r="H357">
        <v>0.94290000000000007</v>
      </c>
      <c r="I357">
        <v>0.80460000000000009</v>
      </c>
      <c r="J357">
        <v>0.80460000000000009</v>
      </c>
      <c r="K357">
        <f t="shared" si="31"/>
        <v>0</v>
      </c>
      <c r="L357">
        <f t="shared" si="32"/>
        <v>0.94290000000000007</v>
      </c>
      <c r="M357" s="44">
        <f t="shared" si="33"/>
        <v>0.08</v>
      </c>
      <c r="N357" s="44">
        <f t="shared" si="34"/>
        <v>5.8299999999999977E-2</v>
      </c>
      <c r="O357" s="44">
        <f t="shared" si="35"/>
        <v>0</v>
      </c>
    </row>
    <row r="358" spans="1:15" x14ac:dyDescent="0.35">
      <c r="A358">
        <v>91907</v>
      </c>
      <c r="B358" t="s">
        <v>695</v>
      </c>
      <c r="C358" s="8">
        <v>188854698</v>
      </c>
      <c r="D358" s="8">
        <v>188854698</v>
      </c>
      <c r="E358" s="8">
        <f t="shared" si="30"/>
        <v>0</v>
      </c>
      <c r="F358" s="8">
        <f>_xlfn.IFNA(VLOOKUP(A358,'313 expiration'!A$1:E$24,5,FALSE),0)</f>
        <v>0</v>
      </c>
      <c r="G358" s="8">
        <f>_xlfn.IFNA(VLOOKUP(A358,'TIF expiration'!$A$1:$B$8,2,FALSE),0)</f>
        <v>0</v>
      </c>
      <c r="H358">
        <v>0.91460000000000008</v>
      </c>
      <c r="I358">
        <v>0.80460000000000009</v>
      </c>
      <c r="J358">
        <v>0.80460000000000009</v>
      </c>
      <c r="K358">
        <f t="shared" si="31"/>
        <v>0</v>
      </c>
      <c r="L358">
        <f t="shared" si="32"/>
        <v>0.91460000000000008</v>
      </c>
      <c r="M358" s="44">
        <f t="shared" si="33"/>
        <v>0.08</v>
      </c>
      <c r="N358" s="44">
        <f t="shared" si="34"/>
        <v>2.9999999999999985E-2</v>
      </c>
      <c r="O358" s="44">
        <f t="shared" si="35"/>
        <v>0</v>
      </c>
    </row>
    <row r="359" spans="1:15" x14ac:dyDescent="0.35">
      <c r="A359">
        <v>91908</v>
      </c>
      <c r="B359" t="s">
        <v>694</v>
      </c>
      <c r="C359" s="8">
        <v>1467704891</v>
      </c>
      <c r="D359" s="8">
        <v>1467704891</v>
      </c>
      <c r="E359" s="8">
        <f t="shared" si="30"/>
        <v>0</v>
      </c>
      <c r="F359" s="8">
        <f>_xlfn.IFNA(VLOOKUP(A359,'313 expiration'!A$1:E$24,5,FALSE),0)</f>
        <v>0</v>
      </c>
      <c r="G359" s="8">
        <f>_xlfn.IFNA(VLOOKUP(A359,'TIF expiration'!$A$1:$B$8,2,FALSE),0)</f>
        <v>0</v>
      </c>
      <c r="H359">
        <v>0.91050000000000009</v>
      </c>
      <c r="I359">
        <v>0.80460000000000009</v>
      </c>
      <c r="J359">
        <v>0.80460000000000009</v>
      </c>
      <c r="K359">
        <f t="shared" si="31"/>
        <v>0</v>
      </c>
      <c r="L359">
        <f t="shared" si="32"/>
        <v>0.91050000000000009</v>
      </c>
      <c r="M359" s="44">
        <f t="shared" si="33"/>
        <v>0.08</v>
      </c>
      <c r="N359" s="44">
        <f t="shared" si="34"/>
        <v>2.5899999999999992E-2</v>
      </c>
      <c r="O359" s="44">
        <f t="shared" si="35"/>
        <v>0</v>
      </c>
    </row>
    <row r="360" spans="1:15" x14ac:dyDescent="0.35">
      <c r="A360">
        <v>91909</v>
      </c>
      <c r="B360" t="s">
        <v>693</v>
      </c>
      <c r="C360" s="8">
        <v>1283793468</v>
      </c>
      <c r="D360" s="8">
        <v>1283793468</v>
      </c>
      <c r="E360" s="8">
        <f t="shared" si="30"/>
        <v>0</v>
      </c>
      <c r="F360" s="8">
        <f>_xlfn.IFNA(VLOOKUP(A360,'313 expiration'!A$1:E$24,5,FALSE),0)</f>
        <v>0</v>
      </c>
      <c r="G360" s="8">
        <f>_xlfn.IFNA(VLOOKUP(A360,'TIF expiration'!$A$1:$B$8,2,FALSE),0)</f>
        <v>0</v>
      </c>
      <c r="H360">
        <v>0.94290000000000007</v>
      </c>
      <c r="I360">
        <v>0.80460000000000009</v>
      </c>
      <c r="J360">
        <v>0.80460000000000009</v>
      </c>
      <c r="K360">
        <f t="shared" si="31"/>
        <v>0</v>
      </c>
      <c r="L360">
        <f t="shared" si="32"/>
        <v>0.94290000000000007</v>
      </c>
      <c r="M360" s="44">
        <f t="shared" si="33"/>
        <v>0.08</v>
      </c>
      <c r="N360" s="44">
        <f t="shared" si="34"/>
        <v>5.8299999999999977E-2</v>
      </c>
      <c r="O360" s="44">
        <f t="shared" si="35"/>
        <v>0</v>
      </c>
    </row>
    <row r="361" spans="1:15" x14ac:dyDescent="0.35">
      <c r="A361">
        <v>91910</v>
      </c>
      <c r="B361" t="s">
        <v>692</v>
      </c>
      <c r="C361" s="8">
        <v>463478458</v>
      </c>
      <c r="D361" s="8">
        <v>463478458</v>
      </c>
      <c r="E361" s="8">
        <f t="shared" si="30"/>
        <v>0</v>
      </c>
      <c r="F361" s="8">
        <f>_xlfn.IFNA(VLOOKUP(A361,'313 expiration'!A$1:E$24,5,FALSE),0)</f>
        <v>0</v>
      </c>
      <c r="G361" s="8">
        <f>_xlfn.IFNA(VLOOKUP(A361,'TIF expiration'!$A$1:$B$8,2,FALSE),0)</f>
        <v>0</v>
      </c>
      <c r="H361">
        <v>0.94290000000000007</v>
      </c>
      <c r="I361">
        <v>0.80460000000000009</v>
      </c>
      <c r="J361">
        <v>0.80460000000000009</v>
      </c>
      <c r="K361">
        <f t="shared" si="31"/>
        <v>0</v>
      </c>
      <c r="L361">
        <f t="shared" si="32"/>
        <v>0.94290000000000007</v>
      </c>
      <c r="M361" s="44">
        <f t="shared" si="33"/>
        <v>0.08</v>
      </c>
      <c r="N361" s="44">
        <f t="shared" si="34"/>
        <v>5.8299999999999977E-2</v>
      </c>
      <c r="O361" s="44">
        <f t="shared" si="35"/>
        <v>0</v>
      </c>
    </row>
    <row r="362" spans="1:15" x14ac:dyDescent="0.35">
      <c r="A362">
        <v>91913</v>
      </c>
      <c r="B362" t="s">
        <v>691</v>
      </c>
      <c r="C362" s="8">
        <v>1477315851</v>
      </c>
      <c r="D362" s="8">
        <v>1477315851</v>
      </c>
      <c r="E362" s="8">
        <f t="shared" si="30"/>
        <v>0</v>
      </c>
      <c r="F362" s="8">
        <f>_xlfn.IFNA(VLOOKUP(A362,'313 expiration'!A$1:E$24,5,FALSE),0)</f>
        <v>0</v>
      </c>
      <c r="G362" s="8">
        <f>_xlfn.IFNA(VLOOKUP(A362,'TIF expiration'!$A$1:$B$8,2,FALSE),0)</f>
        <v>0</v>
      </c>
      <c r="H362">
        <v>0.85460000000000003</v>
      </c>
      <c r="I362">
        <v>0.80460000000000009</v>
      </c>
      <c r="J362">
        <v>0.80460000000000009</v>
      </c>
      <c r="K362">
        <f t="shared" si="31"/>
        <v>0</v>
      </c>
      <c r="L362">
        <f t="shared" si="32"/>
        <v>0.85460000000000003</v>
      </c>
      <c r="M362" s="44">
        <f t="shared" si="33"/>
        <v>4.9999999999999933E-2</v>
      </c>
      <c r="N362" s="44">
        <f t="shared" si="34"/>
        <v>0</v>
      </c>
      <c r="O362" s="44">
        <f t="shared" si="35"/>
        <v>0</v>
      </c>
    </row>
    <row r="363" spans="1:15" x14ac:dyDescent="0.35">
      <c r="A363">
        <v>91914</v>
      </c>
      <c r="B363" t="s">
        <v>690</v>
      </c>
      <c r="C363" s="8">
        <v>651719623</v>
      </c>
      <c r="D363" s="8">
        <v>651719623</v>
      </c>
      <c r="E363" s="8">
        <f t="shared" si="30"/>
        <v>0</v>
      </c>
      <c r="F363" s="8">
        <f>_xlfn.IFNA(VLOOKUP(A363,'313 expiration'!A$1:E$24,5,FALSE),0)</f>
        <v>0</v>
      </c>
      <c r="G363" s="8">
        <f>_xlfn.IFNA(VLOOKUP(A363,'TIF expiration'!$A$1:$B$8,2,FALSE),0)</f>
        <v>0</v>
      </c>
      <c r="H363">
        <v>0.94290000000000007</v>
      </c>
      <c r="I363">
        <v>0.80460000000000009</v>
      </c>
      <c r="J363">
        <v>0.80460000000000009</v>
      </c>
      <c r="K363">
        <f t="shared" si="31"/>
        <v>0</v>
      </c>
      <c r="L363">
        <f t="shared" si="32"/>
        <v>0.94290000000000007</v>
      </c>
      <c r="M363" s="44">
        <f t="shared" si="33"/>
        <v>0.08</v>
      </c>
      <c r="N363" s="44">
        <f t="shared" si="34"/>
        <v>5.8299999999999977E-2</v>
      </c>
      <c r="O363" s="44">
        <f t="shared" si="35"/>
        <v>0</v>
      </c>
    </row>
    <row r="364" spans="1:15" x14ac:dyDescent="0.35">
      <c r="A364">
        <v>91917</v>
      </c>
      <c r="B364" t="s">
        <v>689</v>
      </c>
      <c r="C364" s="8">
        <v>709180091</v>
      </c>
      <c r="D364" s="8">
        <v>709180091</v>
      </c>
      <c r="E364" s="8">
        <f t="shared" si="30"/>
        <v>0</v>
      </c>
      <c r="F364" s="8">
        <f>_xlfn.IFNA(VLOOKUP(A364,'313 expiration'!A$1:E$24,5,FALSE),0)</f>
        <v>0</v>
      </c>
      <c r="G364" s="8">
        <f>_xlfn.IFNA(VLOOKUP(A364,'TIF expiration'!$A$1:$B$8,2,FALSE),0)</f>
        <v>0</v>
      </c>
      <c r="H364">
        <v>0.94290000000000007</v>
      </c>
      <c r="I364">
        <v>0.80460000000000009</v>
      </c>
      <c r="J364">
        <v>0.80460000000000009</v>
      </c>
      <c r="K364">
        <f t="shared" si="31"/>
        <v>0</v>
      </c>
      <c r="L364">
        <f t="shared" si="32"/>
        <v>0.94290000000000007</v>
      </c>
      <c r="M364" s="44">
        <f t="shared" si="33"/>
        <v>0.08</v>
      </c>
      <c r="N364" s="44">
        <f t="shared" si="34"/>
        <v>5.8299999999999977E-2</v>
      </c>
      <c r="O364" s="44">
        <f t="shared" si="35"/>
        <v>0</v>
      </c>
    </row>
    <row r="365" spans="1:15" x14ac:dyDescent="0.35">
      <c r="A365">
        <v>91918</v>
      </c>
      <c r="B365" t="s">
        <v>688</v>
      </c>
      <c r="C365" s="8">
        <v>390597556</v>
      </c>
      <c r="D365" s="8">
        <v>390597556</v>
      </c>
      <c r="E365" s="8">
        <f t="shared" si="30"/>
        <v>0</v>
      </c>
      <c r="F365" s="8">
        <f>_xlfn.IFNA(VLOOKUP(A365,'313 expiration'!A$1:E$24,5,FALSE),0)</f>
        <v>0</v>
      </c>
      <c r="G365" s="8">
        <f>_xlfn.IFNA(VLOOKUP(A365,'TIF expiration'!$A$1:$B$8,2,FALSE),0)</f>
        <v>0</v>
      </c>
      <c r="H365">
        <v>0.96300000000000008</v>
      </c>
      <c r="I365">
        <v>0.80460000000000009</v>
      </c>
      <c r="J365">
        <v>0.82469999999999999</v>
      </c>
      <c r="K365">
        <f t="shared" si="31"/>
        <v>-2.0099999999999896E-2</v>
      </c>
      <c r="L365">
        <f t="shared" si="32"/>
        <v>0.94290000000000018</v>
      </c>
      <c r="M365" s="44">
        <f t="shared" si="33"/>
        <v>0.08</v>
      </c>
      <c r="N365" s="44">
        <f t="shared" si="34"/>
        <v>5.8300000000000088E-2</v>
      </c>
      <c r="O365" s="44">
        <f t="shared" si="35"/>
        <v>0</v>
      </c>
    </row>
    <row r="366" spans="1:15" x14ac:dyDescent="0.35">
      <c r="A366">
        <v>92901</v>
      </c>
      <c r="B366" t="s">
        <v>687</v>
      </c>
      <c r="C366" s="8">
        <v>719847059</v>
      </c>
      <c r="D366" s="8">
        <v>686448452</v>
      </c>
      <c r="E366" s="8">
        <f t="shared" si="30"/>
        <v>66797214</v>
      </c>
      <c r="F366" s="8">
        <f>_xlfn.IFNA(VLOOKUP(A366,'313 expiration'!A$1:E$24,5,FALSE),0)</f>
        <v>0</v>
      </c>
      <c r="G366" s="8">
        <f>_xlfn.IFNA(VLOOKUP(A366,'TIF expiration'!$A$1:$B$8,2,FALSE),0)</f>
        <v>0</v>
      </c>
      <c r="H366">
        <v>0.97710000000000008</v>
      </c>
      <c r="I366">
        <v>0.83879999999999999</v>
      </c>
      <c r="J366">
        <v>0.83879999999999999</v>
      </c>
      <c r="K366">
        <f t="shared" si="31"/>
        <v>0</v>
      </c>
      <c r="L366">
        <f t="shared" si="32"/>
        <v>0.97710000000000008</v>
      </c>
      <c r="M366" s="44">
        <f t="shared" si="33"/>
        <v>0.08</v>
      </c>
      <c r="N366" s="44">
        <f t="shared" si="34"/>
        <v>5.8300000000000088E-2</v>
      </c>
      <c r="O366" s="44">
        <f t="shared" si="35"/>
        <v>0</v>
      </c>
    </row>
    <row r="367" spans="1:15" x14ac:dyDescent="0.35">
      <c r="A367">
        <v>92902</v>
      </c>
      <c r="B367" t="s">
        <v>686</v>
      </c>
      <c r="C367" s="8">
        <v>1757301053</v>
      </c>
      <c r="D367" s="8">
        <v>1757301053</v>
      </c>
      <c r="E367" s="8">
        <f t="shared" si="30"/>
        <v>0</v>
      </c>
      <c r="F367" s="8">
        <f>_xlfn.IFNA(VLOOKUP(A367,'313 expiration'!A$1:E$24,5,FALSE),0)</f>
        <v>0</v>
      </c>
      <c r="G367" s="8">
        <f>_xlfn.IFNA(VLOOKUP(A367,'TIF expiration'!$A$1:$B$8,2,FALSE),0)</f>
        <v>0</v>
      </c>
      <c r="H367">
        <v>0.8953000000000001</v>
      </c>
      <c r="I367">
        <v>0.84530000000000005</v>
      </c>
      <c r="J367">
        <v>0.84530000000000005</v>
      </c>
      <c r="K367">
        <f t="shared" si="31"/>
        <v>0</v>
      </c>
      <c r="L367">
        <f t="shared" si="32"/>
        <v>0.8953000000000001</v>
      </c>
      <c r="M367" s="44">
        <f t="shared" si="33"/>
        <v>5.0000000000000044E-2</v>
      </c>
      <c r="N367" s="44">
        <f t="shared" si="34"/>
        <v>0</v>
      </c>
      <c r="O367" s="44">
        <f t="shared" si="35"/>
        <v>0</v>
      </c>
    </row>
    <row r="368" spans="1:15" x14ac:dyDescent="0.35">
      <c r="A368">
        <v>92903</v>
      </c>
      <c r="B368" t="s">
        <v>685</v>
      </c>
      <c r="C368" s="8">
        <v>5580397450</v>
      </c>
      <c r="D368" s="8">
        <v>5580397450</v>
      </c>
      <c r="E368" s="8">
        <f t="shared" si="30"/>
        <v>0</v>
      </c>
      <c r="F368" s="8">
        <f>_xlfn.IFNA(VLOOKUP(A368,'313 expiration'!A$1:E$24,5,FALSE),0)</f>
        <v>0</v>
      </c>
      <c r="G368" s="8">
        <f>_xlfn.IFNA(VLOOKUP(A368,'TIF expiration'!$A$1:$B$8,2,FALSE),0)</f>
        <v>0</v>
      </c>
      <c r="H368">
        <v>0.85460000000000003</v>
      </c>
      <c r="I368">
        <v>0.80460000000000009</v>
      </c>
      <c r="J368">
        <v>0.80460000000000009</v>
      </c>
      <c r="K368">
        <f t="shared" si="31"/>
        <v>0</v>
      </c>
      <c r="L368">
        <f t="shared" si="32"/>
        <v>0.85460000000000003</v>
      </c>
      <c r="M368" s="44">
        <f t="shared" si="33"/>
        <v>4.9999999999999933E-2</v>
      </c>
      <c r="N368" s="44">
        <f t="shared" si="34"/>
        <v>0</v>
      </c>
      <c r="O368" s="44">
        <f t="shared" si="35"/>
        <v>0</v>
      </c>
    </row>
    <row r="369" spans="1:15" x14ac:dyDescent="0.35">
      <c r="A369">
        <v>92904</v>
      </c>
      <c r="B369" t="s">
        <v>684</v>
      </c>
      <c r="C369" s="8">
        <v>1839558535</v>
      </c>
      <c r="D369" s="8">
        <v>1751718712</v>
      </c>
      <c r="E369" s="8">
        <f t="shared" si="30"/>
        <v>175679646</v>
      </c>
      <c r="F369" s="8">
        <f>_xlfn.IFNA(VLOOKUP(A369,'313 expiration'!A$1:E$24,5,FALSE),0)</f>
        <v>0</v>
      </c>
      <c r="G369" s="8">
        <f>_xlfn.IFNA(VLOOKUP(A369,'TIF expiration'!$A$1:$B$8,2,FALSE),0)</f>
        <v>0</v>
      </c>
      <c r="H369">
        <v>0.98060000000000003</v>
      </c>
      <c r="I369">
        <v>0.84230000000000005</v>
      </c>
      <c r="J369">
        <v>0.84230000000000005</v>
      </c>
      <c r="K369">
        <f t="shared" si="31"/>
        <v>0</v>
      </c>
      <c r="L369">
        <f t="shared" si="32"/>
        <v>0.98060000000000003</v>
      </c>
      <c r="M369" s="44">
        <f t="shared" si="33"/>
        <v>0.08</v>
      </c>
      <c r="N369" s="44">
        <f t="shared" si="34"/>
        <v>5.8299999999999977E-2</v>
      </c>
      <c r="O369" s="44">
        <f t="shared" si="35"/>
        <v>0</v>
      </c>
    </row>
    <row r="370" spans="1:15" x14ac:dyDescent="0.35">
      <c r="A370">
        <v>92906</v>
      </c>
      <c r="B370" t="s">
        <v>683</v>
      </c>
      <c r="C370" s="8">
        <v>491966214</v>
      </c>
      <c r="D370" s="8">
        <v>464203499</v>
      </c>
      <c r="E370" s="8">
        <f t="shared" si="30"/>
        <v>55525430</v>
      </c>
      <c r="F370" s="8">
        <f>_xlfn.IFNA(VLOOKUP(A370,'313 expiration'!A$1:E$24,5,FALSE),0)</f>
        <v>0</v>
      </c>
      <c r="G370" s="8">
        <f>_xlfn.IFNA(VLOOKUP(A370,'TIF expiration'!$A$1:$B$8,2,FALSE),0)</f>
        <v>0</v>
      </c>
      <c r="H370">
        <v>0.89440000000000008</v>
      </c>
      <c r="I370">
        <v>0.84440000000000004</v>
      </c>
      <c r="J370">
        <v>0.84440000000000004</v>
      </c>
      <c r="K370">
        <f t="shared" si="31"/>
        <v>0</v>
      </c>
      <c r="L370">
        <f t="shared" si="32"/>
        <v>0.89440000000000008</v>
      </c>
      <c r="M370" s="44">
        <f t="shared" si="33"/>
        <v>5.0000000000000044E-2</v>
      </c>
      <c r="N370" s="44">
        <f t="shared" si="34"/>
        <v>0</v>
      </c>
      <c r="O370" s="44">
        <f t="shared" si="35"/>
        <v>0</v>
      </c>
    </row>
    <row r="371" spans="1:15" x14ac:dyDescent="0.35">
      <c r="A371">
        <v>92907</v>
      </c>
      <c r="B371" t="s">
        <v>682</v>
      </c>
      <c r="C371" s="8">
        <v>645535992</v>
      </c>
      <c r="D371" s="8">
        <v>606522455</v>
      </c>
      <c r="E371" s="8">
        <f t="shared" si="30"/>
        <v>78027074</v>
      </c>
      <c r="F371" s="8">
        <f>_xlfn.IFNA(VLOOKUP(A371,'313 expiration'!A$1:E$24,5,FALSE),0)</f>
        <v>0</v>
      </c>
      <c r="G371" s="8">
        <f>_xlfn.IFNA(VLOOKUP(A371,'TIF expiration'!$A$1:$B$8,2,FALSE),0)</f>
        <v>0</v>
      </c>
      <c r="H371">
        <v>0.98970000000000002</v>
      </c>
      <c r="I371">
        <v>0.8518</v>
      </c>
      <c r="J371">
        <v>0.8518</v>
      </c>
      <c r="K371">
        <f t="shared" si="31"/>
        <v>0</v>
      </c>
      <c r="L371">
        <f t="shared" si="32"/>
        <v>0.98970000000000002</v>
      </c>
      <c r="M371" s="44">
        <f t="shared" si="33"/>
        <v>0.08</v>
      </c>
      <c r="N371" s="44">
        <f t="shared" si="34"/>
        <v>5.7900000000000021E-2</v>
      </c>
      <c r="O371" s="44">
        <f t="shared" si="35"/>
        <v>0</v>
      </c>
    </row>
    <row r="372" spans="1:15" x14ac:dyDescent="0.35">
      <c r="A372">
        <v>92908</v>
      </c>
      <c r="B372" t="s">
        <v>681</v>
      </c>
      <c r="C372" s="8">
        <v>416794895</v>
      </c>
      <c r="D372" s="8">
        <v>389333005</v>
      </c>
      <c r="E372" s="8">
        <f t="shared" si="30"/>
        <v>54923780</v>
      </c>
      <c r="F372" s="8">
        <f>_xlfn.IFNA(VLOOKUP(A372,'313 expiration'!A$1:E$24,5,FALSE),0)</f>
        <v>0</v>
      </c>
      <c r="G372" s="8">
        <f>_xlfn.IFNA(VLOOKUP(A372,'TIF expiration'!$A$1:$B$8,2,FALSE),0)</f>
        <v>0</v>
      </c>
      <c r="H372">
        <v>1.0082</v>
      </c>
      <c r="I372">
        <v>0.86990000000000001</v>
      </c>
      <c r="J372">
        <v>0.86990000000000001</v>
      </c>
      <c r="K372">
        <f t="shared" si="31"/>
        <v>0</v>
      </c>
      <c r="L372">
        <f t="shared" si="32"/>
        <v>1.0082</v>
      </c>
      <c r="M372" s="44">
        <f t="shared" si="33"/>
        <v>0.08</v>
      </c>
      <c r="N372" s="44">
        <f t="shared" si="34"/>
        <v>5.8299999999999977E-2</v>
      </c>
      <c r="O372" s="44">
        <f t="shared" si="35"/>
        <v>0</v>
      </c>
    </row>
    <row r="373" spans="1:15" x14ac:dyDescent="0.35">
      <c r="A373">
        <v>93901</v>
      </c>
      <c r="B373" t="s">
        <v>680</v>
      </c>
      <c r="C373" s="8">
        <v>931652697</v>
      </c>
      <c r="D373" s="8">
        <v>931652697</v>
      </c>
      <c r="E373" s="8">
        <f t="shared" si="30"/>
        <v>0</v>
      </c>
      <c r="F373" s="8">
        <f>_xlfn.IFNA(VLOOKUP(A373,'313 expiration'!A$1:E$24,5,FALSE),0)</f>
        <v>0</v>
      </c>
      <c r="G373" s="8">
        <f>_xlfn.IFNA(VLOOKUP(A373,'TIF expiration'!$A$1:$B$8,2,FALSE),0)</f>
        <v>0</v>
      </c>
      <c r="H373">
        <v>0.85460000000000003</v>
      </c>
      <c r="I373">
        <v>0.80460000000000009</v>
      </c>
      <c r="J373">
        <v>0.80460000000000009</v>
      </c>
      <c r="K373">
        <f t="shared" si="31"/>
        <v>0</v>
      </c>
      <c r="L373">
        <f t="shared" si="32"/>
        <v>0.85460000000000003</v>
      </c>
      <c r="M373" s="44">
        <f t="shared" si="33"/>
        <v>4.9999999999999933E-2</v>
      </c>
      <c r="N373" s="44">
        <f t="shared" si="34"/>
        <v>0</v>
      </c>
      <c r="O373" s="44">
        <f t="shared" si="35"/>
        <v>0</v>
      </c>
    </row>
    <row r="374" spans="1:15" x14ac:dyDescent="0.35">
      <c r="A374">
        <v>93903</v>
      </c>
      <c r="B374" t="s">
        <v>679</v>
      </c>
      <c r="C374" s="8">
        <v>608148841</v>
      </c>
      <c r="D374" s="8">
        <v>608148841</v>
      </c>
      <c r="E374" s="8">
        <f t="shared" si="30"/>
        <v>0</v>
      </c>
      <c r="F374" s="8">
        <f>_xlfn.IFNA(VLOOKUP(A374,'313 expiration'!A$1:E$24,5,FALSE),0)</f>
        <v>0</v>
      </c>
      <c r="G374" s="8">
        <f>_xlfn.IFNA(VLOOKUP(A374,'TIF expiration'!$A$1:$B$8,2,FALSE),0)</f>
        <v>0</v>
      </c>
      <c r="H374">
        <v>0.85460000000000003</v>
      </c>
      <c r="I374">
        <v>0.80460000000000009</v>
      </c>
      <c r="J374">
        <v>0.80460000000000009</v>
      </c>
      <c r="K374">
        <f t="shared" si="31"/>
        <v>0</v>
      </c>
      <c r="L374">
        <f t="shared" si="32"/>
        <v>0.85460000000000003</v>
      </c>
      <c r="M374" s="44">
        <f t="shared" si="33"/>
        <v>4.9999999999999933E-2</v>
      </c>
      <c r="N374" s="44">
        <f t="shared" si="34"/>
        <v>0</v>
      </c>
      <c r="O374" s="44">
        <f t="shared" si="35"/>
        <v>0</v>
      </c>
    </row>
    <row r="375" spans="1:15" x14ac:dyDescent="0.35">
      <c r="A375">
        <v>93904</v>
      </c>
      <c r="B375" t="s">
        <v>678</v>
      </c>
      <c r="C375" s="8">
        <v>2491424812</v>
      </c>
      <c r="D375" s="8">
        <v>2491424812</v>
      </c>
      <c r="E375" s="8">
        <f t="shared" si="30"/>
        <v>0</v>
      </c>
      <c r="F375" s="8">
        <f>_xlfn.IFNA(VLOOKUP(A375,'313 expiration'!A$1:E$24,5,FALSE),0)</f>
        <v>0</v>
      </c>
      <c r="G375" s="8">
        <f>_xlfn.IFNA(VLOOKUP(A375,'TIF expiration'!$A$1:$B$8,2,FALSE),0)</f>
        <v>0</v>
      </c>
      <c r="H375">
        <v>0.85460000000000003</v>
      </c>
      <c r="I375">
        <v>0.80460000000000009</v>
      </c>
      <c r="J375">
        <v>0.80460000000000009</v>
      </c>
      <c r="K375">
        <f t="shared" si="31"/>
        <v>0</v>
      </c>
      <c r="L375">
        <f t="shared" si="32"/>
        <v>0.85460000000000003</v>
      </c>
      <c r="M375" s="44">
        <f t="shared" si="33"/>
        <v>4.9999999999999933E-2</v>
      </c>
      <c r="N375" s="44">
        <f t="shared" si="34"/>
        <v>0</v>
      </c>
      <c r="O375" s="44">
        <f t="shared" si="35"/>
        <v>0</v>
      </c>
    </row>
    <row r="376" spans="1:15" x14ac:dyDescent="0.35">
      <c r="A376">
        <v>93905</v>
      </c>
      <c r="B376" t="s">
        <v>677</v>
      </c>
      <c r="C376" s="8">
        <v>249016918</v>
      </c>
      <c r="D376" s="8">
        <v>249016918</v>
      </c>
      <c r="E376" s="8">
        <f t="shared" si="30"/>
        <v>0</v>
      </c>
      <c r="F376" s="8">
        <f>_xlfn.IFNA(VLOOKUP(A376,'313 expiration'!A$1:E$24,5,FALSE),0)</f>
        <v>0</v>
      </c>
      <c r="G376" s="8">
        <f>_xlfn.IFNA(VLOOKUP(A376,'TIF expiration'!$A$1:$B$8,2,FALSE),0)</f>
        <v>0</v>
      </c>
      <c r="H376">
        <v>0.86460000000000004</v>
      </c>
      <c r="I376">
        <v>0.80460000000000009</v>
      </c>
      <c r="J376">
        <v>0.80460000000000009</v>
      </c>
      <c r="K376">
        <f t="shared" si="31"/>
        <v>0</v>
      </c>
      <c r="L376">
        <f t="shared" si="32"/>
        <v>0.86460000000000004</v>
      </c>
      <c r="M376" s="44">
        <f t="shared" si="33"/>
        <v>5.9999999999999942E-2</v>
      </c>
      <c r="N376" s="44">
        <f t="shared" si="34"/>
        <v>0</v>
      </c>
      <c r="O376" s="44">
        <f t="shared" si="35"/>
        <v>0</v>
      </c>
    </row>
    <row r="377" spans="1:15" x14ac:dyDescent="0.35">
      <c r="A377">
        <v>94901</v>
      </c>
      <c r="B377" t="s">
        <v>676</v>
      </c>
      <c r="C377" s="8">
        <v>4954010065</v>
      </c>
      <c r="D377" s="8">
        <v>4954010065</v>
      </c>
      <c r="E377" s="8">
        <f t="shared" si="30"/>
        <v>0</v>
      </c>
      <c r="F377" s="8">
        <f>_xlfn.IFNA(VLOOKUP(A377,'313 expiration'!A$1:E$24,5,FALSE),0)</f>
        <v>0</v>
      </c>
      <c r="G377" s="8">
        <f>_xlfn.IFNA(VLOOKUP(A377,'TIF expiration'!$A$1:$B$8,2,FALSE),0)</f>
        <v>0</v>
      </c>
      <c r="H377">
        <v>0.86460000000000004</v>
      </c>
      <c r="I377">
        <v>0.80460000000000009</v>
      </c>
      <c r="J377">
        <v>0.80460000000000009</v>
      </c>
      <c r="K377">
        <f t="shared" si="31"/>
        <v>0</v>
      </c>
      <c r="L377">
        <f t="shared" si="32"/>
        <v>0.86460000000000004</v>
      </c>
      <c r="M377" s="44">
        <f t="shared" si="33"/>
        <v>5.9999999999999942E-2</v>
      </c>
      <c r="N377" s="44">
        <f t="shared" si="34"/>
        <v>0</v>
      </c>
      <c r="O377" s="44">
        <f t="shared" si="35"/>
        <v>0</v>
      </c>
    </row>
    <row r="378" spans="1:15" x14ac:dyDescent="0.35">
      <c r="A378">
        <v>94902</v>
      </c>
      <c r="B378" t="s">
        <v>675</v>
      </c>
      <c r="C378" s="8">
        <v>7933773633</v>
      </c>
      <c r="D378" s="8">
        <v>7933773633</v>
      </c>
      <c r="E378" s="8">
        <f t="shared" si="30"/>
        <v>0</v>
      </c>
      <c r="F378" s="8">
        <f>_xlfn.IFNA(VLOOKUP(A378,'313 expiration'!A$1:E$24,5,FALSE),0)</f>
        <v>0</v>
      </c>
      <c r="G378" s="8">
        <f>_xlfn.IFNA(VLOOKUP(A378,'TIF expiration'!$A$1:$B$8,2,FALSE),0)</f>
        <v>0</v>
      </c>
      <c r="H378">
        <v>0.85460000000000003</v>
      </c>
      <c r="I378">
        <v>0.80460000000000009</v>
      </c>
      <c r="J378">
        <v>0.80460000000000009</v>
      </c>
      <c r="K378">
        <f t="shared" si="31"/>
        <v>0</v>
      </c>
      <c r="L378">
        <f t="shared" si="32"/>
        <v>0.85460000000000003</v>
      </c>
      <c r="M378" s="44">
        <f t="shared" si="33"/>
        <v>4.9999999999999933E-2</v>
      </c>
      <c r="N378" s="44">
        <f t="shared" si="34"/>
        <v>0</v>
      </c>
      <c r="O378" s="44">
        <f t="shared" si="35"/>
        <v>0</v>
      </c>
    </row>
    <row r="379" spans="1:15" x14ac:dyDescent="0.35">
      <c r="A379">
        <v>94903</v>
      </c>
      <c r="B379" t="s">
        <v>674</v>
      </c>
      <c r="C379" s="8">
        <v>1464786408</v>
      </c>
      <c r="D379" s="8">
        <v>1464786408</v>
      </c>
      <c r="E379" s="8">
        <f t="shared" si="30"/>
        <v>0</v>
      </c>
      <c r="F379" s="8">
        <f>_xlfn.IFNA(VLOOKUP(A379,'313 expiration'!A$1:E$24,5,FALSE),0)</f>
        <v>0</v>
      </c>
      <c r="G379" s="8">
        <f>_xlfn.IFNA(VLOOKUP(A379,'TIF expiration'!$A$1:$B$8,2,FALSE),0)</f>
        <v>0</v>
      </c>
      <c r="H379">
        <v>0.91050000000000009</v>
      </c>
      <c r="I379">
        <v>0.80460000000000009</v>
      </c>
      <c r="J379">
        <v>0.80460000000000009</v>
      </c>
      <c r="K379">
        <f t="shared" si="31"/>
        <v>0</v>
      </c>
      <c r="L379">
        <f t="shared" si="32"/>
        <v>0.91050000000000009</v>
      </c>
      <c r="M379" s="44">
        <f t="shared" si="33"/>
        <v>0.08</v>
      </c>
      <c r="N379" s="44">
        <f t="shared" si="34"/>
        <v>2.5899999999999992E-2</v>
      </c>
      <c r="O379" s="44">
        <f t="shared" si="35"/>
        <v>0</v>
      </c>
    </row>
    <row r="380" spans="1:15" x14ac:dyDescent="0.35">
      <c r="A380">
        <v>94904</v>
      </c>
      <c r="B380" t="s">
        <v>673</v>
      </c>
      <c r="C380" s="8">
        <v>1204536818</v>
      </c>
      <c r="D380" s="8">
        <v>1204536818</v>
      </c>
      <c r="E380" s="8">
        <f t="shared" si="30"/>
        <v>0</v>
      </c>
      <c r="F380" s="8">
        <f>_xlfn.IFNA(VLOOKUP(A380,'313 expiration'!A$1:E$24,5,FALSE),0)</f>
        <v>0</v>
      </c>
      <c r="G380" s="8">
        <f>_xlfn.IFNA(VLOOKUP(A380,'TIF expiration'!$A$1:$B$8,2,FALSE),0)</f>
        <v>0</v>
      </c>
      <c r="H380">
        <v>0.94290000000000007</v>
      </c>
      <c r="I380">
        <v>0.80460000000000009</v>
      </c>
      <c r="J380">
        <v>0.80460000000000009</v>
      </c>
      <c r="K380">
        <f t="shared" si="31"/>
        <v>0</v>
      </c>
      <c r="L380">
        <f t="shared" si="32"/>
        <v>0.94290000000000007</v>
      </c>
      <c r="M380" s="44">
        <f t="shared" si="33"/>
        <v>0.08</v>
      </c>
      <c r="N380" s="44">
        <f t="shared" si="34"/>
        <v>5.8299999999999977E-2</v>
      </c>
      <c r="O380" s="44">
        <f t="shared" si="35"/>
        <v>0</v>
      </c>
    </row>
    <row r="381" spans="1:15" x14ac:dyDescent="0.35">
      <c r="A381">
        <v>95901</v>
      </c>
      <c r="B381" t="s">
        <v>672</v>
      </c>
      <c r="C381" s="8">
        <v>576355866</v>
      </c>
      <c r="D381" s="8">
        <v>576355866</v>
      </c>
      <c r="E381" s="8">
        <f t="shared" si="30"/>
        <v>0</v>
      </c>
      <c r="F381" s="8">
        <f>_xlfn.IFNA(VLOOKUP(A381,'313 expiration'!A$1:E$24,5,FALSE),0)</f>
        <v>0</v>
      </c>
      <c r="G381" s="8">
        <f>_xlfn.IFNA(VLOOKUP(A381,'TIF expiration'!$A$1:$B$8,2,FALSE),0)</f>
        <v>0</v>
      </c>
      <c r="H381">
        <v>0.94290000000000007</v>
      </c>
      <c r="I381">
        <v>0.80460000000000009</v>
      </c>
      <c r="J381">
        <v>0.80460000000000009</v>
      </c>
      <c r="K381">
        <f t="shared" si="31"/>
        <v>0</v>
      </c>
      <c r="L381">
        <f t="shared" si="32"/>
        <v>0.94290000000000007</v>
      </c>
      <c r="M381" s="44">
        <f t="shared" si="33"/>
        <v>0.08</v>
      </c>
      <c r="N381" s="44">
        <f t="shared" si="34"/>
        <v>5.8299999999999977E-2</v>
      </c>
      <c r="O381" s="44">
        <f t="shared" si="35"/>
        <v>0</v>
      </c>
    </row>
    <row r="382" spans="1:15" x14ac:dyDescent="0.35">
      <c r="A382">
        <v>95902</v>
      </c>
      <c r="B382" t="s">
        <v>671</v>
      </c>
      <c r="C382" s="8">
        <v>41390884</v>
      </c>
      <c r="D382" s="8">
        <v>41390884</v>
      </c>
      <c r="E382" s="8">
        <f t="shared" si="30"/>
        <v>0</v>
      </c>
      <c r="F382" s="8">
        <f>_xlfn.IFNA(VLOOKUP(A382,'313 expiration'!A$1:E$24,5,FALSE),0)</f>
        <v>0</v>
      </c>
      <c r="G382" s="8">
        <f>_xlfn.IFNA(VLOOKUP(A382,'TIF expiration'!$A$1:$B$8,2,FALSE),0)</f>
        <v>0</v>
      </c>
      <c r="H382">
        <v>0.94900000000000007</v>
      </c>
      <c r="I382">
        <v>0.82200000000000006</v>
      </c>
      <c r="J382">
        <v>0.82200000000000006</v>
      </c>
      <c r="K382">
        <f t="shared" si="31"/>
        <v>0</v>
      </c>
      <c r="L382">
        <f t="shared" si="32"/>
        <v>0.94900000000000007</v>
      </c>
      <c r="M382" s="44">
        <f t="shared" si="33"/>
        <v>0.08</v>
      </c>
      <c r="N382" s="44">
        <f t="shared" si="34"/>
        <v>4.7E-2</v>
      </c>
      <c r="O382" s="44">
        <f t="shared" si="35"/>
        <v>0</v>
      </c>
    </row>
    <row r="383" spans="1:15" x14ac:dyDescent="0.35">
      <c r="A383">
        <v>95903</v>
      </c>
      <c r="B383" t="s">
        <v>670</v>
      </c>
      <c r="C383" s="8">
        <v>98963079</v>
      </c>
      <c r="D383" s="8">
        <v>98963079</v>
      </c>
      <c r="E383" s="8">
        <f t="shared" si="30"/>
        <v>0</v>
      </c>
      <c r="F383" s="8">
        <f>_xlfn.IFNA(VLOOKUP(A383,'313 expiration'!A$1:E$24,5,FALSE),0)</f>
        <v>0</v>
      </c>
      <c r="G383" s="8">
        <f>_xlfn.IFNA(VLOOKUP(A383,'TIF expiration'!$A$1:$B$8,2,FALSE),0)</f>
        <v>0</v>
      </c>
      <c r="H383">
        <v>1.0324</v>
      </c>
      <c r="I383">
        <v>0.89410000000000001</v>
      </c>
      <c r="J383">
        <v>0.89410000000000001</v>
      </c>
      <c r="K383">
        <f t="shared" si="31"/>
        <v>0</v>
      </c>
      <c r="L383">
        <f t="shared" si="32"/>
        <v>1.0324</v>
      </c>
      <c r="M383" s="44">
        <f t="shared" si="33"/>
        <v>0.08</v>
      </c>
      <c r="N383" s="44">
        <f t="shared" si="34"/>
        <v>5.8299999999999977E-2</v>
      </c>
      <c r="O383" s="44">
        <f t="shared" si="35"/>
        <v>0</v>
      </c>
    </row>
    <row r="384" spans="1:15" x14ac:dyDescent="0.35">
      <c r="A384">
        <v>95904</v>
      </c>
      <c r="B384" t="s">
        <v>669</v>
      </c>
      <c r="C384" s="8">
        <v>100737367</v>
      </c>
      <c r="D384" s="8">
        <v>100737367</v>
      </c>
      <c r="E384" s="8">
        <f t="shared" si="30"/>
        <v>0</v>
      </c>
      <c r="F384" s="8">
        <f>_xlfn.IFNA(VLOOKUP(A384,'313 expiration'!A$1:E$24,5,FALSE),0)</f>
        <v>0</v>
      </c>
      <c r="G384" s="8">
        <f>_xlfn.IFNA(VLOOKUP(A384,'TIF expiration'!$A$1:$B$8,2,FALSE),0)</f>
        <v>0</v>
      </c>
      <c r="H384">
        <v>1.0324</v>
      </c>
      <c r="I384">
        <v>0.89410000000000001</v>
      </c>
      <c r="J384">
        <v>0.89410000000000001</v>
      </c>
      <c r="K384">
        <f t="shared" si="31"/>
        <v>0</v>
      </c>
      <c r="L384">
        <f t="shared" si="32"/>
        <v>1.0324</v>
      </c>
      <c r="M384" s="44">
        <f t="shared" si="33"/>
        <v>0.08</v>
      </c>
      <c r="N384" s="44">
        <f t="shared" si="34"/>
        <v>5.8299999999999977E-2</v>
      </c>
      <c r="O384" s="44">
        <f t="shared" si="35"/>
        <v>0</v>
      </c>
    </row>
    <row r="385" spans="1:15" x14ac:dyDescent="0.35">
      <c r="A385">
        <v>95905</v>
      </c>
      <c r="B385" t="s">
        <v>668</v>
      </c>
      <c r="C385" s="8">
        <v>1296369737</v>
      </c>
      <c r="D385" s="8">
        <v>1296369737</v>
      </c>
      <c r="E385" s="8">
        <f t="shared" si="30"/>
        <v>0</v>
      </c>
      <c r="F385" s="8">
        <f>_xlfn.IFNA(VLOOKUP(A385,'313 expiration'!A$1:E$24,5,FALSE),0)</f>
        <v>0</v>
      </c>
      <c r="G385" s="8">
        <f>_xlfn.IFNA(VLOOKUP(A385,'TIF expiration'!$A$1:$B$8,2,FALSE),0)</f>
        <v>0</v>
      </c>
      <c r="H385">
        <v>1.0324</v>
      </c>
      <c r="I385">
        <v>0.89410000000000001</v>
      </c>
      <c r="J385">
        <v>0.89410000000000001</v>
      </c>
      <c r="K385">
        <f t="shared" si="31"/>
        <v>0</v>
      </c>
      <c r="L385">
        <f t="shared" si="32"/>
        <v>1.0324</v>
      </c>
      <c r="M385" s="44">
        <f t="shared" si="33"/>
        <v>0.08</v>
      </c>
      <c r="N385" s="44">
        <f t="shared" si="34"/>
        <v>5.8299999999999977E-2</v>
      </c>
      <c r="O385" s="44">
        <f t="shared" si="35"/>
        <v>0</v>
      </c>
    </row>
    <row r="386" spans="1:15" x14ac:dyDescent="0.35">
      <c r="A386">
        <v>96904</v>
      </c>
      <c r="B386" t="s">
        <v>667</v>
      </c>
      <c r="C386" s="8">
        <v>211962698</v>
      </c>
      <c r="D386" s="8">
        <v>211962698</v>
      </c>
      <c r="E386" s="8">
        <f t="shared" ref="E386:E449" si="36">(C386-D386)*2</f>
        <v>0</v>
      </c>
      <c r="F386" s="8">
        <f>_xlfn.IFNA(VLOOKUP(A386,'313 expiration'!A$1:E$24,5,FALSE),0)</f>
        <v>0</v>
      </c>
      <c r="G386" s="8">
        <f>_xlfn.IFNA(VLOOKUP(A386,'TIF expiration'!$A$1:$B$8,2,FALSE),0)</f>
        <v>0</v>
      </c>
      <c r="H386">
        <v>0.95430000000000004</v>
      </c>
      <c r="I386">
        <v>0.81600000000000006</v>
      </c>
      <c r="J386">
        <v>0.81600000000000006</v>
      </c>
      <c r="K386">
        <f t="shared" ref="K386:K449" si="37">I386-J386</f>
        <v>0</v>
      </c>
      <c r="L386">
        <f t="shared" ref="L386:L449" si="38">H386+K386</f>
        <v>0.95430000000000004</v>
      </c>
      <c r="M386" s="44">
        <f t="shared" ref="M386:M449" si="39">MAX(0,MIN(0.08,L386-I386))</f>
        <v>0.08</v>
      </c>
      <c r="N386" s="44">
        <f t="shared" ref="N386:N449" si="40">MIN(0.09,L386-I386-M386)</f>
        <v>5.8299999999999977E-2</v>
      </c>
      <c r="O386" s="44">
        <f t="shared" ref="O386:O449" si="41">L386-I386-M386-N386</f>
        <v>0</v>
      </c>
    </row>
    <row r="387" spans="1:15" x14ac:dyDescent="0.35">
      <c r="A387">
        <v>96905</v>
      </c>
      <c r="B387" t="s">
        <v>666</v>
      </c>
      <c r="C387" s="8">
        <v>90731957</v>
      </c>
      <c r="D387" s="8">
        <v>90731957</v>
      </c>
      <c r="E387" s="8">
        <f t="shared" si="36"/>
        <v>0</v>
      </c>
      <c r="F387" s="8">
        <f>_xlfn.IFNA(VLOOKUP(A387,'313 expiration'!A$1:E$24,5,FALSE),0)</f>
        <v>0</v>
      </c>
      <c r="G387" s="8">
        <f>_xlfn.IFNA(VLOOKUP(A387,'TIF expiration'!$A$1:$B$8,2,FALSE),0)</f>
        <v>0</v>
      </c>
      <c r="H387">
        <v>0.94410000000000005</v>
      </c>
      <c r="I387">
        <v>0.89410000000000001</v>
      </c>
      <c r="J387">
        <v>0.89410000000000001</v>
      </c>
      <c r="K387">
        <f t="shared" si="37"/>
        <v>0</v>
      </c>
      <c r="L387">
        <f t="shared" si="38"/>
        <v>0.94410000000000005</v>
      </c>
      <c r="M387" s="44">
        <f t="shared" si="39"/>
        <v>5.0000000000000044E-2</v>
      </c>
      <c r="N387" s="44">
        <f t="shared" si="40"/>
        <v>0</v>
      </c>
      <c r="O387" s="44">
        <f t="shared" si="41"/>
        <v>0</v>
      </c>
    </row>
    <row r="388" spans="1:15" x14ac:dyDescent="0.35">
      <c r="A388">
        <v>97902</v>
      </c>
      <c r="B388" t="s">
        <v>665</v>
      </c>
      <c r="C388" s="8">
        <v>629298608</v>
      </c>
      <c r="D388" s="8">
        <v>629298608</v>
      </c>
      <c r="E388" s="8">
        <f t="shared" si="36"/>
        <v>0</v>
      </c>
      <c r="F388" s="8">
        <f>_xlfn.IFNA(VLOOKUP(A388,'313 expiration'!A$1:E$24,5,FALSE),0)</f>
        <v>0</v>
      </c>
      <c r="G388" s="8">
        <f>_xlfn.IFNA(VLOOKUP(A388,'TIF expiration'!$A$1:$B$8,2,FALSE),0)</f>
        <v>0</v>
      </c>
      <c r="H388">
        <v>0.94290000000000007</v>
      </c>
      <c r="I388">
        <v>0.80460000000000009</v>
      </c>
      <c r="J388">
        <v>0.80460000000000009</v>
      </c>
      <c r="K388">
        <f t="shared" si="37"/>
        <v>0</v>
      </c>
      <c r="L388">
        <f t="shared" si="38"/>
        <v>0.94290000000000007</v>
      </c>
      <c r="M388" s="44">
        <f t="shared" si="39"/>
        <v>0.08</v>
      </c>
      <c r="N388" s="44">
        <f t="shared" si="40"/>
        <v>5.8299999999999977E-2</v>
      </c>
      <c r="O388" s="44">
        <f t="shared" si="41"/>
        <v>0</v>
      </c>
    </row>
    <row r="389" spans="1:15" x14ac:dyDescent="0.35">
      <c r="A389">
        <v>97903</v>
      </c>
      <c r="B389" t="s">
        <v>664</v>
      </c>
      <c r="C389" s="8">
        <v>377387405</v>
      </c>
      <c r="D389" s="8">
        <v>377387405</v>
      </c>
      <c r="E389" s="8">
        <f t="shared" si="36"/>
        <v>0</v>
      </c>
      <c r="F389" s="8">
        <f>_xlfn.IFNA(VLOOKUP(A389,'313 expiration'!A$1:E$24,5,FALSE),0)</f>
        <v>0</v>
      </c>
      <c r="G389" s="8">
        <f>_xlfn.IFNA(VLOOKUP(A389,'TIF expiration'!$A$1:$B$8,2,FALSE),0)</f>
        <v>0</v>
      </c>
      <c r="H389">
        <v>0.94290000000000007</v>
      </c>
      <c r="I389">
        <v>0.80460000000000009</v>
      </c>
      <c r="J389">
        <v>0.80460000000000009</v>
      </c>
      <c r="K389">
        <f t="shared" si="37"/>
        <v>0</v>
      </c>
      <c r="L389">
        <f t="shared" si="38"/>
        <v>0.94290000000000007</v>
      </c>
      <c r="M389" s="44">
        <f t="shared" si="39"/>
        <v>0.08</v>
      </c>
      <c r="N389" s="44">
        <f t="shared" si="40"/>
        <v>5.8299999999999977E-2</v>
      </c>
      <c r="O389" s="44">
        <f t="shared" si="41"/>
        <v>0</v>
      </c>
    </row>
    <row r="390" spans="1:15" x14ac:dyDescent="0.35">
      <c r="A390">
        <v>98901</v>
      </c>
      <c r="B390" t="s">
        <v>663</v>
      </c>
      <c r="C390" s="8">
        <v>412212154</v>
      </c>
      <c r="D390" s="8">
        <v>412212154</v>
      </c>
      <c r="E390" s="8">
        <f t="shared" si="36"/>
        <v>0</v>
      </c>
      <c r="F390" s="8">
        <f>_xlfn.IFNA(VLOOKUP(A390,'313 expiration'!A$1:E$24,5,FALSE),0)</f>
        <v>0</v>
      </c>
      <c r="G390" s="8">
        <f>_xlfn.IFNA(VLOOKUP(A390,'TIF expiration'!$A$1:$B$8,2,FALSE),0)</f>
        <v>0</v>
      </c>
      <c r="H390">
        <v>0.86460000000000004</v>
      </c>
      <c r="I390">
        <v>0.80460000000000009</v>
      </c>
      <c r="J390">
        <v>0.80460000000000009</v>
      </c>
      <c r="K390">
        <f t="shared" si="37"/>
        <v>0</v>
      </c>
      <c r="L390">
        <f t="shared" si="38"/>
        <v>0.86460000000000004</v>
      </c>
      <c r="M390" s="44">
        <f t="shared" si="39"/>
        <v>5.9999999999999942E-2</v>
      </c>
      <c r="N390" s="44">
        <f t="shared" si="40"/>
        <v>0</v>
      </c>
      <c r="O390" s="44">
        <f t="shared" si="41"/>
        <v>0</v>
      </c>
    </row>
    <row r="391" spans="1:15" x14ac:dyDescent="0.35">
      <c r="A391">
        <v>98903</v>
      </c>
      <c r="B391" t="s">
        <v>662</v>
      </c>
      <c r="C391" s="8">
        <v>157207278</v>
      </c>
      <c r="D391" s="8">
        <v>156578423</v>
      </c>
      <c r="E391" s="8">
        <f t="shared" si="36"/>
        <v>1257710</v>
      </c>
      <c r="F391" s="8">
        <f>_xlfn.IFNA(VLOOKUP(A391,'313 expiration'!A$1:E$24,5,FALSE),0)</f>
        <v>0</v>
      </c>
      <c r="G391" s="8">
        <f>_xlfn.IFNA(VLOOKUP(A391,'TIF expiration'!$A$1:$B$8,2,FALSE),0)</f>
        <v>0</v>
      </c>
      <c r="H391">
        <v>0.97460000000000002</v>
      </c>
      <c r="I391">
        <v>0.80460000000000009</v>
      </c>
      <c r="J391">
        <v>0.80460000000000009</v>
      </c>
      <c r="K391">
        <f t="shared" si="37"/>
        <v>0</v>
      </c>
      <c r="L391">
        <f t="shared" si="38"/>
        <v>0.97460000000000002</v>
      </c>
      <c r="M391" s="44">
        <f t="shared" si="39"/>
        <v>0.08</v>
      </c>
      <c r="N391" s="44">
        <f t="shared" si="40"/>
        <v>8.9999999999999927E-2</v>
      </c>
      <c r="O391" s="44">
        <f t="shared" si="41"/>
        <v>0</v>
      </c>
    </row>
    <row r="392" spans="1:15" x14ac:dyDescent="0.35">
      <c r="A392">
        <v>98904</v>
      </c>
      <c r="B392" t="s">
        <v>661</v>
      </c>
      <c r="C392" s="8">
        <v>406204963</v>
      </c>
      <c r="D392" s="8">
        <v>406204963</v>
      </c>
      <c r="E392" s="8">
        <f t="shared" si="36"/>
        <v>0</v>
      </c>
      <c r="F392" s="8">
        <f>_xlfn.IFNA(VLOOKUP(A392,'313 expiration'!A$1:E$24,5,FALSE),0)</f>
        <v>0</v>
      </c>
      <c r="G392" s="8">
        <f>_xlfn.IFNA(VLOOKUP(A392,'TIF expiration'!$A$1:$B$8,2,FALSE),0)</f>
        <v>0</v>
      </c>
      <c r="H392">
        <v>0.9738</v>
      </c>
      <c r="I392">
        <v>0.83550000000000002</v>
      </c>
      <c r="J392">
        <v>0.83550000000000002</v>
      </c>
      <c r="K392">
        <f t="shared" si="37"/>
        <v>0</v>
      </c>
      <c r="L392">
        <f t="shared" si="38"/>
        <v>0.9738</v>
      </c>
      <c r="M392" s="44">
        <f t="shared" si="39"/>
        <v>0.08</v>
      </c>
      <c r="N392" s="44">
        <f t="shared" si="40"/>
        <v>5.8299999999999977E-2</v>
      </c>
      <c r="O392" s="44">
        <f t="shared" si="41"/>
        <v>0</v>
      </c>
    </row>
    <row r="393" spans="1:15" x14ac:dyDescent="0.35">
      <c r="A393">
        <v>99902</v>
      </c>
      <c r="B393" t="s">
        <v>660</v>
      </c>
      <c r="C393" s="8">
        <v>193539029</v>
      </c>
      <c r="D393" s="8">
        <v>193539029</v>
      </c>
      <c r="E393" s="8">
        <f t="shared" si="36"/>
        <v>0</v>
      </c>
      <c r="F393" s="8">
        <f>_xlfn.IFNA(VLOOKUP(A393,'313 expiration'!A$1:E$24,5,FALSE),0)</f>
        <v>16154772</v>
      </c>
      <c r="G393" s="8">
        <f>_xlfn.IFNA(VLOOKUP(A393,'TIF expiration'!$A$1:$B$8,2,FALSE),0)</f>
        <v>0</v>
      </c>
      <c r="H393">
        <v>0.85460000000000003</v>
      </c>
      <c r="I393">
        <v>0.80460000000000009</v>
      </c>
      <c r="J393">
        <v>0.80460000000000009</v>
      </c>
      <c r="K393">
        <f t="shared" si="37"/>
        <v>0</v>
      </c>
      <c r="L393">
        <f t="shared" si="38"/>
        <v>0.85460000000000003</v>
      </c>
      <c r="M393" s="44">
        <f t="shared" si="39"/>
        <v>4.9999999999999933E-2</v>
      </c>
      <c r="N393" s="44">
        <f t="shared" si="40"/>
        <v>0</v>
      </c>
      <c r="O393" s="44">
        <f t="shared" si="41"/>
        <v>0</v>
      </c>
    </row>
    <row r="394" spans="1:15" x14ac:dyDescent="0.35">
      <c r="A394">
        <v>99903</v>
      </c>
      <c r="B394" t="s">
        <v>659</v>
      </c>
      <c r="C394" s="8">
        <v>378378534</v>
      </c>
      <c r="D394" s="8">
        <v>378378534</v>
      </c>
      <c r="E394" s="8">
        <f t="shared" si="36"/>
        <v>0</v>
      </c>
      <c r="F394" s="8">
        <f>_xlfn.IFNA(VLOOKUP(A394,'313 expiration'!A$1:E$24,5,FALSE),0)</f>
        <v>0</v>
      </c>
      <c r="G394" s="8">
        <f>_xlfn.IFNA(VLOOKUP(A394,'TIF expiration'!$A$1:$B$8,2,FALSE),0)</f>
        <v>0</v>
      </c>
      <c r="H394">
        <v>0.85460000000000003</v>
      </c>
      <c r="I394">
        <v>0.80460000000000009</v>
      </c>
      <c r="J394">
        <v>0.80460000000000009</v>
      </c>
      <c r="K394">
        <f t="shared" si="37"/>
        <v>0</v>
      </c>
      <c r="L394">
        <f t="shared" si="38"/>
        <v>0.85460000000000003</v>
      </c>
      <c r="M394" s="44">
        <f t="shared" si="39"/>
        <v>4.9999999999999933E-2</v>
      </c>
      <c r="N394" s="44">
        <f t="shared" si="40"/>
        <v>0</v>
      </c>
      <c r="O394" s="44">
        <f t="shared" si="41"/>
        <v>0</v>
      </c>
    </row>
    <row r="395" spans="1:15" x14ac:dyDescent="0.35">
      <c r="A395">
        <v>100903</v>
      </c>
      <c r="B395" t="s">
        <v>658</v>
      </c>
      <c r="C395" s="8">
        <v>581412761</v>
      </c>
      <c r="D395" s="8">
        <v>569958054</v>
      </c>
      <c r="E395" s="8">
        <f t="shared" si="36"/>
        <v>22909414</v>
      </c>
      <c r="F395" s="8">
        <f>_xlfn.IFNA(VLOOKUP(A395,'313 expiration'!A$1:E$24,5,FALSE),0)</f>
        <v>0</v>
      </c>
      <c r="G395" s="8">
        <f>_xlfn.IFNA(VLOOKUP(A395,'TIF expiration'!$A$1:$B$8,2,FALSE),0)</f>
        <v>0</v>
      </c>
      <c r="H395">
        <v>0.98020000000000007</v>
      </c>
      <c r="I395">
        <v>0.84190000000000009</v>
      </c>
      <c r="J395">
        <v>0.85020000000000007</v>
      </c>
      <c r="K395">
        <f t="shared" si="37"/>
        <v>-8.2999999999999741E-3</v>
      </c>
      <c r="L395">
        <f t="shared" si="38"/>
        <v>0.9719000000000001</v>
      </c>
      <c r="M395" s="44">
        <f t="shared" si="39"/>
        <v>0.08</v>
      </c>
      <c r="N395" s="44">
        <f t="shared" si="40"/>
        <v>0.05</v>
      </c>
      <c r="O395" s="44">
        <f t="shared" si="41"/>
        <v>0</v>
      </c>
    </row>
    <row r="396" spans="1:15" x14ac:dyDescent="0.35">
      <c r="A396">
        <v>100904</v>
      </c>
      <c r="B396" t="s">
        <v>657</v>
      </c>
      <c r="C396" s="8">
        <v>1249898711</v>
      </c>
      <c r="D396" s="8">
        <v>1249898711</v>
      </c>
      <c r="E396" s="8">
        <f t="shared" si="36"/>
        <v>0</v>
      </c>
      <c r="F396" s="8">
        <f>_xlfn.IFNA(VLOOKUP(A396,'313 expiration'!A$1:E$24,5,FALSE),0)</f>
        <v>0</v>
      </c>
      <c r="G396" s="8">
        <f>_xlfn.IFNA(VLOOKUP(A396,'TIF expiration'!$A$1:$B$8,2,FALSE),0)</f>
        <v>0</v>
      </c>
      <c r="H396">
        <v>0.96950000000000003</v>
      </c>
      <c r="I396">
        <v>0.83120000000000005</v>
      </c>
      <c r="J396">
        <v>0.83120000000000005</v>
      </c>
      <c r="K396">
        <f t="shared" si="37"/>
        <v>0</v>
      </c>
      <c r="L396">
        <f t="shared" si="38"/>
        <v>0.96950000000000003</v>
      </c>
      <c r="M396" s="44">
        <f t="shared" si="39"/>
        <v>0.08</v>
      </c>
      <c r="N396" s="44">
        <f t="shared" si="40"/>
        <v>5.8299999999999977E-2</v>
      </c>
      <c r="O396" s="44">
        <f t="shared" si="41"/>
        <v>0</v>
      </c>
    </row>
    <row r="397" spans="1:15" x14ac:dyDescent="0.35">
      <c r="A397">
        <v>100905</v>
      </c>
      <c r="B397" t="s">
        <v>656</v>
      </c>
      <c r="C397" s="8">
        <v>1343913508</v>
      </c>
      <c r="D397" s="8">
        <v>1292378410</v>
      </c>
      <c r="E397" s="8">
        <f t="shared" si="36"/>
        <v>103070196</v>
      </c>
      <c r="F397" s="8">
        <f>_xlfn.IFNA(VLOOKUP(A397,'313 expiration'!A$1:E$24,5,FALSE),0)</f>
        <v>0</v>
      </c>
      <c r="G397" s="8">
        <f>_xlfn.IFNA(VLOOKUP(A397,'TIF expiration'!$A$1:$B$8,2,FALSE),0)</f>
        <v>0</v>
      </c>
      <c r="H397">
        <v>0.87550000000000006</v>
      </c>
      <c r="I397">
        <v>0.82550000000000001</v>
      </c>
      <c r="J397">
        <v>0.82550000000000001</v>
      </c>
      <c r="K397">
        <f t="shared" si="37"/>
        <v>0</v>
      </c>
      <c r="L397">
        <f t="shared" si="38"/>
        <v>0.87550000000000006</v>
      </c>
      <c r="M397" s="44">
        <f t="shared" si="39"/>
        <v>5.0000000000000044E-2</v>
      </c>
      <c r="N397" s="44">
        <f t="shared" si="40"/>
        <v>0</v>
      </c>
      <c r="O397" s="44">
        <f t="shared" si="41"/>
        <v>0</v>
      </c>
    </row>
    <row r="398" spans="1:15" x14ac:dyDescent="0.35">
      <c r="A398">
        <v>100907</v>
      </c>
      <c r="B398" t="s">
        <v>655</v>
      </c>
      <c r="C398" s="8">
        <v>1799165172</v>
      </c>
      <c r="D398" s="8">
        <v>1799165172</v>
      </c>
      <c r="E398" s="8">
        <f t="shared" si="36"/>
        <v>0</v>
      </c>
      <c r="F398" s="8">
        <f>_xlfn.IFNA(VLOOKUP(A398,'313 expiration'!A$1:E$24,5,FALSE),0)</f>
        <v>0</v>
      </c>
      <c r="G398" s="8">
        <f>_xlfn.IFNA(VLOOKUP(A398,'TIF expiration'!$A$1:$B$8,2,FALSE),0)</f>
        <v>0</v>
      </c>
      <c r="H398">
        <v>0.85460000000000003</v>
      </c>
      <c r="I398">
        <v>0.80460000000000009</v>
      </c>
      <c r="J398">
        <v>0.80460000000000009</v>
      </c>
      <c r="K398">
        <f t="shared" si="37"/>
        <v>0</v>
      </c>
      <c r="L398">
        <f t="shared" si="38"/>
        <v>0.85460000000000003</v>
      </c>
      <c r="M398" s="44">
        <f t="shared" si="39"/>
        <v>4.9999999999999933E-2</v>
      </c>
      <c r="N398" s="44">
        <f t="shared" si="40"/>
        <v>0</v>
      </c>
      <c r="O398" s="44">
        <f t="shared" si="41"/>
        <v>0</v>
      </c>
    </row>
    <row r="399" spans="1:15" x14ac:dyDescent="0.35">
      <c r="A399">
        <v>100908</v>
      </c>
      <c r="B399" t="s">
        <v>654</v>
      </c>
      <c r="C399" s="8">
        <v>328607129</v>
      </c>
      <c r="D399" s="8">
        <v>328607129</v>
      </c>
      <c r="E399" s="8">
        <f t="shared" si="36"/>
        <v>0</v>
      </c>
      <c r="F399" s="8">
        <f>_xlfn.IFNA(VLOOKUP(A399,'313 expiration'!A$1:E$24,5,FALSE),0)</f>
        <v>0</v>
      </c>
      <c r="G399" s="8">
        <f>_xlfn.IFNA(VLOOKUP(A399,'TIF expiration'!$A$1:$B$8,2,FALSE),0)</f>
        <v>0</v>
      </c>
      <c r="H399">
        <v>0.95250000000000001</v>
      </c>
      <c r="I399">
        <v>0.81420000000000003</v>
      </c>
      <c r="J399">
        <v>0.81420000000000003</v>
      </c>
      <c r="K399">
        <f t="shared" si="37"/>
        <v>0</v>
      </c>
      <c r="L399">
        <f t="shared" si="38"/>
        <v>0.95250000000000001</v>
      </c>
      <c r="M399" s="44">
        <f t="shared" si="39"/>
        <v>0.08</v>
      </c>
      <c r="N399" s="44">
        <f t="shared" si="40"/>
        <v>5.8299999999999977E-2</v>
      </c>
      <c r="O399" s="44">
        <f t="shared" si="41"/>
        <v>0</v>
      </c>
    </row>
    <row r="400" spans="1:15" x14ac:dyDescent="0.35">
      <c r="A400">
        <v>101902</v>
      </c>
      <c r="B400" t="s">
        <v>653</v>
      </c>
      <c r="C400" s="8">
        <v>26249876296</v>
      </c>
      <c r="D400" s="8">
        <v>26249876296</v>
      </c>
      <c r="E400" s="8">
        <f t="shared" si="36"/>
        <v>0</v>
      </c>
      <c r="F400" s="8">
        <f>_xlfn.IFNA(VLOOKUP(A400,'313 expiration'!A$1:E$24,5,FALSE),0)</f>
        <v>0</v>
      </c>
      <c r="G400" s="8">
        <f>_xlfn.IFNA(VLOOKUP(A400,'TIF expiration'!$A$1:$B$8,2,FALSE),0)</f>
        <v>0</v>
      </c>
      <c r="H400">
        <v>0.91920000000000002</v>
      </c>
      <c r="I400">
        <v>0.80460000000000009</v>
      </c>
      <c r="J400">
        <v>0.80460000000000009</v>
      </c>
      <c r="K400">
        <f t="shared" si="37"/>
        <v>0</v>
      </c>
      <c r="L400">
        <f t="shared" si="38"/>
        <v>0.91920000000000002</v>
      </c>
      <c r="M400" s="44">
        <f t="shared" si="39"/>
        <v>0.08</v>
      </c>
      <c r="N400" s="44">
        <f t="shared" si="40"/>
        <v>3.4599999999999922E-2</v>
      </c>
      <c r="O400" s="44">
        <f t="shared" si="41"/>
        <v>0</v>
      </c>
    </row>
    <row r="401" spans="1:15" x14ac:dyDescent="0.35">
      <c r="A401">
        <v>101903</v>
      </c>
      <c r="B401" t="s">
        <v>652</v>
      </c>
      <c r="C401" s="8">
        <v>19162610438</v>
      </c>
      <c r="D401" s="8">
        <v>19162610438</v>
      </c>
      <c r="E401" s="8">
        <f t="shared" si="36"/>
        <v>0</v>
      </c>
      <c r="F401" s="8">
        <f>_xlfn.IFNA(VLOOKUP(A401,'313 expiration'!A$1:E$24,5,FALSE),0)</f>
        <v>0</v>
      </c>
      <c r="G401" s="8">
        <f>_xlfn.IFNA(VLOOKUP(A401,'TIF expiration'!$A$1:$B$8,2,FALSE),0)</f>
        <v>0</v>
      </c>
      <c r="H401">
        <v>0.95610000000000006</v>
      </c>
      <c r="I401">
        <v>0.84700000000000009</v>
      </c>
      <c r="J401">
        <v>0.84700000000000009</v>
      </c>
      <c r="K401">
        <f t="shared" si="37"/>
        <v>0</v>
      </c>
      <c r="L401">
        <f t="shared" si="38"/>
        <v>0.95610000000000006</v>
      </c>
      <c r="M401" s="44">
        <f t="shared" si="39"/>
        <v>0.08</v>
      </c>
      <c r="N401" s="44">
        <f t="shared" si="40"/>
        <v>2.9099999999999973E-2</v>
      </c>
      <c r="O401" s="44">
        <f t="shared" si="41"/>
        <v>0</v>
      </c>
    </row>
    <row r="402" spans="1:15" x14ac:dyDescent="0.35">
      <c r="A402">
        <v>101905</v>
      </c>
      <c r="B402" t="s">
        <v>651</v>
      </c>
      <c r="C402" s="8">
        <v>4235042721</v>
      </c>
      <c r="D402" s="8">
        <v>4235042721</v>
      </c>
      <c r="E402" s="8">
        <f t="shared" si="36"/>
        <v>0</v>
      </c>
      <c r="F402" s="8">
        <f>_xlfn.IFNA(VLOOKUP(A402,'313 expiration'!A$1:E$24,5,FALSE),0)</f>
        <v>0</v>
      </c>
      <c r="G402" s="8">
        <f>_xlfn.IFNA(VLOOKUP(A402,'TIF expiration'!$A$1:$B$8,2,FALSE),0)</f>
        <v>0</v>
      </c>
      <c r="H402">
        <v>0.89250000000000007</v>
      </c>
      <c r="I402">
        <v>0.84250000000000003</v>
      </c>
      <c r="J402">
        <v>0.84250000000000003</v>
      </c>
      <c r="K402">
        <f t="shared" si="37"/>
        <v>0</v>
      </c>
      <c r="L402">
        <f t="shared" si="38"/>
        <v>0.89250000000000007</v>
      </c>
      <c r="M402" s="44">
        <f t="shared" si="39"/>
        <v>5.0000000000000044E-2</v>
      </c>
      <c r="N402" s="44">
        <f t="shared" si="40"/>
        <v>0</v>
      </c>
      <c r="O402" s="44">
        <f t="shared" si="41"/>
        <v>0</v>
      </c>
    </row>
    <row r="403" spans="1:15" x14ac:dyDescent="0.35">
      <c r="A403">
        <v>101906</v>
      </c>
      <c r="B403" t="s">
        <v>650</v>
      </c>
      <c r="C403" s="8">
        <v>2731903231</v>
      </c>
      <c r="D403" s="8">
        <v>2731903231</v>
      </c>
      <c r="E403" s="8">
        <f t="shared" si="36"/>
        <v>0</v>
      </c>
      <c r="F403" s="8">
        <f>_xlfn.IFNA(VLOOKUP(A403,'313 expiration'!A$1:E$24,5,FALSE),0)</f>
        <v>0</v>
      </c>
      <c r="G403" s="8">
        <f>_xlfn.IFNA(VLOOKUP(A403,'TIF expiration'!$A$1:$B$8,2,FALSE),0)</f>
        <v>0</v>
      </c>
      <c r="H403">
        <v>0.94290000000000007</v>
      </c>
      <c r="I403">
        <v>0.80460000000000009</v>
      </c>
      <c r="J403">
        <v>0.80460000000000009</v>
      </c>
      <c r="K403">
        <f t="shared" si="37"/>
        <v>0</v>
      </c>
      <c r="L403">
        <f t="shared" si="38"/>
        <v>0.94290000000000007</v>
      </c>
      <c r="M403" s="44">
        <f t="shared" si="39"/>
        <v>0.08</v>
      </c>
      <c r="N403" s="44">
        <f t="shared" si="40"/>
        <v>5.8299999999999977E-2</v>
      </c>
      <c r="O403" s="44">
        <f t="shared" si="41"/>
        <v>0</v>
      </c>
    </row>
    <row r="404" spans="1:15" x14ac:dyDescent="0.35">
      <c r="A404">
        <v>101907</v>
      </c>
      <c r="B404" t="s">
        <v>649</v>
      </c>
      <c r="C404" s="8">
        <v>72627345167</v>
      </c>
      <c r="D404" s="8">
        <v>68985774820</v>
      </c>
      <c r="E404" s="8">
        <f t="shared" si="36"/>
        <v>7283140694</v>
      </c>
      <c r="F404" s="8">
        <f>_xlfn.IFNA(VLOOKUP(A404,'313 expiration'!A$1:E$24,5,FALSE),0)</f>
        <v>0</v>
      </c>
      <c r="G404" s="8">
        <f>_xlfn.IFNA(VLOOKUP(A404,'TIF expiration'!$A$1:$B$8,2,FALSE),0)</f>
        <v>0</v>
      </c>
      <c r="H404">
        <v>0.89480000000000004</v>
      </c>
      <c r="I404">
        <v>0.81480000000000008</v>
      </c>
      <c r="J404">
        <v>0.81480000000000008</v>
      </c>
      <c r="K404">
        <f t="shared" si="37"/>
        <v>0</v>
      </c>
      <c r="L404">
        <f t="shared" si="38"/>
        <v>0.89480000000000004</v>
      </c>
      <c r="M404" s="44">
        <f t="shared" si="39"/>
        <v>7.999999999999996E-2</v>
      </c>
      <c r="N404" s="44">
        <f t="shared" si="40"/>
        <v>0</v>
      </c>
      <c r="O404" s="44">
        <f t="shared" si="41"/>
        <v>0</v>
      </c>
    </row>
    <row r="405" spans="1:15" x14ac:dyDescent="0.35">
      <c r="A405">
        <v>101908</v>
      </c>
      <c r="B405" t="s">
        <v>648</v>
      </c>
      <c r="C405" s="8">
        <v>13297593439</v>
      </c>
      <c r="D405" s="8">
        <v>13027545494</v>
      </c>
      <c r="E405" s="8">
        <f t="shared" si="36"/>
        <v>540095890</v>
      </c>
      <c r="F405" s="8">
        <f>_xlfn.IFNA(VLOOKUP(A405,'313 expiration'!A$1:E$24,5,FALSE),0)</f>
        <v>414960737</v>
      </c>
      <c r="G405" s="8">
        <f>_xlfn.IFNA(VLOOKUP(A405,'TIF expiration'!$A$1:$B$8,2,FALSE),0)</f>
        <v>0</v>
      </c>
      <c r="H405">
        <v>1.0122</v>
      </c>
      <c r="I405">
        <v>0.80720000000000003</v>
      </c>
      <c r="J405">
        <v>0.80720000000000003</v>
      </c>
      <c r="K405">
        <f t="shared" si="37"/>
        <v>0</v>
      </c>
      <c r="L405">
        <f t="shared" si="38"/>
        <v>1.0122</v>
      </c>
      <c r="M405" s="44">
        <f t="shared" si="39"/>
        <v>0.08</v>
      </c>
      <c r="N405" s="44">
        <f t="shared" si="40"/>
        <v>0.09</v>
      </c>
      <c r="O405" s="44">
        <f t="shared" si="41"/>
        <v>3.4999999999999962E-2</v>
      </c>
    </row>
    <row r="406" spans="1:15" x14ac:dyDescent="0.35">
      <c r="A406">
        <v>101910</v>
      </c>
      <c r="B406" t="s">
        <v>647</v>
      </c>
      <c r="C406" s="8">
        <v>12384671251</v>
      </c>
      <c r="D406" s="8">
        <v>12198620666</v>
      </c>
      <c r="E406" s="8">
        <f t="shared" si="36"/>
        <v>372101170</v>
      </c>
      <c r="F406" s="8">
        <f>_xlfn.IFNA(VLOOKUP(A406,'313 expiration'!A$1:E$24,5,FALSE),0)</f>
        <v>0</v>
      </c>
      <c r="G406" s="8">
        <f>_xlfn.IFNA(VLOOKUP(A406,'TIF expiration'!$A$1:$B$8,2,FALSE),0)</f>
        <v>0</v>
      </c>
      <c r="H406">
        <v>1.0427</v>
      </c>
      <c r="I406">
        <v>0.83100000000000007</v>
      </c>
      <c r="J406">
        <v>0.83100000000000007</v>
      </c>
      <c r="K406">
        <f t="shared" si="37"/>
        <v>0</v>
      </c>
      <c r="L406">
        <f t="shared" si="38"/>
        <v>1.0427</v>
      </c>
      <c r="M406" s="44">
        <f t="shared" si="39"/>
        <v>0.08</v>
      </c>
      <c r="N406" s="44">
        <f t="shared" si="40"/>
        <v>0.09</v>
      </c>
      <c r="O406" s="44">
        <f t="shared" si="41"/>
        <v>4.1699999999999876E-2</v>
      </c>
    </row>
    <row r="407" spans="1:15" x14ac:dyDescent="0.35">
      <c r="A407">
        <v>101911</v>
      </c>
      <c r="B407" t="s">
        <v>646</v>
      </c>
      <c r="C407" s="8">
        <v>16210909686</v>
      </c>
      <c r="D407" s="8">
        <v>16024627214</v>
      </c>
      <c r="E407" s="8">
        <f t="shared" si="36"/>
        <v>372564944</v>
      </c>
      <c r="F407" s="8">
        <f>_xlfn.IFNA(VLOOKUP(A407,'313 expiration'!A$1:E$24,5,FALSE),0)</f>
        <v>55753822</v>
      </c>
      <c r="G407" s="8">
        <f>_xlfn.IFNA(VLOOKUP(A407,'TIF expiration'!$A$1:$B$8,2,FALSE),0)</f>
        <v>0</v>
      </c>
      <c r="H407">
        <v>0.95669999999999999</v>
      </c>
      <c r="I407">
        <v>0.81840000000000002</v>
      </c>
      <c r="J407">
        <v>0.81840000000000002</v>
      </c>
      <c r="K407">
        <f t="shared" si="37"/>
        <v>0</v>
      </c>
      <c r="L407">
        <f t="shared" si="38"/>
        <v>0.95669999999999999</v>
      </c>
      <c r="M407" s="44">
        <f t="shared" si="39"/>
        <v>0.08</v>
      </c>
      <c r="N407" s="44">
        <f t="shared" si="40"/>
        <v>5.8299999999999977E-2</v>
      </c>
      <c r="O407" s="44">
        <f t="shared" si="41"/>
        <v>0</v>
      </c>
    </row>
    <row r="408" spans="1:15" x14ac:dyDescent="0.35">
      <c r="A408">
        <v>101912</v>
      </c>
      <c r="B408" t="s">
        <v>645</v>
      </c>
      <c r="C408" s="8">
        <v>225088497066</v>
      </c>
      <c r="D408" s="8">
        <v>216001838904</v>
      </c>
      <c r="E408" s="8">
        <f t="shared" si="36"/>
        <v>18173316324</v>
      </c>
      <c r="F408" s="8">
        <f>_xlfn.IFNA(VLOOKUP(A408,'313 expiration'!A$1:E$24,5,FALSE),0)</f>
        <v>0</v>
      </c>
      <c r="G408" s="8">
        <f>_xlfn.IFNA(VLOOKUP(A408,'TIF expiration'!$A$1:$B$8,2,FALSE),0)</f>
        <v>0</v>
      </c>
      <c r="H408">
        <v>0.87050000000000005</v>
      </c>
      <c r="I408">
        <v>0.82050000000000001</v>
      </c>
      <c r="J408">
        <v>0.82050000000000001</v>
      </c>
      <c r="K408">
        <f t="shared" si="37"/>
        <v>0</v>
      </c>
      <c r="L408">
        <f t="shared" si="38"/>
        <v>0.87050000000000005</v>
      </c>
      <c r="M408" s="44">
        <f t="shared" si="39"/>
        <v>5.0000000000000044E-2</v>
      </c>
      <c r="N408" s="44">
        <f t="shared" si="40"/>
        <v>0</v>
      </c>
      <c r="O408" s="44">
        <f t="shared" si="41"/>
        <v>0</v>
      </c>
    </row>
    <row r="409" spans="1:15" x14ac:dyDescent="0.35">
      <c r="A409">
        <v>101913</v>
      </c>
      <c r="B409" t="s">
        <v>644</v>
      </c>
      <c r="C409" s="8">
        <v>21343094112</v>
      </c>
      <c r="D409" s="8">
        <v>21342913044</v>
      </c>
      <c r="E409" s="8">
        <f t="shared" si="36"/>
        <v>362136</v>
      </c>
      <c r="F409" s="8">
        <f>_xlfn.IFNA(VLOOKUP(A409,'313 expiration'!A$1:E$24,5,FALSE),0)</f>
        <v>0</v>
      </c>
      <c r="G409" s="8">
        <f>_xlfn.IFNA(VLOOKUP(A409,'TIF expiration'!$A$1:$B$8,2,FALSE),0)</f>
        <v>0</v>
      </c>
      <c r="H409">
        <v>0.94290000000000007</v>
      </c>
      <c r="I409">
        <v>0.80460000000000009</v>
      </c>
      <c r="J409">
        <v>0.80460000000000009</v>
      </c>
      <c r="K409">
        <f t="shared" si="37"/>
        <v>0</v>
      </c>
      <c r="L409">
        <f t="shared" si="38"/>
        <v>0.94290000000000007</v>
      </c>
      <c r="M409" s="44">
        <f t="shared" si="39"/>
        <v>0.08</v>
      </c>
      <c r="N409" s="44">
        <f t="shared" si="40"/>
        <v>5.8299999999999977E-2</v>
      </c>
      <c r="O409" s="44">
        <f t="shared" si="41"/>
        <v>0</v>
      </c>
    </row>
    <row r="410" spans="1:15" x14ac:dyDescent="0.35">
      <c r="A410">
        <v>101914</v>
      </c>
      <c r="B410" t="s">
        <v>643</v>
      </c>
      <c r="C410" s="8">
        <v>53864862920</v>
      </c>
      <c r="D410" s="8">
        <v>53864687988</v>
      </c>
      <c r="E410" s="8">
        <f t="shared" si="36"/>
        <v>349864</v>
      </c>
      <c r="F410" s="8">
        <f>_xlfn.IFNA(VLOOKUP(A410,'313 expiration'!A$1:E$24,5,FALSE),0)</f>
        <v>0</v>
      </c>
      <c r="G410" s="8">
        <f>_xlfn.IFNA(VLOOKUP(A410,'TIF expiration'!$A$1:$B$8,2,FALSE),0)</f>
        <v>0</v>
      </c>
      <c r="H410">
        <v>0.91480000000000006</v>
      </c>
      <c r="I410">
        <v>0.80460000000000009</v>
      </c>
      <c r="J410">
        <v>0.80460000000000009</v>
      </c>
      <c r="K410">
        <f t="shared" si="37"/>
        <v>0</v>
      </c>
      <c r="L410">
        <f t="shared" si="38"/>
        <v>0.91480000000000006</v>
      </c>
      <c r="M410" s="44">
        <f t="shared" si="39"/>
        <v>0.08</v>
      </c>
      <c r="N410" s="44">
        <f t="shared" si="40"/>
        <v>3.0199999999999963E-2</v>
      </c>
      <c r="O410" s="44">
        <f t="shared" si="41"/>
        <v>0</v>
      </c>
    </row>
    <row r="411" spans="1:15" x14ac:dyDescent="0.35">
      <c r="A411">
        <v>101915</v>
      </c>
      <c r="B411" t="s">
        <v>642</v>
      </c>
      <c r="C411" s="8">
        <v>27873488815</v>
      </c>
      <c r="D411" s="8">
        <v>27873488815</v>
      </c>
      <c r="E411" s="8">
        <f t="shared" si="36"/>
        <v>0</v>
      </c>
      <c r="F411" s="8">
        <f>_xlfn.IFNA(VLOOKUP(A411,'313 expiration'!A$1:E$24,5,FALSE),0)</f>
        <v>0</v>
      </c>
      <c r="G411" s="8">
        <f>_xlfn.IFNA(VLOOKUP(A411,'TIF expiration'!$A$1:$B$8,2,FALSE),0)</f>
        <v>0</v>
      </c>
      <c r="H411">
        <v>0.85500000000000009</v>
      </c>
      <c r="I411">
        <v>0.80500000000000005</v>
      </c>
      <c r="J411">
        <v>0.80500000000000005</v>
      </c>
      <c r="K411">
        <f t="shared" si="37"/>
        <v>0</v>
      </c>
      <c r="L411">
        <f t="shared" si="38"/>
        <v>0.85500000000000009</v>
      </c>
      <c r="M411" s="44">
        <f t="shared" si="39"/>
        <v>5.0000000000000044E-2</v>
      </c>
      <c r="N411" s="44">
        <f t="shared" si="40"/>
        <v>0</v>
      </c>
      <c r="O411" s="44">
        <f t="shared" si="41"/>
        <v>0</v>
      </c>
    </row>
    <row r="412" spans="1:15" x14ac:dyDescent="0.35">
      <c r="A412">
        <v>101916</v>
      </c>
      <c r="B412" t="s">
        <v>641</v>
      </c>
      <c r="C412" s="8">
        <v>13546973669</v>
      </c>
      <c r="D412" s="8">
        <v>13289724480</v>
      </c>
      <c r="E412" s="8">
        <f t="shared" si="36"/>
        <v>514498378</v>
      </c>
      <c r="F412" s="8">
        <f>_xlfn.IFNA(VLOOKUP(A412,'313 expiration'!A$1:E$24,5,FALSE),0)</f>
        <v>24106623</v>
      </c>
      <c r="G412" s="8">
        <f>_xlfn.IFNA(VLOOKUP(A412,'TIF expiration'!$A$1:$B$8,2,FALSE),0)</f>
        <v>0</v>
      </c>
      <c r="H412">
        <v>0.97460000000000002</v>
      </c>
      <c r="I412">
        <v>0.80460000000000009</v>
      </c>
      <c r="J412">
        <v>0.80460000000000009</v>
      </c>
      <c r="K412">
        <f t="shared" si="37"/>
        <v>0</v>
      </c>
      <c r="L412">
        <f t="shared" si="38"/>
        <v>0.97460000000000002</v>
      </c>
      <c r="M412" s="44">
        <f t="shared" si="39"/>
        <v>0.08</v>
      </c>
      <c r="N412" s="44">
        <f t="shared" si="40"/>
        <v>8.9999999999999927E-2</v>
      </c>
      <c r="O412" s="44">
        <f t="shared" si="41"/>
        <v>0</v>
      </c>
    </row>
    <row r="413" spans="1:15" x14ac:dyDescent="0.35">
      <c r="A413">
        <v>101917</v>
      </c>
      <c r="B413" t="s">
        <v>640</v>
      </c>
      <c r="C413" s="8">
        <v>20020794190</v>
      </c>
      <c r="D413" s="8">
        <v>19671225560</v>
      </c>
      <c r="E413" s="8">
        <f t="shared" si="36"/>
        <v>699137260</v>
      </c>
      <c r="F413" s="8">
        <f>_xlfn.IFNA(VLOOKUP(A413,'313 expiration'!A$1:E$24,5,FALSE),0)</f>
        <v>0</v>
      </c>
      <c r="G413" s="8">
        <f>_xlfn.IFNA(VLOOKUP(A413,'TIF expiration'!$A$1:$B$8,2,FALSE),0)</f>
        <v>0</v>
      </c>
      <c r="H413">
        <v>0.99530000000000007</v>
      </c>
      <c r="I413">
        <v>0.83750000000000002</v>
      </c>
      <c r="J413">
        <v>0.83750000000000002</v>
      </c>
      <c r="K413">
        <f t="shared" si="37"/>
        <v>0</v>
      </c>
      <c r="L413">
        <f t="shared" si="38"/>
        <v>0.99530000000000007</v>
      </c>
      <c r="M413" s="44">
        <f t="shared" si="39"/>
        <v>0.08</v>
      </c>
      <c r="N413" s="44">
        <f t="shared" si="40"/>
        <v>7.780000000000005E-2</v>
      </c>
      <c r="O413" s="44">
        <f t="shared" si="41"/>
        <v>0</v>
      </c>
    </row>
    <row r="414" spans="1:15" x14ac:dyDescent="0.35">
      <c r="A414">
        <v>101919</v>
      </c>
      <c r="B414" t="s">
        <v>639</v>
      </c>
      <c r="C414" s="8">
        <v>18392888476</v>
      </c>
      <c r="D414" s="8">
        <v>18392888476</v>
      </c>
      <c r="E414" s="8">
        <f t="shared" si="36"/>
        <v>0</v>
      </c>
      <c r="F414" s="8">
        <f>_xlfn.IFNA(VLOOKUP(A414,'313 expiration'!A$1:E$24,5,FALSE),0)</f>
        <v>0</v>
      </c>
      <c r="G414" s="8">
        <f>_xlfn.IFNA(VLOOKUP(A414,'TIF expiration'!$A$1:$B$8,2,FALSE),0)</f>
        <v>0</v>
      </c>
      <c r="H414">
        <v>0.85460000000000003</v>
      </c>
      <c r="I414">
        <v>0.80460000000000009</v>
      </c>
      <c r="J414">
        <v>0.80460000000000009</v>
      </c>
      <c r="K414">
        <f t="shared" si="37"/>
        <v>0</v>
      </c>
      <c r="L414">
        <f t="shared" si="38"/>
        <v>0.85460000000000003</v>
      </c>
      <c r="M414" s="44">
        <f t="shared" si="39"/>
        <v>4.9999999999999933E-2</v>
      </c>
      <c r="N414" s="44">
        <f t="shared" si="40"/>
        <v>0</v>
      </c>
      <c r="O414" s="44">
        <f t="shared" si="41"/>
        <v>0</v>
      </c>
    </row>
    <row r="415" spans="1:15" x14ac:dyDescent="0.35">
      <c r="A415">
        <v>101920</v>
      </c>
      <c r="B415" t="s">
        <v>638</v>
      </c>
      <c r="C415" s="8">
        <v>41907046366</v>
      </c>
      <c r="D415" s="8">
        <v>39350350839</v>
      </c>
      <c r="E415" s="8">
        <f t="shared" si="36"/>
        <v>5113391054</v>
      </c>
      <c r="F415" s="8">
        <f>_xlfn.IFNA(VLOOKUP(A415,'313 expiration'!A$1:E$24,5,FALSE),0)</f>
        <v>0</v>
      </c>
      <c r="G415" s="8">
        <f>_xlfn.IFNA(VLOOKUP(A415,'TIF expiration'!$A$1:$B$8,2,FALSE),0)</f>
        <v>0</v>
      </c>
      <c r="H415">
        <v>0.96430000000000005</v>
      </c>
      <c r="I415">
        <v>0.87790000000000001</v>
      </c>
      <c r="J415">
        <v>0.87790000000000001</v>
      </c>
      <c r="K415">
        <f t="shared" si="37"/>
        <v>0</v>
      </c>
      <c r="L415">
        <f t="shared" si="38"/>
        <v>0.96430000000000005</v>
      </c>
      <c r="M415" s="44">
        <f t="shared" si="39"/>
        <v>0.08</v>
      </c>
      <c r="N415" s="44">
        <f t="shared" si="40"/>
        <v>6.4000000000000307E-3</v>
      </c>
      <c r="O415" s="44">
        <f t="shared" si="41"/>
        <v>0</v>
      </c>
    </row>
    <row r="416" spans="1:15" x14ac:dyDescent="0.35">
      <c r="A416">
        <v>101921</v>
      </c>
      <c r="B416" t="s">
        <v>637</v>
      </c>
      <c r="C416" s="8">
        <v>15361004928</v>
      </c>
      <c r="D416" s="8">
        <v>15360922270</v>
      </c>
      <c r="E416" s="8">
        <f t="shared" si="36"/>
        <v>165316</v>
      </c>
      <c r="F416" s="8">
        <f>_xlfn.IFNA(VLOOKUP(A416,'313 expiration'!A$1:E$24,5,FALSE),0)</f>
        <v>0</v>
      </c>
      <c r="G416" s="8">
        <f>_xlfn.IFNA(VLOOKUP(A416,'TIF expiration'!$A$1:$B$8,2,FALSE),0)</f>
        <v>0</v>
      </c>
      <c r="H416">
        <v>0.85400000000000009</v>
      </c>
      <c r="I416">
        <v>0.80460000000000009</v>
      </c>
      <c r="J416">
        <v>0.80460000000000009</v>
      </c>
      <c r="K416">
        <f t="shared" si="37"/>
        <v>0</v>
      </c>
      <c r="L416">
        <f t="shared" si="38"/>
        <v>0.85400000000000009</v>
      </c>
      <c r="M416" s="44">
        <f t="shared" si="39"/>
        <v>4.9399999999999999E-2</v>
      </c>
      <c r="N416" s="44">
        <f t="shared" si="40"/>
        <v>0</v>
      </c>
      <c r="O416" s="44">
        <f t="shared" si="41"/>
        <v>0</v>
      </c>
    </row>
    <row r="417" spans="1:15" x14ac:dyDescent="0.35">
      <c r="A417">
        <v>101924</v>
      </c>
      <c r="B417" t="s">
        <v>636</v>
      </c>
      <c r="C417" s="8">
        <v>6366533862</v>
      </c>
      <c r="D417" s="8">
        <v>6238452524</v>
      </c>
      <c r="E417" s="8">
        <f t="shared" si="36"/>
        <v>256162676</v>
      </c>
      <c r="F417" s="8">
        <f>_xlfn.IFNA(VLOOKUP(A417,'313 expiration'!A$1:E$24,5,FALSE),0)</f>
        <v>0</v>
      </c>
      <c r="G417" s="8">
        <f>_xlfn.IFNA(VLOOKUP(A417,'TIF expiration'!$A$1:$B$8,2,FALSE),0)</f>
        <v>0</v>
      </c>
      <c r="H417">
        <v>0.95500000000000007</v>
      </c>
      <c r="I417">
        <v>0.81620000000000004</v>
      </c>
      <c r="J417">
        <v>0.81670000000000009</v>
      </c>
      <c r="K417">
        <f t="shared" si="37"/>
        <v>-5.0000000000005596E-4</v>
      </c>
      <c r="L417">
        <f t="shared" si="38"/>
        <v>0.95450000000000002</v>
      </c>
      <c r="M417" s="44">
        <f t="shared" si="39"/>
        <v>0.08</v>
      </c>
      <c r="N417" s="44">
        <f t="shared" si="40"/>
        <v>5.8299999999999977E-2</v>
      </c>
      <c r="O417" s="44">
        <f t="shared" si="41"/>
        <v>0</v>
      </c>
    </row>
    <row r="418" spans="1:15" x14ac:dyDescent="0.35">
      <c r="A418">
        <v>101925</v>
      </c>
      <c r="B418" t="s">
        <v>635</v>
      </c>
      <c r="C418" s="8">
        <v>1748859659</v>
      </c>
      <c r="D418" s="8">
        <v>1748859659</v>
      </c>
      <c r="E418" s="8">
        <f t="shared" si="36"/>
        <v>0</v>
      </c>
      <c r="F418" s="8">
        <f>_xlfn.IFNA(VLOOKUP(A418,'313 expiration'!A$1:E$24,5,FALSE),0)</f>
        <v>0</v>
      </c>
      <c r="G418" s="8">
        <f>_xlfn.IFNA(VLOOKUP(A418,'TIF expiration'!$A$1:$B$8,2,FALSE),0)</f>
        <v>0</v>
      </c>
      <c r="H418">
        <v>0.85460000000000003</v>
      </c>
      <c r="I418">
        <v>0.80460000000000009</v>
      </c>
      <c r="J418">
        <v>0.80460000000000009</v>
      </c>
      <c r="K418">
        <f t="shared" si="37"/>
        <v>0</v>
      </c>
      <c r="L418">
        <f t="shared" si="38"/>
        <v>0.85460000000000003</v>
      </c>
      <c r="M418" s="44">
        <f t="shared" si="39"/>
        <v>4.9999999999999933E-2</v>
      </c>
      <c r="N418" s="44">
        <f t="shared" si="40"/>
        <v>0</v>
      </c>
      <c r="O418" s="44">
        <f t="shared" si="41"/>
        <v>0</v>
      </c>
    </row>
    <row r="419" spans="1:15" x14ac:dyDescent="0.35">
      <c r="A419">
        <v>102901</v>
      </c>
      <c r="B419" t="s">
        <v>634</v>
      </c>
      <c r="C419" s="8">
        <v>248925370</v>
      </c>
      <c r="D419" s="8">
        <v>240479935</v>
      </c>
      <c r="E419" s="8">
        <f t="shared" si="36"/>
        <v>16890870</v>
      </c>
      <c r="F419" s="8">
        <f>_xlfn.IFNA(VLOOKUP(A419,'313 expiration'!A$1:E$24,5,FALSE),0)</f>
        <v>0</v>
      </c>
      <c r="G419" s="8">
        <f>_xlfn.IFNA(VLOOKUP(A419,'TIF expiration'!$A$1:$B$8,2,FALSE),0)</f>
        <v>0</v>
      </c>
      <c r="H419">
        <v>0.87790000000000001</v>
      </c>
      <c r="I419">
        <v>0.82790000000000008</v>
      </c>
      <c r="J419">
        <v>0.82790000000000008</v>
      </c>
      <c r="K419">
        <f t="shared" si="37"/>
        <v>0</v>
      </c>
      <c r="L419">
        <f t="shared" si="38"/>
        <v>0.87790000000000001</v>
      </c>
      <c r="M419" s="44">
        <f t="shared" si="39"/>
        <v>4.9999999999999933E-2</v>
      </c>
      <c r="N419" s="44">
        <f t="shared" si="40"/>
        <v>0</v>
      </c>
      <c r="O419" s="44">
        <f t="shared" si="41"/>
        <v>0</v>
      </c>
    </row>
    <row r="420" spans="1:15" x14ac:dyDescent="0.35">
      <c r="A420">
        <v>102902</v>
      </c>
      <c r="B420" t="s">
        <v>633</v>
      </c>
      <c r="C420" s="8">
        <v>2980967056</v>
      </c>
      <c r="D420" s="8">
        <v>2886231848</v>
      </c>
      <c r="E420" s="8">
        <f t="shared" si="36"/>
        <v>189470416</v>
      </c>
      <c r="F420" s="8">
        <f>_xlfn.IFNA(VLOOKUP(A420,'313 expiration'!A$1:E$24,5,FALSE),0)</f>
        <v>0</v>
      </c>
      <c r="G420" s="8">
        <f>_xlfn.IFNA(VLOOKUP(A420,'TIF expiration'!$A$1:$B$8,2,FALSE),0)</f>
        <v>0</v>
      </c>
      <c r="H420">
        <v>0.86180000000000001</v>
      </c>
      <c r="I420">
        <v>0.81180000000000008</v>
      </c>
      <c r="J420">
        <v>0.81180000000000008</v>
      </c>
      <c r="K420">
        <f t="shared" si="37"/>
        <v>0</v>
      </c>
      <c r="L420">
        <f t="shared" si="38"/>
        <v>0.86180000000000001</v>
      </c>
      <c r="M420" s="44">
        <f t="shared" si="39"/>
        <v>4.9999999999999933E-2</v>
      </c>
      <c r="N420" s="44">
        <f t="shared" si="40"/>
        <v>0</v>
      </c>
      <c r="O420" s="44">
        <f t="shared" si="41"/>
        <v>0</v>
      </c>
    </row>
    <row r="421" spans="1:15" x14ac:dyDescent="0.35">
      <c r="A421">
        <v>102903</v>
      </c>
      <c r="B421" t="s">
        <v>632</v>
      </c>
      <c r="C421" s="8">
        <v>767341246</v>
      </c>
      <c r="D421" s="8">
        <v>756681930</v>
      </c>
      <c r="E421" s="8">
        <f t="shared" si="36"/>
        <v>21318632</v>
      </c>
      <c r="F421" s="8">
        <f>_xlfn.IFNA(VLOOKUP(A421,'313 expiration'!A$1:E$24,5,FALSE),0)</f>
        <v>0</v>
      </c>
      <c r="G421" s="8">
        <f>_xlfn.IFNA(VLOOKUP(A421,'TIF expiration'!$A$1:$B$8,2,FALSE),0)</f>
        <v>0</v>
      </c>
      <c r="H421">
        <v>0.85460000000000003</v>
      </c>
      <c r="I421">
        <v>0.80460000000000009</v>
      </c>
      <c r="J421">
        <v>0.80460000000000009</v>
      </c>
      <c r="K421">
        <f t="shared" si="37"/>
        <v>0</v>
      </c>
      <c r="L421">
        <f t="shared" si="38"/>
        <v>0.85460000000000003</v>
      </c>
      <c r="M421" s="44">
        <f t="shared" si="39"/>
        <v>4.9999999999999933E-2</v>
      </c>
      <c r="N421" s="44">
        <f t="shared" si="40"/>
        <v>0</v>
      </c>
      <c r="O421" s="44">
        <f t="shared" si="41"/>
        <v>0</v>
      </c>
    </row>
    <row r="422" spans="1:15" x14ac:dyDescent="0.35">
      <c r="A422">
        <v>102904</v>
      </c>
      <c r="B422" t="s">
        <v>631</v>
      </c>
      <c r="C422" s="8">
        <v>3266856696</v>
      </c>
      <c r="D422" s="8">
        <v>3139459525</v>
      </c>
      <c r="E422" s="8">
        <f t="shared" si="36"/>
        <v>254794342</v>
      </c>
      <c r="F422" s="8">
        <f>_xlfn.IFNA(VLOOKUP(A422,'313 expiration'!A$1:E$24,5,FALSE),0)</f>
        <v>0</v>
      </c>
      <c r="G422" s="8">
        <f>_xlfn.IFNA(VLOOKUP(A422,'TIF expiration'!$A$1:$B$8,2,FALSE),0)</f>
        <v>0</v>
      </c>
      <c r="H422">
        <v>0.89140000000000008</v>
      </c>
      <c r="I422">
        <v>0.84140000000000004</v>
      </c>
      <c r="J422">
        <v>0.84140000000000004</v>
      </c>
      <c r="K422">
        <f t="shared" si="37"/>
        <v>0</v>
      </c>
      <c r="L422">
        <f t="shared" si="38"/>
        <v>0.89140000000000008</v>
      </c>
      <c r="M422" s="44">
        <f t="shared" si="39"/>
        <v>5.0000000000000044E-2</v>
      </c>
      <c r="N422" s="44">
        <f t="shared" si="40"/>
        <v>0</v>
      </c>
      <c r="O422" s="44">
        <f t="shared" si="41"/>
        <v>0</v>
      </c>
    </row>
    <row r="423" spans="1:15" x14ac:dyDescent="0.35">
      <c r="A423">
        <v>102905</v>
      </c>
      <c r="B423" t="s">
        <v>630</v>
      </c>
      <c r="C423" s="8">
        <v>220032154</v>
      </c>
      <c r="D423" s="8">
        <v>206284859</v>
      </c>
      <c r="E423" s="8">
        <f t="shared" si="36"/>
        <v>27494590</v>
      </c>
      <c r="F423" s="8">
        <f>_xlfn.IFNA(VLOOKUP(A423,'313 expiration'!A$1:E$24,5,FALSE),0)</f>
        <v>0</v>
      </c>
      <c r="G423" s="8">
        <f>_xlfn.IFNA(VLOOKUP(A423,'TIF expiration'!$A$1:$B$8,2,FALSE),0)</f>
        <v>0</v>
      </c>
      <c r="H423">
        <v>0.94290000000000007</v>
      </c>
      <c r="I423">
        <v>0.80460000000000009</v>
      </c>
      <c r="J423">
        <v>0.80460000000000009</v>
      </c>
      <c r="K423">
        <f t="shared" si="37"/>
        <v>0</v>
      </c>
      <c r="L423">
        <f t="shared" si="38"/>
        <v>0.94290000000000007</v>
      </c>
      <c r="M423" s="44">
        <f t="shared" si="39"/>
        <v>0.08</v>
      </c>
      <c r="N423" s="44">
        <f t="shared" si="40"/>
        <v>5.8299999999999977E-2</v>
      </c>
      <c r="O423" s="44">
        <f t="shared" si="41"/>
        <v>0</v>
      </c>
    </row>
    <row r="424" spans="1:15" x14ac:dyDescent="0.35">
      <c r="A424">
        <v>102906</v>
      </c>
      <c r="B424" t="s">
        <v>629</v>
      </c>
      <c r="C424" s="8">
        <v>1646503778</v>
      </c>
      <c r="D424" s="8">
        <v>1628752589</v>
      </c>
      <c r="E424" s="8">
        <f t="shared" si="36"/>
        <v>35502378</v>
      </c>
      <c r="F424" s="8">
        <f>_xlfn.IFNA(VLOOKUP(A424,'313 expiration'!A$1:E$24,5,FALSE),0)</f>
        <v>0</v>
      </c>
      <c r="G424" s="8">
        <f>_xlfn.IFNA(VLOOKUP(A424,'TIF expiration'!$A$1:$B$8,2,FALSE),0)</f>
        <v>0</v>
      </c>
      <c r="H424">
        <v>0.85460000000000003</v>
      </c>
      <c r="I424">
        <v>0.80460000000000009</v>
      </c>
      <c r="J424">
        <v>0.80460000000000009</v>
      </c>
      <c r="K424">
        <f t="shared" si="37"/>
        <v>0</v>
      </c>
      <c r="L424">
        <f t="shared" si="38"/>
        <v>0.85460000000000003</v>
      </c>
      <c r="M424" s="44">
        <f t="shared" si="39"/>
        <v>4.9999999999999933E-2</v>
      </c>
      <c r="N424" s="44">
        <f t="shared" si="40"/>
        <v>0</v>
      </c>
      <c r="O424" s="44">
        <f t="shared" si="41"/>
        <v>0</v>
      </c>
    </row>
    <row r="425" spans="1:15" x14ac:dyDescent="0.35">
      <c r="A425">
        <v>103901</v>
      </c>
      <c r="B425" t="s">
        <v>628</v>
      </c>
      <c r="C425" s="8">
        <v>206244051</v>
      </c>
      <c r="D425" s="8">
        <v>206244051</v>
      </c>
      <c r="E425" s="8">
        <f t="shared" si="36"/>
        <v>0</v>
      </c>
      <c r="F425" s="8">
        <f>_xlfn.IFNA(VLOOKUP(A425,'313 expiration'!A$1:E$24,5,FALSE),0)</f>
        <v>0</v>
      </c>
      <c r="G425" s="8">
        <f>_xlfn.IFNA(VLOOKUP(A425,'TIF expiration'!$A$1:$B$8,2,FALSE),0)</f>
        <v>0</v>
      </c>
      <c r="H425">
        <v>0.9123</v>
      </c>
      <c r="I425">
        <v>0.86230000000000007</v>
      </c>
      <c r="J425">
        <v>0.86230000000000007</v>
      </c>
      <c r="K425">
        <f t="shared" si="37"/>
        <v>0</v>
      </c>
      <c r="L425">
        <f t="shared" si="38"/>
        <v>0.9123</v>
      </c>
      <c r="M425" s="44">
        <f t="shared" si="39"/>
        <v>4.9999999999999933E-2</v>
      </c>
      <c r="N425" s="44">
        <f t="shared" si="40"/>
        <v>0</v>
      </c>
      <c r="O425" s="44">
        <f t="shared" si="41"/>
        <v>0</v>
      </c>
    </row>
    <row r="426" spans="1:15" x14ac:dyDescent="0.35">
      <c r="A426">
        <v>103902</v>
      </c>
      <c r="B426" t="s">
        <v>627</v>
      </c>
      <c r="C426" s="8">
        <v>238887854</v>
      </c>
      <c r="D426" s="8">
        <v>238887854</v>
      </c>
      <c r="E426" s="8">
        <f t="shared" si="36"/>
        <v>0</v>
      </c>
      <c r="F426" s="8">
        <f>_xlfn.IFNA(VLOOKUP(A426,'313 expiration'!A$1:E$24,5,FALSE),0)</f>
        <v>0</v>
      </c>
      <c r="G426" s="8">
        <f>_xlfn.IFNA(VLOOKUP(A426,'TIF expiration'!$A$1:$B$8,2,FALSE),0)</f>
        <v>0</v>
      </c>
      <c r="H426">
        <v>0.872</v>
      </c>
      <c r="I426">
        <v>0.82200000000000006</v>
      </c>
      <c r="J426">
        <v>0.82200000000000006</v>
      </c>
      <c r="K426">
        <f t="shared" si="37"/>
        <v>0</v>
      </c>
      <c r="L426">
        <f t="shared" si="38"/>
        <v>0.872</v>
      </c>
      <c r="M426" s="44">
        <f t="shared" si="39"/>
        <v>4.9999999999999933E-2</v>
      </c>
      <c r="N426" s="44">
        <f t="shared" si="40"/>
        <v>0</v>
      </c>
      <c r="O426" s="44">
        <f t="shared" si="41"/>
        <v>0</v>
      </c>
    </row>
    <row r="427" spans="1:15" x14ac:dyDescent="0.35">
      <c r="A427">
        <v>104901</v>
      </c>
      <c r="B427" t="s">
        <v>626</v>
      </c>
      <c r="C427" s="8">
        <v>354261331</v>
      </c>
      <c r="D427" s="8">
        <v>354261331</v>
      </c>
      <c r="E427" s="8">
        <f t="shared" si="36"/>
        <v>0</v>
      </c>
      <c r="F427" s="8">
        <f>_xlfn.IFNA(VLOOKUP(A427,'313 expiration'!A$1:E$24,5,FALSE),0)</f>
        <v>0</v>
      </c>
      <c r="G427" s="8">
        <f>_xlfn.IFNA(VLOOKUP(A427,'TIF expiration'!$A$1:$B$8,2,FALSE),0)</f>
        <v>0</v>
      </c>
      <c r="H427">
        <v>0.85460000000000003</v>
      </c>
      <c r="I427">
        <v>0.80460000000000009</v>
      </c>
      <c r="J427">
        <v>0.80460000000000009</v>
      </c>
      <c r="K427">
        <f t="shared" si="37"/>
        <v>0</v>
      </c>
      <c r="L427">
        <f t="shared" si="38"/>
        <v>0.85460000000000003</v>
      </c>
      <c r="M427" s="44">
        <f t="shared" si="39"/>
        <v>4.9999999999999933E-2</v>
      </c>
      <c r="N427" s="44">
        <f t="shared" si="40"/>
        <v>0</v>
      </c>
      <c r="O427" s="44">
        <f t="shared" si="41"/>
        <v>0</v>
      </c>
    </row>
    <row r="428" spans="1:15" x14ac:dyDescent="0.35">
      <c r="A428">
        <v>104903</v>
      </c>
      <c r="B428" t="s">
        <v>625</v>
      </c>
      <c r="C428" s="8">
        <v>106272968</v>
      </c>
      <c r="D428" s="8">
        <v>105539898</v>
      </c>
      <c r="E428" s="8">
        <f t="shared" si="36"/>
        <v>1466140</v>
      </c>
      <c r="F428" s="8">
        <f>_xlfn.IFNA(VLOOKUP(A428,'313 expiration'!A$1:E$24,5,FALSE),0)</f>
        <v>0</v>
      </c>
      <c r="G428" s="8">
        <f>_xlfn.IFNA(VLOOKUP(A428,'TIF expiration'!$A$1:$B$8,2,FALSE),0)</f>
        <v>0</v>
      </c>
      <c r="H428">
        <v>0.94290000000000007</v>
      </c>
      <c r="I428">
        <v>0.80460000000000009</v>
      </c>
      <c r="J428">
        <v>0.80460000000000009</v>
      </c>
      <c r="K428">
        <f t="shared" si="37"/>
        <v>0</v>
      </c>
      <c r="L428">
        <f t="shared" si="38"/>
        <v>0.94290000000000007</v>
      </c>
      <c r="M428" s="44">
        <f t="shared" si="39"/>
        <v>0.08</v>
      </c>
      <c r="N428" s="44">
        <f t="shared" si="40"/>
        <v>5.8299999999999977E-2</v>
      </c>
      <c r="O428" s="44">
        <f t="shared" si="41"/>
        <v>0</v>
      </c>
    </row>
    <row r="429" spans="1:15" x14ac:dyDescent="0.35">
      <c r="A429">
        <v>104907</v>
      </c>
      <c r="B429" t="s">
        <v>624</v>
      </c>
      <c r="C429" s="8">
        <v>211301806</v>
      </c>
      <c r="D429" s="8">
        <v>211301806</v>
      </c>
      <c r="E429" s="8">
        <f t="shared" si="36"/>
        <v>0</v>
      </c>
      <c r="F429" s="8">
        <f>_xlfn.IFNA(VLOOKUP(A429,'313 expiration'!A$1:E$24,5,FALSE),0)</f>
        <v>0</v>
      </c>
      <c r="G429" s="8">
        <f>_xlfn.IFNA(VLOOKUP(A429,'TIF expiration'!$A$1:$B$8,2,FALSE),0)</f>
        <v>0</v>
      </c>
      <c r="H429">
        <v>0.85460000000000003</v>
      </c>
      <c r="I429">
        <v>0.80460000000000009</v>
      </c>
      <c r="J429">
        <v>0.80460000000000009</v>
      </c>
      <c r="K429">
        <f t="shared" si="37"/>
        <v>0</v>
      </c>
      <c r="L429">
        <f t="shared" si="38"/>
        <v>0.85460000000000003</v>
      </c>
      <c r="M429" s="44">
        <f t="shared" si="39"/>
        <v>4.9999999999999933E-2</v>
      </c>
      <c r="N429" s="44">
        <f t="shared" si="40"/>
        <v>0</v>
      </c>
      <c r="O429" s="44">
        <f t="shared" si="41"/>
        <v>0</v>
      </c>
    </row>
    <row r="430" spans="1:15" x14ac:dyDescent="0.35">
      <c r="A430">
        <v>105902</v>
      </c>
      <c r="B430" t="s">
        <v>623</v>
      </c>
      <c r="C430" s="8">
        <v>8871856264</v>
      </c>
      <c r="D430" s="8">
        <v>8871856264</v>
      </c>
      <c r="E430" s="8">
        <f t="shared" si="36"/>
        <v>0</v>
      </c>
      <c r="F430" s="8">
        <f>_xlfn.IFNA(VLOOKUP(A430,'313 expiration'!A$1:E$24,5,FALSE),0)</f>
        <v>0</v>
      </c>
      <c r="G430" s="8">
        <f>_xlfn.IFNA(VLOOKUP(A430,'TIF expiration'!$A$1:$B$8,2,FALSE),0)</f>
        <v>0</v>
      </c>
      <c r="H430">
        <v>0.86460000000000004</v>
      </c>
      <c r="I430">
        <v>0.80460000000000009</v>
      </c>
      <c r="J430">
        <v>0.80460000000000009</v>
      </c>
      <c r="K430">
        <f t="shared" si="37"/>
        <v>0</v>
      </c>
      <c r="L430">
        <f t="shared" si="38"/>
        <v>0.86460000000000004</v>
      </c>
      <c r="M430" s="44">
        <f t="shared" si="39"/>
        <v>5.9999999999999942E-2</v>
      </c>
      <c r="N430" s="44">
        <f t="shared" si="40"/>
        <v>0</v>
      </c>
      <c r="O430" s="44">
        <f t="shared" si="41"/>
        <v>0</v>
      </c>
    </row>
    <row r="431" spans="1:15" x14ac:dyDescent="0.35">
      <c r="A431">
        <v>105904</v>
      </c>
      <c r="B431" t="s">
        <v>622</v>
      </c>
      <c r="C431" s="8">
        <v>9636512005</v>
      </c>
      <c r="D431" s="8">
        <v>9636512005</v>
      </c>
      <c r="E431" s="8">
        <f t="shared" si="36"/>
        <v>0</v>
      </c>
      <c r="F431" s="8">
        <f>_xlfn.IFNA(VLOOKUP(A431,'313 expiration'!A$1:E$24,5,FALSE),0)</f>
        <v>0</v>
      </c>
      <c r="G431" s="8">
        <f>_xlfn.IFNA(VLOOKUP(A431,'TIF expiration'!$A$1:$B$8,2,FALSE),0)</f>
        <v>0</v>
      </c>
      <c r="H431">
        <v>0.94290000000000007</v>
      </c>
      <c r="I431">
        <v>0.80460000000000009</v>
      </c>
      <c r="J431">
        <v>0.80460000000000009</v>
      </c>
      <c r="K431">
        <f t="shared" si="37"/>
        <v>0</v>
      </c>
      <c r="L431">
        <f t="shared" si="38"/>
        <v>0.94290000000000007</v>
      </c>
      <c r="M431" s="44">
        <f t="shared" si="39"/>
        <v>0.08</v>
      </c>
      <c r="N431" s="44">
        <f t="shared" si="40"/>
        <v>5.8299999999999977E-2</v>
      </c>
      <c r="O431" s="44">
        <f t="shared" si="41"/>
        <v>0</v>
      </c>
    </row>
    <row r="432" spans="1:15" x14ac:dyDescent="0.35">
      <c r="A432">
        <v>105905</v>
      </c>
      <c r="B432" t="s">
        <v>621</v>
      </c>
      <c r="C432" s="8">
        <v>3516465398</v>
      </c>
      <c r="D432" s="8">
        <v>3516465398</v>
      </c>
      <c r="E432" s="8">
        <f t="shared" si="36"/>
        <v>0</v>
      </c>
      <c r="F432" s="8">
        <f>_xlfn.IFNA(VLOOKUP(A432,'313 expiration'!A$1:E$24,5,FALSE),0)</f>
        <v>0</v>
      </c>
      <c r="G432" s="8">
        <f>_xlfn.IFNA(VLOOKUP(A432,'TIF expiration'!$A$1:$B$8,2,FALSE),0)</f>
        <v>0</v>
      </c>
      <c r="H432">
        <v>0.8911</v>
      </c>
      <c r="I432">
        <v>0.80460000000000009</v>
      </c>
      <c r="J432">
        <v>0.80460000000000009</v>
      </c>
      <c r="K432">
        <f t="shared" si="37"/>
        <v>0</v>
      </c>
      <c r="L432">
        <f t="shared" si="38"/>
        <v>0.8911</v>
      </c>
      <c r="M432" s="44">
        <f t="shared" si="39"/>
        <v>0.08</v>
      </c>
      <c r="N432" s="44">
        <f t="shared" si="40"/>
        <v>6.4999999999999086E-3</v>
      </c>
      <c r="O432" s="44">
        <f t="shared" si="41"/>
        <v>0</v>
      </c>
    </row>
    <row r="433" spans="1:15" x14ac:dyDescent="0.35">
      <c r="A433">
        <v>105906</v>
      </c>
      <c r="B433" t="s">
        <v>620</v>
      </c>
      <c r="C433" s="8">
        <v>15520358223</v>
      </c>
      <c r="D433" s="8">
        <v>15520358223</v>
      </c>
      <c r="E433" s="8">
        <f t="shared" si="36"/>
        <v>0</v>
      </c>
      <c r="F433" s="8">
        <f>_xlfn.IFNA(VLOOKUP(A433,'313 expiration'!A$1:E$24,5,FALSE),0)</f>
        <v>0</v>
      </c>
      <c r="G433" s="8">
        <f>_xlfn.IFNA(VLOOKUP(A433,'TIF expiration'!$A$1:$B$8,2,FALSE),0)</f>
        <v>0</v>
      </c>
      <c r="H433">
        <v>0.85460000000000003</v>
      </c>
      <c r="I433">
        <v>0.80460000000000009</v>
      </c>
      <c r="J433">
        <v>0.80460000000000009</v>
      </c>
      <c r="K433">
        <f t="shared" si="37"/>
        <v>0</v>
      </c>
      <c r="L433">
        <f t="shared" si="38"/>
        <v>0.85460000000000003</v>
      </c>
      <c r="M433" s="44">
        <f t="shared" si="39"/>
        <v>4.9999999999999933E-2</v>
      </c>
      <c r="N433" s="44">
        <f t="shared" si="40"/>
        <v>0</v>
      </c>
      <c r="O433" s="44">
        <f t="shared" si="41"/>
        <v>0</v>
      </c>
    </row>
    <row r="434" spans="1:15" x14ac:dyDescent="0.35">
      <c r="A434">
        <v>106901</v>
      </c>
      <c r="B434" t="s">
        <v>619</v>
      </c>
      <c r="C434" s="8">
        <v>1273132986</v>
      </c>
      <c r="D434" s="8">
        <v>1263008287</v>
      </c>
      <c r="E434" s="8">
        <f t="shared" si="36"/>
        <v>20249398</v>
      </c>
      <c r="F434" s="8">
        <f>_xlfn.IFNA(VLOOKUP(A434,'313 expiration'!A$1:E$24,5,FALSE),0)</f>
        <v>0</v>
      </c>
      <c r="G434" s="8">
        <f>_xlfn.IFNA(VLOOKUP(A434,'TIF expiration'!$A$1:$B$8,2,FALSE),0)</f>
        <v>0</v>
      </c>
      <c r="H434">
        <v>0.88460000000000005</v>
      </c>
      <c r="I434">
        <v>0.80460000000000009</v>
      </c>
      <c r="J434">
        <v>0.80460000000000009</v>
      </c>
      <c r="K434">
        <f t="shared" si="37"/>
        <v>0</v>
      </c>
      <c r="L434">
        <f t="shared" si="38"/>
        <v>0.88460000000000005</v>
      </c>
      <c r="M434" s="44">
        <f t="shared" si="39"/>
        <v>7.999999999999996E-2</v>
      </c>
      <c r="N434" s="44">
        <f t="shared" si="40"/>
        <v>0</v>
      </c>
      <c r="O434" s="44">
        <f t="shared" si="41"/>
        <v>0</v>
      </c>
    </row>
    <row r="435" spans="1:15" x14ac:dyDescent="0.35">
      <c r="A435">
        <v>107901</v>
      </c>
      <c r="B435" t="s">
        <v>618</v>
      </c>
      <c r="C435" s="8">
        <v>1979679194</v>
      </c>
      <c r="D435" s="8">
        <v>1979679194</v>
      </c>
      <c r="E435" s="8">
        <f t="shared" si="36"/>
        <v>0</v>
      </c>
      <c r="F435" s="8">
        <f>_xlfn.IFNA(VLOOKUP(A435,'313 expiration'!A$1:E$24,5,FALSE),0)</f>
        <v>0</v>
      </c>
      <c r="G435" s="8">
        <f>_xlfn.IFNA(VLOOKUP(A435,'TIF expiration'!$A$1:$B$8,2,FALSE),0)</f>
        <v>0</v>
      </c>
      <c r="H435">
        <v>0.85460000000000003</v>
      </c>
      <c r="I435">
        <v>0.80460000000000009</v>
      </c>
      <c r="J435">
        <v>0.80460000000000009</v>
      </c>
      <c r="K435">
        <f t="shared" si="37"/>
        <v>0</v>
      </c>
      <c r="L435">
        <f t="shared" si="38"/>
        <v>0.85460000000000003</v>
      </c>
      <c r="M435" s="44">
        <f t="shared" si="39"/>
        <v>4.9999999999999933E-2</v>
      </c>
      <c r="N435" s="44">
        <f t="shared" si="40"/>
        <v>0</v>
      </c>
      <c r="O435" s="44">
        <f t="shared" si="41"/>
        <v>0</v>
      </c>
    </row>
    <row r="436" spans="1:15" x14ac:dyDescent="0.35">
      <c r="A436">
        <v>107902</v>
      </c>
      <c r="B436" t="s">
        <v>617</v>
      </c>
      <c r="C436" s="8">
        <v>1158131400</v>
      </c>
      <c r="D436" s="8">
        <v>1082100889</v>
      </c>
      <c r="E436" s="8">
        <f t="shared" si="36"/>
        <v>152061022</v>
      </c>
      <c r="F436" s="8">
        <f>_xlfn.IFNA(VLOOKUP(A436,'313 expiration'!A$1:E$24,5,FALSE),0)</f>
        <v>0</v>
      </c>
      <c r="G436" s="8">
        <f>_xlfn.IFNA(VLOOKUP(A436,'TIF expiration'!$A$1:$B$8,2,FALSE),0)</f>
        <v>0</v>
      </c>
      <c r="H436">
        <v>0.94290000000000007</v>
      </c>
      <c r="I436">
        <v>0.80460000000000009</v>
      </c>
      <c r="J436">
        <v>0.80460000000000009</v>
      </c>
      <c r="K436">
        <f t="shared" si="37"/>
        <v>0</v>
      </c>
      <c r="L436">
        <f t="shared" si="38"/>
        <v>0.94290000000000007</v>
      </c>
      <c r="M436" s="44">
        <f t="shared" si="39"/>
        <v>0.08</v>
      </c>
      <c r="N436" s="44">
        <f t="shared" si="40"/>
        <v>5.8299999999999977E-2</v>
      </c>
      <c r="O436" s="44">
        <f t="shared" si="41"/>
        <v>0</v>
      </c>
    </row>
    <row r="437" spans="1:15" x14ac:dyDescent="0.35">
      <c r="A437">
        <v>107904</v>
      </c>
      <c r="B437" t="s">
        <v>616</v>
      </c>
      <c r="C437" s="8">
        <v>332703706</v>
      </c>
      <c r="D437" s="8">
        <v>332703706</v>
      </c>
      <c r="E437" s="8">
        <f t="shared" si="36"/>
        <v>0</v>
      </c>
      <c r="F437" s="8">
        <f>_xlfn.IFNA(VLOOKUP(A437,'313 expiration'!A$1:E$24,5,FALSE),0)</f>
        <v>0</v>
      </c>
      <c r="G437" s="8">
        <f>_xlfn.IFNA(VLOOKUP(A437,'TIF expiration'!$A$1:$B$8,2,FALSE),0)</f>
        <v>0</v>
      </c>
      <c r="H437">
        <v>0.94290000000000007</v>
      </c>
      <c r="I437">
        <v>0.80460000000000009</v>
      </c>
      <c r="J437">
        <v>0.80460000000000009</v>
      </c>
      <c r="K437">
        <f t="shared" si="37"/>
        <v>0</v>
      </c>
      <c r="L437">
        <f t="shared" si="38"/>
        <v>0.94290000000000007</v>
      </c>
      <c r="M437" s="44">
        <f t="shared" si="39"/>
        <v>0.08</v>
      </c>
      <c r="N437" s="44">
        <f t="shared" si="40"/>
        <v>5.8299999999999977E-2</v>
      </c>
      <c r="O437" s="44">
        <f t="shared" si="41"/>
        <v>0</v>
      </c>
    </row>
    <row r="438" spans="1:15" x14ac:dyDescent="0.35">
      <c r="A438">
        <v>107905</v>
      </c>
      <c r="B438" t="s">
        <v>615</v>
      </c>
      <c r="C438" s="8">
        <v>1122262290</v>
      </c>
      <c r="D438" s="8">
        <v>1080332291</v>
      </c>
      <c r="E438" s="8">
        <f t="shared" si="36"/>
        <v>83859998</v>
      </c>
      <c r="F438" s="8">
        <f>_xlfn.IFNA(VLOOKUP(A438,'313 expiration'!A$1:E$24,5,FALSE),0)</f>
        <v>0</v>
      </c>
      <c r="G438" s="8">
        <f>_xlfn.IFNA(VLOOKUP(A438,'TIF expiration'!$A$1:$B$8,2,FALSE),0)</f>
        <v>0</v>
      </c>
      <c r="H438">
        <v>0.85460000000000003</v>
      </c>
      <c r="I438">
        <v>0.80460000000000009</v>
      </c>
      <c r="J438">
        <v>0.80460000000000009</v>
      </c>
      <c r="K438">
        <f t="shared" si="37"/>
        <v>0</v>
      </c>
      <c r="L438">
        <f t="shared" si="38"/>
        <v>0.85460000000000003</v>
      </c>
      <c r="M438" s="44">
        <f t="shared" si="39"/>
        <v>4.9999999999999933E-2</v>
      </c>
      <c r="N438" s="44">
        <f t="shared" si="40"/>
        <v>0</v>
      </c>
      <c r="O438" s="44">
        <f t="shared" si="41"/>
        <v>0</v>
      </c>
    </row>
    <row r="439" spans="1:15" x14ac:dyDescent="0.35">
      <c r="A439">
        <v>107906</v>
      </c>
      <c r="B439" t="s">
        <v>614</v>
      </c>
      <c r="C439" s="8">
        <v>2564707287</v>
      </c>
      <c r="D439" s="8">
        <v>2564707287</v>
      </c>
      <c r="E439" s="8">
        <f t="shared" si="36"/>
        <v>0</v>
      </c>
      <c r="F439" s="8">
        <f>_xlfn.IFNA(VLOOKUP(A439,'313 expiration'!A$1:E$24,5,FALSE),0)</f>
        <v>0</v>
      </c>
      <c r="G439" s="8">
        <f>_xlfn.IFNA(VLOOKUP(A439,'TIF expiration'!$A$1:$B$8,2,FALSE),0)</f>
        <v>0</v>
      </c>
      <c r="H439">
        <v>0.85460000000000003</v>
      </c>
      <c r="I439">
        <v>0.80460000000000009</v>
      </c>
      <c r="J439">
        <v>0.80460000000000009</v>
      </c>
      <c r="K439">
        <f t="shared" si="37"/>
        <v>0</v>
      </c>
      <c r="L439">
        <f t="shared" si="38"/>
        <v>0.85460000000000003</v>
      </c>
      <c r="M439" s="44">
        <f t="shared" si="39"/>
        <v>4.9999999999999933E-2</v>
      </c>
      <c r="N439" s="44">
        <f t="shared" si="40"/>
        <v>0</v>
      </c>
      <c r="O439" s="44">
        <f t="shared" si="41"/>
        <v>0</v>
      </c>
    </row>
    <row r="440" spans="1:15" x14ac:dyDescent="0.35">
      <c r="A440">
        <v>107907</v>
      </c>
      <c r="B440" t="s">
        <v>613</v>
      </c>
      <c r="C440" s="8">
        <v>58273265</v>
      </c>
      <c r="D440" s="8">
        <v>57017828</v>
      </c>
      <c r="E440" s="8">
        <f t="shared" si="36"/>
        <v>2510874</v>
      </c>
      <c r="F440" s="8">
        <f>_xlfn.IFNA(VLOOKUP(A440,'313 expiration'!A$1:E$24,5,FALSE),0)</f>
        <v>0</v>
      </c>
      <c r="G440" s="8">
        <f>_xlfn.IFNA(VLOOKUP(A440,'TIF expiration'!$A$1:$B$8,2,FALSE),0)</f>
        <v>0</v>
      </c>
      <c r="H440">
        <v>0.96030000000000004</v>
      </c>
      <c r="I440">
        <v>0.82200000000000006</v>
      </c>
      <c r="J440">
        <v>0.82200000000000006</v>
      </c>
      <c r="K440">
        <f t="shared" si="37"/>
        <v>0</v>
      </c>
      <c r="L440">
        <f t="shared" si="38"/>
        <v>0.96030000000000004</v>
      </c>
      <c r="M440" s="44">
        <f t="shared" si="39"/>
        <v>0.08</v>
      </c>
      <c r="N440" s="44">
        <f t="shared" si="40"/>
        <v>5.8299999999999977E-2</v>
      </c>
      <c r="O440" s="44">
        <f t="shared" si="41"/>
        <v>0</v>
      </c>
    </row>
    <row r="441" spans="1:15" x14ac:dyDescent="0.35">
      <c r="A441">
        <v>107908</v>
      </c>
      <c r="B441" t="s">
        <v>612</v>
      </c>
      <c r="C441" s="8">
        <v>51822192</v>
      </c>
      <c r="D441" s="8">
        <v>51822192</v>
      </c>
      <c r="E441" s="8">
        <f t="shared" si="36"/>
        <v>0</v>
      </c>
      <c r="F441" s="8">
        <f>_xlfn.IFNA(VLOOKUP(A441,'313 expiration'!A$1:E$24,5,FALSE),0)</f>
        <v>0</v>
      </c>
      <c r="G441" s="8">
        <f>_xlfn.IFNA(VLOOKUP(A441,'TIF expiration'!$A$1:$B$8,2,FALSE),0)</f>
        <v>0</v>
      </c>
      <c r="H441">
        <v>0.85460000000000003</v>
      </c>
      <c r="I441">
        <v>0.80460000000000009</v>
      </c>
      <c r="J441">
        <v>0.80460000000000009</v>
      </c>
      <c r="K441">
        <f t="shared" si="37"/>
        <v>0</v>
      </c>
      <c r="L441">
        <f t="shared" si="38"/>
        <v>0.85460000000000003</v>
      </c>
      <c r="M441" s="44">
        <f t="shared" si="39"/>
        <v>4.9999999999999933E-2</v>
      </c>
      <c r="N441" s="44">
        <f t="shared" si="40"/>
        <v>0</v>
      </c>
      <c r="O441" s="44">
        <f t="shared" si="41"/>
        <v>0</v>
      </c>
    </row>
    <row r="442" spans="1:15" x14ac:dyDescent="0.35">
      <c r="A442">
        <v>107910</v>
      </c>
      <c r="B442" t="s">
        <v>611</v>
      </c>
      <c r="C442" s="8">
        <v>285528784</v>
      </c>
      <c r="D442" s="8">
        <v>272568313</v>
      </c>
      <c r="E442" s="8">
        <f t="shared" si="36"/>
        <v>25920942</v>
      </c>
      <c r="F442" s="8">
        <f>_xlfn.IFNA(VLOOKUP(A442,'313 expiration'!A$1:E$24,5,FALSE),0)</f>
        <v>0</v>
      </c>
      <c r="G442" s="8">
        <f>_xlfn.IFNA(VLOOKUP(A442,'TIF expiration'!$A$1:$B$8,2,FALSE),0)</f>
        <v>0</v>
      </c>
      <c r="H442">
        <v>0.85460000000000003</v>
      </c>
      <c r="I442">
        <v>0.80460000000000009</v>
      </c>
      <c r="J442">
        <v>0.80460000000000009</v>
      </c>
      <c r="K442">
        <f t="shared" si="37"/>
        <v>0</v>
      </c>
      <c r="L442">
        <f t="shared" si="38"/>
        <v>0.85460000000000003</v>
      </c>
      <c r="M442" s="44">
        <f t="shared" si="39"/>
        <v>4.9999999999999933E-2</v>
      </c>
      <c r="N442" s="44">
        <f t="shared" si="40"/>
        <v>0</v>
      </c>
      <c r="O442" s="44">
        <f t="shared" si="41"/>
        <v>0</v>
      </c>
    </row>
    <row r="443" spans="1:15" x14ac:dyDescent="0.35">
      <c r="A443">
        <v>108902</v>
      </c>
      <c r="B443" t="s">
        <v>610</v>
      </c>
      <c r="C443" s="8">
        <v>2018294170</v>
      </c>
      <c r="D443" s="8">
        <v>2018294170</v>
      </c>
      <c r="E443" s="8">
        <f t="shared" si="36"/>
        <v>0</v>
      </c>
      <c r="F443" s="8">
        <f>_xlfn.IFNA(VLOOKUP(A443,'313 expiration'!A$1:E$24,5,FALSE),0)</f>
        <v>0</v>
      </c>
      <c r="G443" s="8">
        <f>_xlfn.IFNA(VLOOKUP(A443,'TIF expiration'!$A$1:$B$8,2,FALSE),0)</f>
        <v>0</v>
      </c>
      <c r="H443">
        <v>0.9729000000000001</v>
      </c>
      <c r="I443">
        <v>0.80460000000000009</v>
      </c>
      <c r="J443">
        <v>0.80460000000000009</v>
      </c>
      <c r="K443">
        <f t="shared" si="37"/>
        <v>0</v>
      </c>
      <c r="L443">
        <f t="shared" si="38"/>
        <v>0.9729000000000001</v>
      </c>
      <c r="M443" s="44">
        <f t="shared" si="39"/>
        <v>0.08</v>
      </c>
      <c r="N443" s="44">
        <f t="shared" si="40"/>
        <v>8.8300000000000003E-2</v>
      </c>
      <c r="O443" s="44">
        <f t="shared" si="41"/>
        <v>0</v>
      </c>
    </row>
    <row r="444" spans="1:15" x14ac:dyDescent="0.35">
      <c r="A444">
        <v>108903</v>
      </c>
      <c r="B444" t="s">
        <v>609</v>
      </c>
      <c r="C444" s="8">
        <v>445968890</v>
      </c>
      <c r="D444" s="8">
        <v>445968890</v>
      </c>
      <c r="E444" s="8">
        <f t="shared" si="36"/>
        <v>0</v>
      </c>
      <c r="F444" s="8">
        <f>_xlfn.IFNA(VLOOKUP(A444,'313 expiration'!A$1:E$24,5,FALSE),0)</f>
        <v>0</v>
      </c>
      <c r="G444" s="8">
        <f>_xlfn.IFNA(VLOOKUP(A444,'TIF expiration'!$A$1:$B$8,2,FALSE),0)</f>
        <v>0</v>
      </c>
      <c r="H444">
        <v>0.99199999999999999</v>
      </c>
      <c r="I444">
        <v>0.82200000000000006</v>
      </c>
      <c r="J444">
        <v>0.82200000000000006</v>
      </c>
      <c r="K444">
        <f t="shared" si="37"/>
        <v>0</v>
      </c>
      <c r="L444">
        <f t="shared" si="38"/>
        <v>0.99199999999999999</v>
      </c>
      <c r="M444" s="44">
        <f t="shared" si="39"/>
        <v>0.08</v>
      </c>
      <c r="N444" s="44">
        <f t="shared" si="40"/>
        <v>8.9999999999999927E-2</v>
      </c>
      <c r="O444" s="44">
        <f t="shared" si="41"/>
        <v>0</v>
      </c>
    </row>
    <row r="445" spans="1:15" x14ac:dyDescent="0.35">
      <c r="A445">
        <v>108904</v>
      </c>
      <c r="B445" t="s">
        <v>608</v>
      </c>
      <c r="C445" s="8">
        <v>8868200773</v>
      </c>
      <c r="D445" s="8">
        <v>8868200773</v>
      </c>
      <c r="E445" s="8">
        <f t="shared" si="36"/>
        <v>0</v>
      </c>
      <c r="F445" s="8">
        <f>_xlfn.IFNA(VLOOKUP(A445,'313 expiration'!A$1:E$24,5,FALSE),0)</f>
        <v>0</v>
      </c>
      <c r="G445" s="8">
        <f>_xlfn.IFNA(VLOOKUP(A445,'TIF expiration'!$A$1:$B$8,2,FALSE),0)</f>
        <v>0</v>
      </c>
      <c r="H445">
        <v>0.97460000000000002</v>
      </c>
      <c r="I445">
        <v>0.80460000000000009</v>
      </c>
      <c r="J445">
        <v>0.80460000000000009</v>
      </c>
      <c r="K445">
        <f t="shared" si="37"/>
        <v>0</v>
      </c>
      <c r="L445">
        <f t="shared" si="38"/>
        <v>0.97460000000000002</v>
      </c>
      <c r="M445" s="44">
        <f t="shared" si="39"/>
        <v>0.08</v>
      </c>
      <c r="N445" s="44">
        <f t="shared" si="40"/>
        <v>8.9999999999999927E-2</v>
      </c>
      <c r="O445" s="44">
        <f t="shared" si="41"/>
        <v>0</v>
      </c>
    </row>
    <row r="446" spans="1:15" x14ac:dyDescent="0.35">
      <c r="A446">
        <v>108905</v>
      </c>
      <c r="B446" t="s">
        <v>607</v>
      </c>
      <c r="C446" s="8">
        <v>714138685</v>
      </c>
      <c r="D446" s="8">
        <v>714138685</v>
      </c>
      <c r="E446" s="8">
        <f t="shared" si="36"/>
        <v>0</v>
      </c>
      <c r="F446" s="8">
        <f>_xlfn.IFNA(VLOOKUP(A446,'313 expiration'!A$1:E$24,5,FALSE),0)</f>
        <v>0</v>
      </c>
      <c r="G446" s="8">
        <f>_xlfn.IFNA(VLOOKUP(A446,'TIF expiration'!$A$1:$B$8,2,FALSE),0)</f>
        <v>0</v>
      </c>
      <c r="H446">
        <v>0.97460000000000002</v>
      </c>
      <c r="I446">
        <v>0.80460000000000009</v>
      </c>
      <c r="J446">
        <v>0.80460000000000009</v>
      </c>
      <c r="K446">
        <f t="shared" si="37"/>
        <v>0</v>
      </c>
      <c r="L446">
        <f t="shared" si="38"/>
        <v>0.97460000000000002</v>
      </c>
      <c r="M446" s="44">
        <f t="shared" si="39"/>
        <v>0.08</v>
      </c>
      <c r="N446" s="44">
        <f t="shared" si="40"/>
        <v>8.9999999999999927E-2</v>
      </c>
      <c r="O446" s="44">
        <f t="shared" si="41"/>
        <v>0</v>
      </c>
    </row>
    <row r="447" spans="1:15" x14ac:dyDescent="0.35">
      <c r="A447">
        <v>108906</v>
      </c>
      <c r="B447" t="s">
        <v>606</v>
      </c>
      <c r="C447" s="8">
        <v>8923822575</v>
      </c>
      <c r="D447" s="8">
        <v>8923822575</v>
      </c>
      <c r="E447" s="8">
        <f t="shared" si="36"/>
        <v>0</v>
      </c>
      <c r="F447" s="8">
        <f>_xlfn.IFNA(VLOOKUP(A447,'313 expiration'!A$1:E$24,5,FALSE),0)</f>
        <v>0</v>
      </c>
      <c r="G447" s="8">
        <f>_xlfn.IFNA(VLOOKUP(A447,'TIF expiration'!$A$1:$B$8,2,FALSE),0)</f>
        <v>0</v>
      </c>
      <c r="H447">
        <v>1.0206</v>
      </c>
      <c r="I447">
        <v>0.85060000000000002</v>
      </c>
      <c r="J447">
        <v>0.85060000000000002</v>
      </c>
      <c r="K447">
        <f t="shared" si="37"/>
        <v>0</v>
      </c>
      <c r="L447">
        <f t="shared" si="38"/>
        <v>1.0206</v>
      </c>
      <c r="M447" s="44">
        <f t="shared" si="39"/>
        <v>0.08</v>
      </c>
      <c r="N447" s="44">
        <f t="shared" si="40"/>
        <v>8.9999999999999927E-2</v>
      </c>
      <c r="O447" s="44">
        <f t="shared" si="41"/>
        <v>0</v>
      </c>
    </row>
    <row r="448" spans="1:15" x14ac:dyDescent="0.35">
      <c r="A448">
        <v>108907</v>
      </c>
      <c r="B448" t="s">
        <v>605</v>
      </c>
      <c r="C448" s="8">
        <v>692857331</v>
      </c>
      <c r="D448" s="8">
        <v>692857331</v>
      </c>
      <c r="E448" s="8">
        <f t="shared" si="36"/>
        <v>0</v>
      </c>
      <c r="F448" s="8">
        <f>_xlfn.IFNA(VLOOKUP(A448,'313 expiration'!A$1:E$24,5,FALSE),0)</f>
        <v>0</v>
      </c>
      <c r="G448" s="8">
        <f>_xlfn.IFNA(VLOOKUP(A448,'TIF expiration'!$A$1:$B$8,2,FALSE),0)</f>
        <v>0</v>
      </c>
      <c r="H448">
        <v>1.0050000000000001</v>
      </c>
      <c r="I448">
        <v>0.83500000000000008</v>
      </c>
      <c r="J448">
        <v>0.83500000000000008</v>
      </c>
      <c r="K448">
        <f t="shared" si="37"/>
        <v>0</v>
      </c>
      <c r="L448">
        <f t="shared" si="38"/>
        <v>1.0050000000000001</v>
      </c>
      <c r="M448" s="44">
        <f t="shared" si="39"/>
        <v>0.08</v>
      </c>
      <c r="N448" s="44">
        <f t="shared" si="40"/>
        <v>0.09</v>
      </c>
      <c r="O448" s="44">
        <f t="shared" si="41"/>
        <v>0</v>
      </c>
    </row>
    <row r="449" spans="1:15" x14ac:dyDescent="0.35">
      <c r="A449">
        <v>108908</v>
      </c>
      <c r="B449" t="s">
        <v>604</v>
      </c>
      <c r="C449" s="8">
        <v>2832916729</v>
      </c>
      <c r="D449" s="8">
        <v>2832916729</v>
      </c>
      <c r="E449" s="8">
        <f t="shared" si="36"/>
        <v>0</v>
      </c>
      <c r="F449" s="8">
        <f>_xlfn.IFNA(VLOOKUP(A449,'313 expiration'!A$1:E$24,5,FALSE),0)</f>
        <v>0</v>
      </c>
      <c r="G449" s="8">
        <f>_xlfn.IFNA(VLOOKUP(A449,'TIF expiration'!$A$1:$B$8,2,FALSE),0)</f>
        <v>0</v>
      </c>
      <c r="H449">
        <v>0.94290000000000007</v>
      </c>
      <c r="I449">
        <v>0.80460000000000009</v>
      </c>
      <c r="J449">
        <v>0.80460000000000009</v>
      </c>
      <c r="K449">
        <f t="shared" si="37"/>
        <v>0</v>
      </c>
      <c r="L449">
        <f t="shared" si="38"/>
        <v>0.94290000000000007</v>
      </c>
      <c r="M449" s="44">
        <f t="shared" si="39"/>
        <v>0.08</v>
      </c>
      <c r="N449" s="44">
        <f t="shared" si="40"/>
        <v>5.8299999999999977E-2</v>
      </c>
      <c r="O449" s="44">
        <f t="shared" si="41"/>
        <v>0</v>
      </c>
    </row>
    <row r="450" spans="1:15" x14ac:dyDescent="0.35">
      <c r="A450">
        <v>108909</v>
      </c>
      <c r="B450" t="s">
        <v>603</v>
      </c>
      <c r="C450" s="8">
        <v>6067146488</v>
      </c>
      <c r="D450" s="8">
        <v>6067146488</v>
      </c>
      <c r="E450" s="8">
        <f t="shared" ref="E450:E513" si="42">(C450-D450)*2</f>
        <v>0</v>
      </c>
      <c r="F450" s="8">
        <f>_xlfn.IFNA(VLOOKUP(A450,'313 expiration'!A$1:E$24,5,FALSE),0)</f>
        <v>0</v>
      </c>
      <c r="G450" s="8">
        <f>_xlfn.IFNA(VLOOKUP(A450,'TIF expiration'!$A$1:$B$8,2,FALSE),0)</f>
        <v>0</v>
      </c>
      <c r="H450">
        <v>0.97460000000000002</v>
      </c>
      <c r="I450">
        <v>0.80460000000000009</v>
      </c>
      <c r="J450">
        <v>0.80460000000000009</v>
      </c>
      <c r="K450">
        <f t="shared" ref="K450:K513" si="43">I450-J450</f>
        <v>0</v>
      </c>
      <c r="L450">
        <f t="shared" ref="L450:L513" si="44">H450+K450</f>
        <v>0.97460000000000002</v>
      </c>
      <c r="M450" s="44">
        <f t="shared" ref="M450:M513" si="45">MAX(0,MIN(0.08,L450-I450))</f>
        <v>0.08</v>
      </c>
      <c r="N450" s="44">
        <f t="shared" ref="N450:N513" si="46">MIN(0.09,L450-I450-M450)</f>
        <v>8.9999999999999927E-2</v>
      </c>
      <c r="O450" s="44">
        <f t="shared" ref="O450:O513" si="47">L450-I450-M450-N450</f>
        <v>0</v>
      </c>
    </row>
    <row r="451" spans="1:15" x14ac:dyDescent="0.35">
      <c r="A451">
        <v>108910</v>
      </c>
      <c r="B451" t="s">
        <v>602</v>
      </c>
      <c r="C451" s="8">
        <v>227536003</v>
      </c>
      <c r="D451" s="8">
        <v>227536003</v>
      </c>
      <c r="E451" s="8">
        <f t="shared" si="42"/>
        <v>0</v>
      </c>
      <c r="F451" s="8">
        <f>_xlfn.IFNA(VLOOKUP(A451,'313 expiration'!A$1:E$24,5,FALSE),0)</f>
        <v>0</v>
      </c>
      <c r="G451" s="8">
        <f>_xlfn.IFNA(VLOOKUP(A451,'TIF expiration'!$A$1:$B$8,2,FALSE),0)</f>
        <v>0</v>
      </c>
      <c r="H451">
        <v>0.87809999999999999</v>
      </c>
      <c r="I451">
        <v>0.80460000000000009</v>
      </c>
      <c r="J451">
        <v>0.80460000000000009</v>
      </c>
      <c r="K451">
        <f t="shared" si="43"/>
        <v>0</v>
      </c>
      <c r="L451">
        <f t="shared" si="44"/>
        <v>0.87809999999999999</v>
      </c>
      <c r="M451" s="44">
        <f t="shared" si="45"/>
        <v>7.3499999999999899E-2</v>
      </c>
      <c r="N451" s="44">
        <f t="shared" si="46"/>
        <v>0</v>
      </c>
      <c r="O451" s="44">
        <f t="shared" si="47"/>
        <v>0</v>
      </c>
    </row>
    <row r="452" spans="1:15" x14ac:dyDescent="0.35">
      <c r="A452">
        <v>108911</v>
      </c>
      <c r="B452" t="s">
        <v>601</v>
      </c>
      <c r="C452" s="8">
        <v>4203821426</v>
      </c>
      <c r="D452" s="8">
        <v>4203821426</v>
      </c>
      <c r="E452" s="8">
        <f t="shared" si="42"/>
        <v>0</v>
      </c>
      <c r="F452" s="8">
        <f>_xlfn.IFNA(VLOOKUP(A452,'313 expiration'!A$1:E$24,5,FALSE),0)</f>
        <v>0</v>
      </c>
      <c r="G452" s="8">
        <f>_xlfn.IFNA(VLOOKUP(A452,'TIF expiration'!$A$1:$B$8,2,FALSE),0)</f>
        <v>0</v>
      </c>
      <c r="H452">
        <v>0.94290000000000007</v>
      </c>
      <c r="I452">
        <v>0.80460000000000009</v>
      </c>
      <c r="J452">
        <v>0.80460000000000009</v>
      </c>
      <c r="K452">
        <f t="shared" si="43"/>
        <v>0</v>
      </c>
      <c r="L452">
        <f t="shared" si="44"/>
        <v>0.94290000000000007</v>
      </c>
      <c r="M452" s="44">
        <f t="shared" si="45"/>
        <v>0.08</v>
      </c>
      <c r="N452" s="44">
        <f t="shared" si="46"/>
        <v>5.8299999999999977E-2</v>
      </c>
      <c r="O452" s="44">
        <f t="shared" si="47"/>
        <v>0</v>
      </c>
    </row>
    <row r="453" spans="1:15" x14ac:dyDescent="0.35">
      <c r="A453">
        <v>108912</v>
      </c>
      <c r="B453" t="s">
        <v>600</v>
      </c>
      <c r="C453" s="8">
        <v>3282081520</v>
      </c>
      <c r="D453" s="8">
        <v>3282081520</v>
      </c>
      <c r="E453" s="8">
        <f t="shared" si="42"/>
        <v>0</v>
      </c>
      <c r="F453" s="8">
        <f>_xlfn.IFNA(VLOOKUP(A453,'313 expiration'!A$1:E$24,5,FALSE),0)</f>
        <v>0</v>
      </c>
      <c r="G453" s="8">
        <f>_xlfn.IFNA(VLOOKUP(A453,'TIF expiration'!$A$1:$B$8,2,FALSE),0)</f>
        <v>0</v>
      </c>
      <c r="H453">
        <v>0.97460000000000002</v>
      </c>
      <c r="I453">
        <v>0.80460000000000009</v>
      </c>
      <c r="J453">
        <v>0.80460000000000009</v>
      </c>
      <c r="K453">
        <f t="shared" si="43"/>
        <v>0</v>
      </c>
      <c r="L453">
        <f t="shared" si="44"/>
        <v>0.97460000000000002</v>
      </c>
      <c r="M453" s="44">
        <f t="shared" si="45"/>
        <v>0.08</v>
      </c>
      <c r="N453" s="44">
        <f t="shared" si="46"/>
        <v>8.9999999999999927E-2</v>
      </c>
      <c r="O453" s="44">
        <f t="shared" si="47"/>
        <v>0</v>
      </c>
    </row>
    <row r="454" spans="1:15" x14ac:dyDescent="0.35">
      <c r="A454">
        <v>108913</v>
      </c>
      <c r="B454" t="s">
        <v>599</v>
      </c>
      <c r="C454" s="8">
        <v>3015290845</v>
      </c>
      <c r="D454" s="8">
        <v>3015290845</v>
      </c>
      <c r="E454" s="8">
        <f t="shared" si="42"/>
        <v>0</v>
      </c>
      <c r="F454" s="8">
        <f>_xlfn.IFNA(VLOOKUP(A454,'313 expiration'!A$1:E$24,5,FALSE),0)</f>
        <v>0</v>
      </c>
      <c r="G454" s="8">
        <f>_xlfn.IFNA(VLOOKUP(A454,'TIF expiration'!$A$1:$B$8,2,FALSE),0)</f>
        <v>0</v>
      </c>
      <c r="H454">
        <v>0.92330000000000001</v>
      </c>
      <c r="I454">
        <v>0.80460000000000009</v>
      </c>
      <c r="J454">
        <v>0.80460000000000009</v>
      </c>
      <c r="K454">
        <f t="shared" si="43"/>
        <v>0</v>
      </c>
      <c r="L454">
        <f t="shared" si="44"/>
        <v>0.92330000000000001</v>
      </c>
      <c r="M454" s="44">
        <f t="shared" si="45"/>
        <v>0.08</v>
      </c>
      <c r="N454" s="44">
        <f t="shared" si="46"/>
        <v>3.8699999999999915E-2</v>
      </c>
      <c r="O454" s="44">
        <f t="shared" si="47"/>
        <v>0</v>
      </c>
    </row>
    <row r="455" spans="1:15" x14ac:dyDescent="0.35">
      <c r="A455">
        <v>108914</v>
      </c>
      <c r="B455" t="s">
        <v>598</v>
      </c>
      <c r="C455" s="8">
        <v>125144096</v>
      </c>
      <c r="D455" s="8">
        <v>125144096</v>
      </c>
      <c r="E455" s="8">
        <f t="shared" si="42"/>
        <v>0</v>
      </c>
      <c r="F455" s="8">
        <f>_xlfn.IFNA(VLOOKUP(A455,'313 expiration'!A$1:E$24,5,FALSE),0)</f>
        <v>0</v>
      </c>
      <c r="G455" s="8">
        <f>_xlfn.IFNA(VLOOKUP(A455,'TIF expiration'!$A$1:$B$8,2,FALSE),0)</f>
        <v>0</v>
      </c>
      <c r="H455">
        <v>1.0186999999999999</v>
      </c>
      <c r="I455">
        <v>0.84870000000000001</v>
      </c>
      <c r="J455">
        <v>0.84870000000000001</v>
      </c>
      <c r="K455">
        <f t="shared" si="43"/>
        <v>0</v>
      </c>
      <c r="L455">
        <f t="shared" si="44"/>
        <v>1.0186999999999999</v>
      </c>
      <c r="M455" s="44">
        <f t="shared" si="45"/>
        <v>0.08</v>
      </c>
      <c r="N455" s="44">
        <f t="shared" si="46"/>
        <v>8.9999999999999927E-2</v>
      </c>
      <c r="O455" s="44">
        <f t="shared" si="47"/>
        <v>0</v>
      </c>
    </row>
    <row r="456" spans="1:15" x14ac:dyDescent="0.35">
      <c r="A456">
        <v>108915</v>
      </c>
      <c r="B456" t="s">
        <v>597</v>
      </c>
      <c r="C456" s="8">
        <v>183764626</v>
      </c>
      <c r="D456" s="8">
        <v>183764626</v>
      </c>
      <c r="E456" s="8">
        <f t="shared" si="42"/>
        <v>0</v>
      </c>
      <c r="F456" s="8">
        <f>_xlfn.IFNA(VLOOKUP(A456,'313 expiration'!A$1:E$24,5,FALSE),0)</f>
        <v>0</v>
      </c>
      <c r="G456" s="8">
        <f>_xlfn.IFNA(VLOOKUP(A456,'TIF expiration'!$A$1:$B$8,2,FALSE),0)</f>
        <v>0</v>
      </c>
      <c r="H456">
        <v>0.85460000000000003</v>
      </c>
      <c r="I456">
        <v>0.80460000000000009</v>
      </c>
      <c r="J456">
        <v>0.80460000000000009</v>
      </c>
      <c r="K456">
        <f t="shared" si="43"/>
        <v>0</v>
      </c>
      <c r="L456">
        <f t="shared" si="44"/>
        <v>0.85460000000000003</v>
      </c>
      <c r="M456" s="44">
        <f t="shared" si="45"/>
        <v>4.9999999999999933E-2</v>
      </c>
      <c r="N456" s="44">
        <f t="shared" si="46"/>
        <v>0</v>
      </c>
      <c r="O456" s="44">
        <f t="shared" si="47"/>
        <v>0</v>
      </c>
    </row>
    <row r="457" spans="1:15" x14ac:dyDescent="0.35">
      <c r="A457">
        <v>108916</v>
      </c>
      <c r="B457" t="s">
        <v>596</v>
      </c>
      <c r="C457" s="8">
        <v>939662314</v>
      </c>
      <c r="D457" s="8">
        <v>939662314</v>
      </c>
      <c r="E457" s="8">
        <f t="shared" si="42"/>
        <v>0</v>
      </c>
      <c r="F457" s="8">
        <f>_xlfn.IFNA(VLOOKUP(A457,'313 expiration'!A$1:E$24,5,FALSE),0)</f>
        <v>0</v>
      </c>
      <c r="G457" s="8">
        <f>_xlfn.IFNA(VLOOKUP(A457,'TIF expiration'!$A$1:$B$8,2,FALSE),0)</f>
        <v>0</v>
      </c>
      <c r="H457">
        <v>0.94290000000000007</v>
      </c>
      <c r="I457">
        <v>0.80460000000000009</v>
      </c>
      <c r="J457">
        <v>0.80460000000000009</v>
      </c>
      <c r="K457">
        <f t="shared" si="43"/>
        <v>0</v>
      </c>
      <c r="L457">
        <f t="shared" si="44"/>
        <v>0.94290000000000007</v>
      </c>
      <c r="M457" s="44">
        <f t="shared" si="45"/>
        <v>0.08</v>
      </c>
      <c r="N457" s="44">
        <f t="shared" si="46"/>
        <v>5.8299999999999977E-2</v>
      </c>
      <c r="O457" s="44">
        <f t="shared" si="47"/>
        <v>0</v>
      </c>
    </row>
    <row r="458" spans="1:15" x14ac:dyDescent="0.35">
      <c r="A458">
        <v>109901</v>
      </c>
      <c r="B458" t="s">
        <v>595</v>
      </c>
      <c r="C458" s="8">
        <v>180065154</v>
      </c>
      <c r="D458" s="8">
        <v>180065154</v>
      </c>
      <c r="E458" s="8">
        <f t="shared" si="42"/>
        <v>0</v>
      </c>
      <c r="F458" s="8">
        <f>_xlfn.IFNA(VLOOKUP(A458,'313 expiration'!A$1:E$24,5,FALSE),0)</f>
        <v>0</v>
      </c>
      <c r="G458" s="8">
        <f>_xlfn.IFNA(VLOOKUP(A458,'TIF expiration'!$A$1:$B$8,2,FALSE),0)</f>
        <v>0</v>
      </c>
      <c r="H458">
        <v>0.90500000000000003</v>
      </c>
      <c r="I458">
        <v>0.80460000000000009</v>
      </c>
      <c r="J458">
        <v>0.80460000000000009</v>
      </c>
      <c r="K458">
        <f t="shared" si="43"/>
        <v>0</v>
      </c>
      <c r="L458">
        <f t="shared" si="44"/>
        <v>0.90500000000000003</v>
      </c>
      <c r="M458" s="44">
        <f t="shared" si="45"/>
        <v>0.08</v>
      </c>
      <c r="N458" s="44">
        <f t="shared" si="46"/>
        <v>2.0399999999999932E-2</v>
      </c>
      <c r="O458" s="44">
        <f t="shared" si="47"/>
        <v>0</v>
      </c>
    </row>
    <row r="459" spans="1:15" x14ac:dyDescent="0.35">
      <c r="A459">
        <v>109902</v>
      </c>
      <c r="B459" t="s">
        <v>594</v>
      </c>
      <c r="C459" s="8">
        <v>121690871</v>
      </c>
      <c r="D459" s="8">
        <v>121690871</v>
      </c>
      <c r="E459" s="8">
        <f t="shared" si="42"/>
        <v>0</v>
      </c>
      <c r="F459" s="8">
        <f>_xlfn.IFNA(VLOOKUP(A459,'313 expiration'!A$1:E$24,5,FALSE),0)</f>
        <v>0</v>
      </c>
      <c r="G459" s="8">
        <f>_xlfn.IFNA(VLOOKUP(A459,'TIF expiration'!$A$1:$B$8,2,FALSE),0)</f>
        <v>0</v>
      </c>
      <c r="H459">
        <v>0.94290000000000007</v>
      </c>
      <c r="I459">
        <v>0.80460000000000009</v>
      </c>
      <c r="J459">
        <v>0.80460000000000009</v>
      </c>
      <c r="K459">
        <f t="shared" si="43"/>
        <v>0</v>
      </c>
      <c r="L459">
        <f t="shared" si="44"/>
        <v>0.94290000000000007</v>
      </c>
      <c r="M459" s="44">
        <f t="shared" si="45"/>
        <v>0.08</v>
      </c>
      <c r="N459" s="44">
        <f t="shared" si="46"/>
        <v>5.8299999999999977E-2</v>
      </c>
      <c r="O459" s="44">
        <f t="shared" si="47"/>
        <v>0</v>
      </c>
    </row>
    <row r="460" spans="1:15" x14ac:dyDescent="0.35">
      <c r="A460">
        <v>109903</v>
      </c>
      <c r="B460" t="s">
        <v>593</v>
      </c>
      <c r="C460" s="8">
        <v>137538266</v>
      </c>
      <c r="D460" s="8">
        <v>137538266</v>
      </c>
      <c r="E460" s="8">
        <f t="shared" si="42"/>
        <v>0</v>
      </c>
      <c r="F460" s="8">
        <f>_xlfn.IFNA(VLOOKUP(A460,'313 expiration'!A$1:E$24,5,FALSE),0)</f>
        <v>0</v>
      </c>
      <c r="G460" s="8">
        <f>_xlfn.IFNA(VLOOKUP(A460,'TIF expiration'!$A$1:$B$8,2,FALSE),0)</f>
        <v>0</v>
      </c>
      <c r="H460">
        <v>0.94290000000000007</v>
      </c>
      <c r="I460">
        <v>0.80460000000000009</v>
      </c>
      <c r="J460">
        <v>0.80460000000000009</v>
      </c>
      <c r="K460">
        <f t="shared" si="43"/>
        <v>0</v>
      </c>
      <c r="L460">
        <f t="shared" si="44"/>
        <v>0.94290000000000007</v>
      </c>
      <c r="M460" s="44">
        <f t="shared" si="45"/>
        <v>0.08</v>
      </c>
      <c r="N460" s="44">
        <f t="shared" si="46"/>
        <v>5.8299999999999977E-2</v>
      </c>
      <c r="O460" s="44">
        <f t="shared" si="47"/>
        <v>0</v>
      </c>
    </row>
    <row r="461" spans="1:15" x14ac:dyDescent="0.35">
      <c r="A461">
        <v>109904</v>
      </c>
      <c r="B461" t="s">
        <v>592</v>
      </c>
      <c r="C461" s="8">
        <v>916857191</v>
      </c>
      <c r="D461" s="8">
        <v>916857191</v>
      </c>
      <c r="E461" s="8">
        <f t="shared" si="42"/>
        <v>0</v>
      </c>
      <c r="F461" s="8">
        <f>_xlfn.IFNA(VLOOKUP(A461,'313 expiration'!A$1:E$24,5,FALSE),0)</f>
        <v>0</v>
      </c>
      <c r="G461" s="8">
        <f>_xlfn.IFNA(VLOOKUP(A461,'TIF expiration'!$A$1:$B$8,2,FALSE),0)</f>
        <v>0</v>
      </c>
      <c r="H461">
        <v>0.92990000000000006</v>
      </c>
      <c r="I461">
        <v>0.80460000000000009</v>
      </c>
      <c r="J461">
        <v>0.80460000000000009</v>
      </c>
      <c r="K461">
        <f t="shared" si="43"/>
        <v>0</v>
      </c>
      <c r="L461">
        <f t="shared" si="44"/>
        <v>0.92990000000000006</v>
      </c>
      <c r="M461" s="44">
        <f t="shared" si="45"/>
        <v>0.08</v>
      </c>
      <c r="N461" s="44">
        <f t="shared" si="46"/>
        <v>4.5299999999999965E-2</v>
      </c>
      <c r="O461" s="44">
        <f t="shared" si="47"/>
        <v>0</v>
      </c>
    </row>
    <row r="462" spans="1:15" x14ac:dyDescent="0.35">
      <c r="A462">
        <v>109905</v>
      </c>
      <c r="B462" t="s">
        <v>591</v>
      </c>
      <c r="C462" s="8">
        <v>138801411</v>
      </c>
      <c r="D462" s="8">
        <v>138801411</v>
      </c>
      <c r="E462" s="8">
        <f t="shared" si="42"/>
        <v>0</v>
      </c>
      <c r="F462" s="8">
        <f>_xlfn.IFNA(VLOOKUP(A462,'313 expiration'!A$1:E$24,5,FALSE),0)</f>
        <v>0</v>
      </c>
      <c r="G462" s="8">
        <f>_xlfn.IFNA(VLOOKUP(A462,'TIF expiration'!$A$1:$B$8,2,FALSE),0)</f>
        <v>0</v>
      </c>
      <c r="H462">
        <v>0.94290000000000007</v>
      </c>
      <c r="I462">
        <v>0.80460000000000009</v>
      </c>
      <c r="J462">
        <v>0.80460000000000009</v>
      </c>
      <c r="K462">
        <f t="shared" si="43"/>
        <v>0</v>
      </c>
      <c r="L462">
        <f t="shared" si="44"/>
        <v>0.94290000000000007</v>
      </c>
      <c r="M462" s="44">
        <f t="shared" si="45"/>
        <v>0.08</v>
      </c>
      <c r="N462" s="44">
        <f t="shared" si="46"/>
        <v>5.8299999999999977E-2</v>
      </c>
      <c r="O462" s="44">
        <f t="shared" si="47"/>
        <v>0</v>
      </c>
    </row>
    <row r="463" spans="1:15" x14ac:dyDescent="0.35">
      <c r="A463">
        <v>109907</v>
      </c>
      <c r="B463" t="s">
        <v>590</v>
      </c>
      <c r="C463" s="8">
        <v>318877013</v>
      </c>
      <c r="D463" s="8">
        <v>318877013</v>
      </c>
      <c r="E463" s="8">
        <f t="shared" si="42"/>
        <v>0</v>
      </c>
      <c r="F463" s="8">
        <f>_xlfn.IFNA(VLOOKUP(A463,'313 expiration'!A$1:E$24,5,FALSE),0)</f>
        <v>0</v>
      </c>
      <c r="G463" s="8">
        <f>_xlfn.IFNA(VLOOKUP(A463,'TIF expiration'!$A$1:$B$8,2,FALSE),0)</f>
        <v>0</v>
      </c>
      <c r="H463">
        <v>0.94290000000000007</v>
      </c>
      <c r="I463">
        <v>0.80460000000000009</v>
      </c>
      <c r="J463">
        <v>0.80460000000000009</v>
      </c>
      <c r="K463">
        <f t="shared" si="43"/>
        <v>0</v>
      </c>
      <c r="L463">
        <f t="shared" si="44"/>
        <v>0.94290000000000007</v>
      </c>
      <c r="M463" s="44">
        <f t="shared" si="45"/>
        <v>0.08</v>
      </c>
      <c r="N463" s="44">
        <f t="shared" si="46"/>
        <v>5.8299999999999977E-2</v>
      </c>
      <c r="O463" s="44">
        <f t="shared" si="47"/>
        <v>0</v>
      </c>
    </row>
    <row r="464" spans="1:15" x14ac:dyDescent="0.35">
      <c r="A464">
        <v>109908</v>
      </c>
      <c r="B464" t="s">
        <v>589</v>
      </c>
      <c r="C464" s="8">
        <v>62148453</v>
      </c>
      <c r="D464" s="8">
        <v>62148453</v>
      </c>
      <c r="E464" s="8">
        <f t="shared" si="42"/>
        <v>0</v>
      </c>
      <c r="F464" s="8">
        <f>_xlfn.IFNA(VLOOKUP(A464,'313 expiration'!A$1:E$24,5,FALSE),0)</f>
        <v>0</v>
      </c>
      <c r="G464" s="8">
        <f>_xlfn.IFNA(VLOOKUP(A464,'TIF expiration'!$A$1:$B$8,2,FALSE),0)</f>
        <v>0</v>
      </c>
      <c r="H464">
        <v>0.97140000000000004</v>
      </c>
      <c r="I464">
        <v>0.83310000000000006</v>
      </c>
      <c r="J464">
        <v>0.83310000000000006</v>
      </c>
      <c r="K464">
        <f t="shared" si="43"/>
        <v>0</v>
      </c>
      <c r="L464">
        <f t="shared" si="44"/>
        <v>0.97140000000000004</v>
      </c>
      <c r="M464" s="44">
        <f t="shared" si="45"/>
        <v>0.08</v>
      </c>
      <c r="N464" s="44">
        <f t="shared" si="46"/>
        <v>5.8299999999999977E-2</v>
      </c>
      <c r="O464" s="44">
        <f t="shared" si="47"/>
        <v>0</v>
      </c>
    </row>
    <row r="465" spans="1:15" x14ac:dyDescent="0.35">
      <c r="A465">
        <v>109910</v>
      </c>
      <c r="B465" t="s">
        <v>588</v>
      </c>
      <c r="C465" s="8">
        <v>90682023</v>
      </c>
      <c r="D465" s="8">
        <v>90682023</v>
      </c>
      <c r="E465" s="8">
        <f t="shared" si="42"/>
        <v>0</v>
      </c>
      <c r="F465" s="8">
        <f>_xlfn.IFNA(VLOOKUP(A465,'313 expiration'!A$1:E$24,5,FALSE),0)</f>
        <v>0</v>
      </c>
      <c r="G465" s="8">
        <f>_xlfn.IFNA(VLOOKUP(A465,'TIF expiration'!$A$1:$B$8,2,FALSE),0)</f>
        <v>0</v>
      </c>
      <c r="H465">
        <v>0.94290000000000007</v>
      </c>
      <c r="I465">
        <v>0.80460000000000009</v>
      </c>
      <c r="J465">
        <v>0.80460000000000009</v>
      </c>
      <c r="K465">
        <f t="shared" si="43"/>
        <v>0</v>
      </c>
      <c r="L465">
        <f t="shared" si="44"/>
        <v>0.94290000000000007</v>
      </c>
      <c r="M465" s="44">
        <f t="shared" si="45"/>
        <v>0.08</v>
      </c>
      <c r="N465" s="44">
        <f t="shared" si="46"/>
        <v>5.8299999999999977E-2</v>
      </c>
      <c r="O465" s="44">
        <f t="shared" si="47"/>
        <v>0</v>
      </c>
    </row>
    <row r="466" spans="1:15" x14ac:dyDescent="0.35">
      <c r="A466">
        <v>109911</v>
      </c>
      <c r="B466" t="s">
        <v>587</v>
      </c>
      <c r="C466" s="8">
        <v>838461107</v>
      </c>
      <c r="D466" s="8">
        <v>838461107</v>
      </c>
      <c r="E466" s="8">
        <f t="shared" si="42"/>
        <v>0</v>
      </c>
      <c r="F466" s="8">
        <f>_xlfn.IFNA(VLOOKUP(A466,'313 expiration'!A$1:E$24,5,FALSE),0)</f>
        <v>0</v>
      </c>
      <c r="G466" s="8">
        <f>_xlfn.IFNA(VLOOKUP(A466,'TIF expiration'!$A$1:$B$8,2,FALSE),0)</f>
        <v>0</v>
      </c>
      <c r="H466">
        <v>0.94290000000000007</v>
      </c>
      <c r="I466">
        <v>0.80460000000000009</v>
      </c>
      <c r="J466">
        <v>0.80460000000000009</v>
      </c>
      <c r="K466">
        <f t="shared" si="43"/>
        <v>0</v>
      </c>
      <c r="L466">
        <f t="shared" si="44"/>
        <v>0.94290000000000007</v>
      </c>
      <c r="M466" s="44">
        <f t="shared" si="45"/>
        <v>0.08</v>
      </c>
      <c r="N466" s="44">
        <f t="shared" si="46"/>
        <v>5.8299999999999977E-2</v>
      </c>
      <c r="O466" s="44">
        <f t="shared" si="47"/>
        <v>0</v>
      </c>
    </row>
    <row r="467" spans="1:15" x14ac:dyDescent="0.35">
      <c r="A467">
        <v>109912</v>
      </c>
      <c r="B467" t="s">
        <v>586</v>
      </c>
      <c r="C467" s="8">
        <v>137325968</v>
      </c>
      <c r="D467" s="8">
        <v>137325968</v>
      </c>
      <c r="E467" s="8">
        <f t="shared" si="42"/>
        <v>0</v>
      </c>
      <c r="F467" s="8">
        <f>_xlfn.IFNA(VLOOKUP(A467,'313 expiration'!A$1:E$24,5,FALSE),0)</f>
        <v>0</v>
      </c>
      <c r="G467" s="8">
        <f>_xlfn.IFNA(VLOOKUP(A467,'TIF expiration'!$A$1:$B$8,2,FALSE),0)</f>
        <v>0</v>
      </c>
      <c r="H467">
        <v>0.94290000000000007</v>
      </c>
      <c r="I467">
        <v>0.80460000000000009</v>
      </c>
      <c r="J467">
        <v>0.80460000000000009</v>
      </c>
      <c r="K467">
        <f t="shared" si="43"/>
        <v>0</v>
      </c>
      <c r="L467">
        <f t="shared" si="44"/>
        <v>0.94290000000000007</v>
      </c>
      <c r="M467" s="44">
        <f t="shared" si="45"/>
        <v>0.08</v>
      </c>
      <c r="N467" s="44">
        <f t="shared" si="46"/>
        <v>5.8299999999999977E-2</v>
      </c>
      <c r="O467" s="44">
        <f t="shared" si="47"/>
        <v>0</v>
      </c>
    </row>
    <row r="468" spans="1:15" x14ac:dyDescent="0.35">
      <c r="A468">
        <v>109913</v>
      </c>
      <c r="B468" t="s">
        <v>585</v>
      </c>
      <c r="C468" s="8">
        <v>258732185</v>
      </c>
      <c r="D468" s="8">
        <v>258732185</v>
      </c>
      <c r="E468" s="8">
        <f t="shared" si="42"/>
        <v>0</v>
      </c>
      <c r="F468" s="8">
        <f>_xlfn.IFNA(VLOOKUP(A468,'313 expiration'!A$1:E$24,5,FALSE),0)</f>
        <v>0</v>
      </c>
      <c r="G468" s="8">
        <f>_xlfn.IFNA(VLOOKUP(A468,'TIF expiration'!$A$1:$B$8,2,FALSE),0)</f>
        <v>0</v>
      </c>
      <c r="H468">
        <v>0.94290000000000007</v>
      </c>
      <c r="I468">
        <v>0.80460000000000009</v>
      </c>
      <c r="J468">
        <v>0.80460000000000009</v>
      </c>
      <c r="K468">
        <f t="shared" si="43"/>
        <v>0</v>
      </c>
      <c r="L468">
        <f t="shared" si="44"/>
        <v>0.94290000000000007</v>
      </c>
      <c r="M468" s="44">
        <f t="shared" si="45"/>
        <v>0.08</v>
      </c>
      <c r="N468" s="44">
        <f t="shared" si="46"/>
        <v>5.8299999999999977E-2</v>
      </c>
      <c r="O468" s="44">
        <f t="shared" si="47"/>
        <v>0</v>
      </c>
    </row>
    <row r="469" spans="1:15" x14ac:dyDescent="0.35">
      <c r="A469">
        <v>109914</v>
      </c>
      <c r="B469" t="s">
        <v>584</v>
      </c>
      <c r="C469" s="8">
        <v>64780411</v>
      </c>
      <c r="D469" s="8">
        <v>64780411</v>
      </c>
      <c r="E469" s="8">
        <f t="shared" si="42"/>
        <v>0</v>
      </c>
      <c r="F469" s="8">
        <f>_xlfn.IFNA(VLOOKUP(A469,'313 expiration'!A$1:E$24,5,FALSE),0)</f>
        <v>0</v>
      </c>
      <c r="G469" s="8">
        <f>_xlfn.IFNA(VLOOKUP(A469,'TIF expiration'!$A$1:$B$8,2,FALSE),0)</f>
        <v>0</v>
      </c>
      <c r="H469">
        <v>0.94290000000000007</v>
      </c>
      <c r="I469">
        <v>0.80460000000000009</v>
      </c>
      <c r="J469">
        <v>0.80460000000000009</v>
      </c>
      <c r="K469">
        <f t="shared" si="43"/>
        <v>0</v>
      </c>
      <c r="L469">
        <f t="shared" si="44"/>
        <v>0.94290000000000007</v>
      </c>
      <c r="M469" s="44">
        <f t="shared" si="45"/>
        <v>0.08</v>
      </c>
      <c r="N469" s="44">
        <f t="shared" si="46"/>
        <v>5.8299999999999977E-2</v>
      </c>
      <c r="O469" s="44">
        <f t="shared" si="47"/>
        <v>0</v>
      </c>
    </row>
    <row r="470" spans="1:15" x14ac:dyDescent="0.35">
      <c r="A470">
        <v>110901</v>
      </c>
      <c r="B470" t="s">
        <v>583</v>
      </c>
      <c r="C470" s="8">
        <v>85379163</v>
      </c>
      <c r="D470" s="8">
        <v>85379163</v>
      </c>
      <c r="E470" s="8">
        <f t="shared" si="42"/>
        <v>0</v>
      </c>
      <c r="F470" s="8">
        <f>_xlfn.IFNA(VLOOKUP(A470,'313 expiration'!A$1:E$24,5,FALSE),0)</f>
        <v>0</v>
      </c>
      <c r="G470" s="8">
        <f>_xlfn.IFNA(VLOOKUP(A470,'TIF expiration'!$A$1:$B$8,2,FALSE),0)</f>
        <v>0</v>
      </c>
      <c r="H470">
        <v>0.8972</v>
      </c>
      <c r="I470">
        <v>0.80460000000000009</v>
      </c>
      <c r="J470">
        <v>0.80460000000000009</v>
      </c>
      <c r="K470">
        <f t="shared" si="43"/>
        <v>0</v>
      </c>
      <c r="L470">
        <f t="shared" si="44"/>
        <v>0.8972</v>
      </c>
      <c r="M470" s="44">
        <f t="shared" si="45"/>
        <v>0.08</v>
      </c>
      <c r="N470" s="44">
        <f t="shared" si="46"/>
        <v>1.2599999999999903E-2</v>
      </c>
      <c r="O470" s="44">
        <f t="shared" si="47"/>
        <v>0</v>
      </c>
    </row>
    <row r="471" spans="1:15" x14ac:dyDescent="0.35">
      <c r="A471">
        <v>110902</v>
      </c>
      <c r="B471" t="s">
        <v>582</v>
      </c>
      <c r="C471" s="8">
        <v>1526936372</v>
      </c>
      <c r="D471" s="8">
        <v>1526936372</v>
      </c>
      <c r="E471" s="8">
        <f t="shared" si="42"/>
        <v>0</v>
      </c>
      <c r="F471" s="8">
        <f>_xlfn.IFNA(VLOOKUP(A471,'313 expiration'!A$1:E$24,5,FALSE),0)</f>
        <v>0</v>
      </c>
      <c r="G471" s="8">
        <f>_xlfn.IFNA(VLOOKUP(A471,'TIF expiration'!$A$1:$B$8,2,FALSE),0)</f>
        <v>0</v>
      </c>
      <c r="H471">
        <v>0.86460000000000004</v>
      </c>
      <c r="I471">
        <v>0.80460000000000009</v>
      </c>
      <c r="J471">
        <v>0.80460000000000009</v>
      </c>
      <c r="K471">
        <f t="shared" si="43"/>
        <v>0</v>
      </c>
      <c r="L471">
        <f t="shared" si="44"/>
        <v>0.86460000000000004</v>
      </c>
      <c r="M471" s="44">
        <f t="shared" si="45"/>
        <v>5.9999999999999942E-2</v>
      </c>
      <c r="N471" s="44">
        <f t="shared" si="46"/>
        <v>0</v>
      </c>
      <c r="O471" s="44">
        <f t="shared" si="47"/>
        <v>0</v>
      </c>
    </row>
    <row r="472" spans="1:15" x14ac:dyDescent="0.35">
      <c r="A472">
        <v>110905</v>
      </c>
      <c r="B472" t="s">
        <v>581</v>
      </c>
      <c r="C472" s="8">
        <v>145807012</v>
      </c>
      <c r="D472" s="8">
        <v>145807012</v>
      </c>
      <c r="E472" s="8">
        <f t="shared" si="42"/>
        <v>0</v>
      </c>
      <c r="F472" s="8">
        <f>_xlfn.IFNA(VLOOKUP(A472,'313 expiration'!A$1:E$24,5,FALSE),0)</f>
        <v>0</v>
      </c>
      <c r="G472" s="8">
        <f>_xlfn.IFNA(VLOOKUP(A472,'TIF expiration'!$A$1:$B$8,2,FALSE),0)</f>
        <v>0</v>
      </c>
      <c r="H472">
        <v>1.0324</v>
      </c>
      <c r="I472">
        <v>0.80460000000000009</v>
      </c>
      <c r="J472">
        <v>0.89410000000000001</v>
      </c>
      <c r="K472">
        <f t="shared" si="43"/>
        <v>-8.9499999999999913E-2</v>
      </c>
      <c r="L472">
        <f t="shared" si="44"/>
        <v>0.94290000000000007</v>
      </c>
      <c r="M472" s="44">
        <f t="shared" si="45"/>
        <v>0.08</v>
      </c>
      <c r="N472" s="44">
        <f t="shared" si="46"/>
        <v>5.8299999999999977E-2</v>
      </c>
      <c r="O472" s="64">
        <f t="shared" si="47"/>
        <v>0</v>
      </c>
    </row>
    <row r="473" spans="1:15" x14ac:dyDescent="0.35">
      <c r="A473">
        <v>110906</v>
      </c>
      <c r="B473" t="s">
        <v>580</v>
      </c>
      <c r="C473" s="8">
        <v>121055385</v>
      </c>
      <c r="D473" s="8">
        <v>121055385</v>
      </c>
      <c r="E473" s="8">
        <f t="shared" si="42"/>
        <v>0</v>
      </c>
      <c r="F473" s="8">
        <f>_xlfn.IFNA(VLOOKUP(A473,'313 expiration'!A$1:E$24,5,FALSE),0)</f>
        <v>0</v>
      </c>
      <c r="G473" s="8">
        <f>_xlfn.IFNA(VLOOKUP(A473,'TIF expiration'!$A$1:$B$8,2,FALSE),0)</f>
        <v>0</v>
      </c>
      <c r="H473">
        <v>0.93400000000000005</v>
      </c>
      <c r="I473">
        <v>0.80460000000000009</v>
      </c>
      <c r="J473">
        <v>0.80460000000000009</v>
      </c>
      <c r="K473">
        <f t="shared" si="43"/>
        <v>0</v>
      </c>
      <c r="L473">
        <f t="shared" si="44"/>
        <v>0.93400000000000005</v>
      </c>
      <c r="M473" s="44">
        <f t="shared" si="45"/>
        <v>0.08</v>
      </c>
      <c r="N473" s="44">
        <f t="shared" si="46"/>
        <v>4.9399999999999958E-2</v>
      </c>
      <c r="O473" s="44">
        <f t="shared" si="47"/>
        <v>0</v>
      </c>
    </row>
    <row r="474" spans="1:15" x14ac:dyDescent="0.35">
      <c r="A474">
        <v>110907</v>
      </c>
      <c r="B474" t="s">
        <v>579</v>
      </c>
      <c r="C474" s="8">
        <v>1132219990</v>
      </c>
      <c r="D474" s="8">
        <v>1129255129</v>
      </c>
      <c r="E474" s="8">
        <f t="shared" si="42"/>
        <v>5929722</v>
      </c>
      <c r="F474" s="8">
        <f>_xlfn.IFNA(VLOOKUP(A474,'313 expiration'!A$1:E$24,5,FALSE),0)</f>
        <v>0</v>
      </c>
      <c r="G474" s="8">
        <f>_xlfn.IFNA(VLOOKUP(A474,'TIF expiration'!$A$1:$B$8,2,FALSE),0)</f>
        <v>0</v>
      </c>
      <c r="H474">
        <v>0.85460000000000003</v>
      </c>
      <c r="I474">
        <v>0.80460000000000009</v>
      </c>
      <c r="J474">
        <v>0.80460000000000009</v>
      </c>
      <c r="K474">
        <f t="shared" si="43"/>
        <v>0</v>
      </c>
      <c r="L474">
        <f t="shared" si="44"/>
        <v>0.85460000000000003</v>
      </c>
      <c r="M474" s="44">
        <f t="shared" si="45"/>
        <v>4.9999999999999933E-2</v>
      </c>
      <c r="N474" s="44">
        <f t="shared" si="46"/>
        <v>0</v>
      </c>
      <c r="O474" s="44">
        <f t="shared" si="47"/>
        <v>0</v>
      </c>
    </row>
    <row r="475" spans="1:15" x14ac:dyDescent="0.35">
      <c r="A475">
        <v>110908</v>
      </c>
      <c r="B475" t="s">
        <v>578</v>
      </c>
      <c r="C475" s="8">
        <v>56477494</v>
      </c>
      <c r="D475" s="8">
        <v>56477494</v>
      </c>
      <c r="E475" s="8">
        <f t="shared" si="42"/>
        <v>0</v>
      </c>
      <c r="F475" s="8">
        <f>_xlfn.IFNA(VLOOKUP(A475,'313 expiration'!A$1:E$24,5,FALSE),0)</f>
        <v>0</v>
      </c>
      <c r="G475" s="8">
        <f>_xlfn.IFNA(VLOOKUP(A475,'TIF expiration'!$A$1:$B$8,2,FALSE),0)</f>
        <v>0</v>
      </c>
      <c r="H475">
        <v>0.94290000000000007</v>
      </c>
      <c r="I475">
        <v>0.80460000000000009</v>
      </c>
      <c r="J475">
        <v>0.80460000000000009</v>
      </c>
      <c r="K475">
        <f t="shared" si="43"/>
        <v>0</v>
      </c>
      <c r="L475">
        <f t="shared" si="44"/>
        <v>0.94290000000000007</v>
      </c>
      <c r="M475" s="44">
        <f t="shared" si="45"/>
        <v>0.08</v>
      </c>
      <c r="N475" s="44">
        <f t="shared" si="46"/>
        <v>5.8299999999999977E-2</v>
      </c>
      <c r="O475" s="44">
        <f t="shared" si="47"/>
        <v>0</v>
      </c>
    </row>
    <row r="476" spans="1:15" x14ac:dyDescent="0.35">
      <c r="A476">
        <v>111901</v>
      </c>
      <c r="B476" t="s">
        <v>577</v>
      </c>
      <c r="C476" s="8">
        <v>8632868886</v>
      </c>
      <c r="D476" s="8">
        <v>8632868886</v>
      </c>
      <c r="E476" s="8">
        <f t="shared" si="42"/>
        <v>0</v>
      </c>
      <c r="F476" s="8">
        <f>_xlfn.IFNA(VLOOKUP(A476,'313 expiration'!A$1:E$24,5,FALSE),0)</f>
        <v>0</v>
      </c>
      <c r="G476" s="8">
        <f>_xlfn.IFNA(VLOOKUP(A476,'TIF expiration'!$A$1:$B$8,2,FALSE),0)</f>
        <v>0</v>
      </c>
      <c r="H476">
        <v>0.85460000000000003</v>
      </c>
      <c r="I476">
        <v>0.80460000000000009</v>
      </c>
      <c r="J476">
        <v>0.80460000000000009</v>
      </c>
      <c r="K476">
        <f t="shared" si="43"/>
        <v>0</v>
      </c>
      <c r="L476">
        <f t="shared" si="44"/>
        <v>0.85460000000000003</v>
      </c>
      <c r="M476" s="44">
        <f t="shared" si="45"/>
        <v>4.9999999999999933E-2</v>
      </c>
      <c r="N476" s="44">
        <f t="shared" si="46"/>
        <v>0</v>
      </c>
      <c r="O476" s="44">
        <f t="shared" si="47"/>
        <v>0</v>
      </c>
    </row>
    <row r="477" spans="1:15" x14ac:dyDescent="0.35">
      <c r="A477">
        <v>111902</v>
      </c>
      <c r="B477" t="s">
        <v>576</v>
      </c>
      <c r="C477" s="8">
        <v>290109829</v>
      </c>
      <c r="D477" s="8">
        <v>290109829</v>
      </c>
      <c r="E477" s="8">
        <f t="shared" si="42"/>
        <v>0</v>
      </c>
      <c r="F477" s="8">
        <f>_xlfn.IFNA(VLOOKUP(A477,'313 expiration'!A$1:E$24,5,FALSE),0)</f>
        <v>0</v>
      </c>
      <c r="G477" s="8">
        <f>_xlfn.IFNA(VLOOKUP(A477,'TIF expiration'!$A$1:$B$8,2,FALSE),0)</f>
        <v>0</v>
      </c>
      <c r="H477">
        <v>0.94020000000000004</v>
      </c>
      <c r="I477">
        <v>0.80460000000000009</v>
      </c>
      <c r="J477">
        <v>0.80460000000000009</v>
      </c>
      <c r="K477">
        <f t="shared" si="43"/>
        <v>0</v>
      </c>
      <c r="L477">
        <f t="shared" si="44"/>
        <v>0.94020000000000004</v>
      </c>
      <c r="M477" s="44">
        <f t="shared" si="45"/>
        <v>0.08</v>
      </c>
      <c r="N477" s="44">
        <f t="shared" si="46"/>
        <v>5.5599999999999941E-2</v>
      </c>
      <c r="O477" s="44">
        <f t="shared" si="47"/>
        <v>0</v>
      </c>
    </row>
    <row r="478" spans="1:15" x14ac:dyDescent="0.35">
      <c r="A478">
        <v>111903</v>
      </c>
      <c r="B478" t="s">
        <v>575</v>
      </c>
      <c r="C478" s="8">
        <v>381329865</v>
      </c>
      <c r="D478" s="8">
        <v>381329865</v>
      </c>
      <c r="E478" s="8">
        <f t="shared" si="42"/>
        <v>0</v>
      </c>
      <c r="F478" s="8">
        <f>_xlfn.IFNA(VLOOKUP(A478,'313 expiration'!A$1:E$24,5,FALSE),0)</f>
        <v>0</v>
      </c>
      <c r="G478" s="8">
        <f>_xlfn.IFNA(VLOOKUP(A478,'TIF expiration'!$A$1:$B$8,2,FALSE),0)</f>
        <v>0</v>
      </c>
      <c r="H478">
        <v>0.94710000000000005</v>
      </c>
      <c r="I478">
        <v>0.80460000000000009</v>
      </c>
      <c r="J478">
        <v>0.89710000000000001</v>
      </c>
      <c r="K478">
        <f t="shared" si="43"/>
        <v>-9.2499999999999916E-2</v>
      </c>
      <c r="L478">
        <f t="shared" si="44"/>
        <v>0.85460000000000014</v>
      </c>
      <c r="M478" s="44">
        <f t="shared" si="45"/>
        <v>5.0000000000000044E-2</v>
      </c>
      <c r="N478" s="44">
        <f t="shared" si="46"/>
        <v>0</v>
      </c>
      <c r="O478" s="44">
        <f t="shared" si="47"/>
        <v>0</v>
      </c>
    </row>
    <row r="479" spans="1:15" x14ac:dyDescent="0.35">
      <c r="A479">
        <v>112901</v>
      </c>
      <c r="B479" t="s">
        <v>574</v>
      </c>
      <c r="C479" s="8">
        <v>2093830991</v>
      </c>
      <c r="D479" s="8">
        <v>2093830991</v>
      </c>
      <c r="E479" s="8">
        <f t="shared" si="42"/>
        <v>0</v>
      </c>
      <c r="F479" s="8">
        <f>_xlfn.IFNA(VLOOKUP(A479,'313 expiration'!A$1:E$24,5,FALSE),0)</f>
        <v>0</v>
      </c>
      <c r="G479" s="8">
        <f>_xlfn.IFNA(VLOOKUP(A479,'TIF expiration'!$A$1:$B$8,2,FALSE),0)</f>
        <v>0</v>
      </c>
      <c r="H479">
        <v>0.85460000000000003</v>
      </c>
      <c r="I479">
        <v>0.80460000000000009</v>
      </c>
      <c r="J479">
        <v>0.80460000000000009</v>
      </c>
      <c r="K479">
        <f t="shared" si="43"/>
        <v>0</v>
      </c>
      <c r="L479">
        <f t="shared" si="44"/>
        <v>0.85460000000000003</v>
      </c>
      <c r="M479" s="44">
        <f t="shared" si="45"/>
        <v>4.9999999999999933E-2</v>
      </c>
      <c r="N479" s="44">
        <f t="shared" si="46"/>
        <v>0</v>
      </c>
      <c r="O479" s="44">
        <f t="shared" si="47"/>
        <v>0</v>
      </c>
    </row>
    <row r="480" spans="1:15" x14ac:dyDescent="0.35">
      <c r="A480">
        <v>112905</v>
      </c>
      <c r="B480" t="s">
        <v>1076</v>
      </c>
      <c r="C480" s="8">
        <v>122409584</v>
      </c>
      <c r="D480" s="8">
        <v>122409584</v>
      </c>
      <c r="E480" s="8">
        <f t="shared" si="42"/>
        <v>0</v>
      </c>
      <c r="F480" s="8">
        <f>_xlfn.IFNA(VLOOKUP(A480,'313 expiration'!A$1:E$24,5,FALSE),0)</f>
        <v>0</v>
      </c>
      <c r="G480" s="8">
        <f>_xlfn.IFNA(VLOOKUP(A480,'TIF expiration'!$A$1:$B$8,2,FALSE),0)</f>
        <v>0</v>
      </c>
      <c r="H480">
        <v>0.94290000000000007</v>
      </c>
      <c r="I480">
        <v>0.80460000000000009</v>
      </c>
      <c r="J480">
        <v>0.80460000000000009</v>
      </c>
      <c r="K480">
        <f t="shared" si="43"/>
        <v>0</v>
      </c>
      <c r="L480">
        <f t="shared" si="44"/>
        <v>0.94290000000000007</v>
      </c>
      <c r="M480" s="44">
        <f t="shared" si="45"/>
        <v>0.08</v>
      </c>
      <c r="N480" s="44">
        <f t="shared" si="46"/>
        <v>5.8299999999999977E-2</v>
      </c>
      <c r="O480" s="44">
        <f t="shared" si="47"/>
        <v>0</v>
      </c>
    </row>
    <row r="481" spans="1:15" x14ac:dyDescent="0.35">
      <c r="A481">
        <v>112906</v>
      </c>
      <c r="B481" t="s">
        <v>573</v>
      </c>
      <c r="C481" s="8">
        <v>159421466</v>
      </c>
      <c r="D481" s="8">
        <v>159421466</v>
      </c>
      <c r="E481" s="8">
        <f t="shared" si="42"/>
        <v>0</v>
      </c>
      <c r="F481" s="8">
        <f>_xlfn.IFNA(VLOOKUP(A481,'313 expiration'!A$1:E$24,5,FALSE),0)</f>
        <v>0</v>
      </c>
      <c r="G481" s="8">
        <f>_xlfn.IFNA(VLOOKUP(A481,'TIF expiration'!$A$1:$B$8,2,FALSE),0)</f>
        <v>0</v>
      </c>
      <c r="H481">
        <v>0.94290000000000007</v>
      </c>
      <c r="I481">
        <v>0.80460000000000009</v>
      </c>
      <c r="J481">
        <v>0.80460000000000009</v>
      </c>
      <c r="K481">
        <f t="shared" si="43"/>
        <v>0</v>
      </c>
      <c r="L481">
        <f t="shared" si="44"/>
        <v>0.94290000000000007</v>
      </c>
      <c r="M481" s="44">
        <f t="shared" si="45"/>
        <v>0.08</v>
      </c>
      <c r="N481" s="44">
        <f t="shared" si="46"/>
        <v>5.8299999999999977E-2</v>
      </c>
      <c r="O481" s="44">
        <f t="shared" si="47"/>
        <v>0</v>
      </c>
    </row>
    <row r="482" spans="1:15" x14ac:dyDescent="0.35">
      <c r="A482">
        <v>112907</v>
      </c>
      <c r="B482" t="s">
        <v>572</v>
      </c>
      <c r="C482" s="8">
        <v>109078940</v>
      </c>
      <c r="D482" s="8">
        <v>109078940</v>
      </c>
      <c r="E482" s="8">
        <f t="shared" si="42"/>
        <v>0</v>
      </c>
      <c r="F482" s="8">
        <f>_xlfn.IFNA(VLOOKUP(A482,'313 expiration'!A$1:E$24,5,FALSE),0)</f>
        <v>0</v>
      </c>
      <c r="G482" s="8">
        <f>_xlfn.IFNA(VLOOKUP(A482,'TIF expiration'!$A$1:$B$8,2,FALSE),0)</f>
        <v>0</v>
      </c>
      <c r="H482">
        <v>0.94290000000000007</v>
      </c>
      <c r="I482">
        <v>0.80460000000000009</v>
      </c>
      <c r="J482">
        <v>0.80460000000000009</v>
      </c>
      <c r="K482">
        <f t="shared" si="43"/>
        <v>0</v>
      </c>
      <c r="L482">
        <f t="shared" si="44"/>
        <v>0.94290000000000007</v>
      </c>
      <c r="M482" s="44">
        <f t="shared" si="45"/>
        <v>0.08</v>
      </c>
      <c r="N482" s="44">
        <f t="shared" si="46"/>
        <v>5.8299999999999977E-2</v>
      </c>
      <c r="O482" s="44">
        <f t="shared" si="47"/>
        <v>0</v>
      </c>
    </row>
    <row r="483" spans="1:15" x14ac:dyDescent="0.35">
      <c r="A483">
        <v>112908</v>
      </c>
      <c r="B483" t="s">
        <v>571</v>
      </c>
      <c r="C483" s="8">
        <v>237166732</v>
      </c>
      <c r="D483" s="8">
        <v>237166732</v>
      </c>
      <c r="E483" s="8">
        <f t="shared" si="42"/>
        <v>0</v>
      </c>
      <c r="F483" s="8">
        <f>_xlfn.IFNA(VLOOKUP(A483,'313 expiration'!A$1:E$24,5,FALSE),0)</f>
        <v>0</v>
      </c>
      <c r="G483" s="8">
        <f>_xlfn.IFNA(VLOOKUP(A483,'TIF expiration'!$A$1:$B$8,2,FALSE),0)</f>
        <v>0</v>
      </c>
      <c r="H483">
        <v>0.85460000000000003</v>
      </c>
      <c r="I483">
        <v>0.80460000000000009</v>
      </c>
      <c r="J483">
        <v>0.80460000000000009</v>
      </c>
      <c r="K483">
        <f t="shared" si="43"/>
        <v>0</v>
      </c>
      <c r="L483">
        <f t="shared" si="44"/>
        <v>0.85460000000000003</v>
      </c>
      <c r="M483" s="44">
        <f t="shared" si="45"/>
        <v>4.9999999999999933E-2</v>
      </c>
      <c r="N483" s="44">
        <f t="shared" si="46"/>
        <v>0</v>
      </c>
      <c r="O483" s="44">
        <f t="shared" si="47"/>
        <v>0</v>
      </c>
    </row>
    <row r="484" spans="1:15" x14ac:dyDescent="0.35">
      <c r="A484">
        <v>112909</v>
      </c>
      <c r="B484" t="s">
        <v>570</v>
      </c>
      <c r="C484" s="8">
        <v>110403868</v>
      </c>
      <c r="D484" s="8">
        <v>110403868</v>
      </c>
      <c r="E484" s="8">
        <f t="shared" si="42"/>
        <v>0</v>
      </c>
      <c r="F484" s="8">
        <f>_xlfn.IFNA(VLOOKUP(A484,'313 expiration'!A$1:E$24,5,FALSE),0)</f>
        <v>0</v>
      </c>
      <c r="G484" s="8">
        <f>_xlfn.IFNA(VLOOKUP(A484,'TIF expiration'!$A$1:$B$8,2,FALSE),0)</f>
        <v>0</v>
      </c>
      <c r="H484">
        <v>0.85460000000000003</v>
      </c>
      <c r="I484">
        <v>0.80460000000000009</v>
      </c>
      <c r="J484">
        <v>0.80460000000000009</v>
      </c>
      <c r="K484">
        <f t="shared" si="43"/>
        <v>0</v>
      </c>
      <c r="L484">
        <f t="shared" si="44"/>
        <v>0.85460000000000003</v>
      </c>
      <c r="M484" s="44">
        <f t="shared" si="45"/>
        <v>4.9999999999999933E-2</v>
      </c>
      <c r="N484" s="44">
        <f t="shared" si="46"/>
        <v>0</v>
      </c>
      <c r="O484" s="44">
        <f t="shared" si="47"/>
        <v>0</v>
      </c>
    </row>
    <row r="485" spans="1:15" x14ac:dyDescent="0.35">
      <c r="A485">
        <v>112910</v>
      </c>
      <c r="B485" t="s">
        <v>569</v>
      </c>
      <c r="C485" s="8">
        <v>129643063</v>
      </c>
      <c r="D485" s="8">
        <v>129643063</v>
      </c>
      <c r="E485" s="8">
        <f t="shared" si="42"/>
        <v>0</v>
      </c>
      <c r="F485" s="8">
        <f>_xlfn.IFNA(VLOOKUP(A485,'313 expiration'!A$1:E$24,5,FALSE),0)</f>
        <v>0</v>
      </c>
      <c r="G485" s="8">
        <f>_xlfn.IFNA(VLOOKUP(A485,'TIF expiration'!$A$1:$B$8,2,FALSE),0)</f>
        <v>0</v>
      </c>
      <c r="H485">
        <v>1.0044</v>
      </c>
      <c r="I485">
        <v>0.86610000000000009</v>
      </c>
      <c r="J485">
        <v>0.86610000000000009</v>
      </c>
      <c r="K485">
        <f t="shared" si="43"/>
        <v>0</v>
      </c>
      <c r="L485">
        <f t="shared" si="44"/>
        <v>1.0044</v>
      </c>
      <c r="M485" s="44">
        <f t="shared" si="45"/>
        <v>0.08</v>
      </c>
      <c r="N485" s="44">
        <f t="shared" si="46"/>
        <v>5.8299999999999866E-2</v>
      </c>
      <c r="O485" s="44">
        <f t="shared" si="47"/>
        <v>0</v>
      </c>
    </row>
    <row r="486" spans="1:15" x14ac:dyDescent="0.35">
      <c r="A486">
        <v>113901</v>
      </c>
      <c r="B486" t="s">
        <v>568</v>
      </c>
      <c r="C486" s="8">
        <v>683528170</v>
      </c>
      <c r="D486" s="8">
        <v>683528170</v>
      </c>
      <c r="E486" s="8">
        <f t="shared" si="42"/>
        <v>0</v>
      </c>
      <c r="F486" s="8">
        <f>_xlfn.IFNA(VLOOKUP(A486,'313 expiration'!A$1:E$24,5,FALSE),0)</f>
        <v>0</v>
      </c>
      <c r="G486" s="8">
        <f>_xlfn.IFNA(VLOOKUP(A486,'TIF expiration'!$A$1:$B$8,2,FALSE),0)</f>
        <v>0</v>
      </c>
      <c r="H486">
        <v>0.8711000000000001</v>
      </c>
      <c r="I486">
        <v>0.82110000000000005</v>
      </c>
      <c r="J486">
        <v>0.82110000000000005</v>
      </c>
      <c r="K486">
        <f t="shared" si="43"/>
        <v>0</v>
      </c>
      <c r="L486">
        <f t="shared" si="44"/>
        <v>0.8711000000000001</v>
      </c>
      <c r="M486" s="44">
        <f t="shared" si="45"/>
        <v>5.0000000000000044E-2</v>
      </c>
      <c r="N486" s="44">
        <f t="shared" si="46"/>
        <v>0</v>
      </c>
      <c r="O486" s="44">
        <f t="shared" si="47"/>
        <v>0</v>
      </c>
    </row>
    <row r="487" spans="1:15" x14ac:dyDescent="0.35">
      <c r="A487">
        <v>113902</v>
      </c>
      <c r="B487" t="s">
        <v>567</v>
      </c>
      <c r="C487" s="8">
        <v>558327613</v>
      </c>
      <c r="D487" s="8">
        <v>558327613</v>
      </c>
      <c r="E487" s="8">
        <f t="shared" si="42"/>
        <v>0</v>
      </c>
      <c r="F487" s="8">
        <f>_xlfn.IFNA(VLOOKUP(A487,'313 expiration'!A$1:E$24,5,FALSE),0)</f>
        <v>0</v>
      </c>
      <c r="G487" s="8">
        <f>_xlfn.IFNA(VLOOKUP(A487,'TIF expiration'!$A$1:$B$8,2,FALSE),0)</f>
        <v>0</v>
      </c>
      <c r="H487">
        <v>0.85460000000000003</v>
      </c>
      <c r="I487">
        <v>0.80460000000000009</v>
      </c>
      <c r="J487">
        <v>0.80460000000000009</v>
      </c>
      <c r="K487">
        <f t="shared" si="43"/>
        <v>0</v>
      </c>
      <c r="L487">
        <f t="shared" si="44"/>
        <v>0.85460000000000003</v>
      </c>
      <c r="M487" s="44">
        <f t="shared" si="45"/>
        <v>4.9999999999999933E-2</v>
      </c>
      <c r="N487" s="44">
        <f t="shared" si="46"/>
        <v>0</v>
      </c>
      <c r="O487" s="44">
        <f t="shared" si="47"/>
        <v>0</v>
      </c>
    </row>
    <row r="488" spans="1:15" x14ac:dyDescent="0.35">
      <c r="A488">
        <v>113903</v>
      </c>
      <c r="B488" t="s">
        <v>566</v>
      </c>
      <c r="C488" s="8">
        <v>362017185</v>
      </c>
      <c r="D488" s="8">
        <v>362017185</v>
      </c>
      <c r="E488" s="8">
        <f t="shared" si="42"/>
        <v>0</v>
      </c>
      <c r="F488" s="8">
        <f>_xlfn.IFNA(VLOOKUP(A488,'313 expiration'!A$1:E$24,5,FALSE),0)</f>
        <v>0</v>
      </c>
      <c r="G488" s="8">
        <f>_xlfn.IFNA(VLOOKUP(A488,'TIF expiration'!$A$1:$B$8,2,FALSE),0)</f>
        <v>0</v>
      </c>
      <c r="H488">
        <v>0.85460000000000003</v>
      </c>
      <c r="I488">
        <v>0.80460000000000009</v>
      </c>
      <c r="J488">
        <v>0.80460000000000009</v>
      </c>
      <c r="K488">
        <f t="shared" si="43"/>
        <v>0</v>
      </c>
      <c r="L488">
        <f t="shared" si="44"/>
        <v>0.85460000000000003</v>
      </c>
      <c r="M488" s="44">
        <f t="shared" si="45"/>
        <v>4.9999999999999933E-2</v>
      </c>
      <c r="N488" s="44">
        <f t="shared" si="46"/>
        <v>0</v>
      </c>
      <c r="O488" s="44">
        <f t="shared" si="47"/>
        <v>0</v>
      </c>
    </row>
    <row r="489" spans="1:15" x14ac:dyDescent="0.35">
      <c r="A489">
        <v>113905</v>
      </c>
      <c r="B489" t="s">
        <v>565</v>
      </c>
      <c r="C489" s="8">
        <v>277606642</v>
      </c>
      <c r="D489" s="8">
        <v>277606642</v>
      </c>
      <c r="E489" s="8">
        <f t="shared" si="42"/>
        <v>0</v>
      </c>
      <c r="F489" s="8">
        <f>_xlfn.IFNA(VLOOKUP(A489,'313 expiration'!A$1:E$24,5,FALSE),0)</f>
        <v>0</v>
      </c>
      <c r="G489" s="8">
        <f>_xlfn.IFNA(VLOOKUP(A489,'TIF expiration'!$A$1:$B$8,2,FALSE),0)</f>
        <v>0</v>
      </c>
      <c r="H489">
        <v>0.86180000000000001</v>
      </c>
      <c r="I489">
        <v>0.81180000000000008</v>
      </c>
      <c r="J489">
        <v>0.81180000000000008</v>
      </c>
      <c r="K489">
        <f t="shared" si="43"/>
        <v>0</v>
      </c>
      <c r="L489">
        <f t="shared" si="44"/>
        <v>0.86180000000000001</v>
      </c>
      <c r="M489" s="44">
        <f t="shared" si="45"/>
        <v>4.9999999999999933E-2</v>
      </c>
      <c r="N489" s="44">
        <f t="shared" si="46"/>
        <v>0</v>
      </c>
      <c r="O489" s="44">
        <f t="shared" si="47"/>
        <v>0</v>
      </c>
    </row>
    <row r="490" spans="1:15" x14ac:dyDescent="0.35">
      <c r="A490">
        <v>113906</v>
      </c>
      <c r="B490" t="s">
        <v>564</v>
      </c>
      <c r="C490" s="8">
        <v>157383860</v>
      </c>
      <c r="D490" s="8">
        <v>157383860</v>
      </c>
      <c r="E490" s="8">
        <f t="shared" si="42"/>
        <v>0</v>
      </c>
      <c r="F490" s="8">
        <f>_xlfn.IFNA(VLOOKUP(A490,'313 expiration'!A$1:E$24,5,FALSE),0)</f>
        <v>0</v>
      </c>
      <c r="G490" s="8">
        <f>_xlfn.IFNA(VLOOKUP(A490,'TIF expiration'!$A$1:$B$8,2,FALSE),0)</f>
        <v>0</v>
      </c>
      <c r="H490">
        <v>0.85460000000000003</v>
      </c>
      <c r="I490">
        <v>0.80460000000000009</v>
      </c>
      <c r="J490">
        <v>0.80460000000000009</v>
      </c>
      <c r="K490">
        <f t="shared" si="43"/>
        <v>0</v>
      </c>
      <c r="L490">
        <f t="shared" si="44"/>
        <v>0.85460000000000003</v>
      </c>
      <c r="M490" s="44">
        <f t="shared" si="45"/>
        <v>4.9999999999999933E-2</v>
      </c>
      <c r="N490" s="44">
        <f t="shared" si="46"/>
        <v>0</v>
      </c>
      <c r="O490" s="44">
        <f t="shared" si="47"/>
        <v>0</v>
      </c>
    </row>
    <row r="491" spans="1:15" x14ac:dyDescent="0.35">
      <c r="A491">
        <v>114901</v>
      </c>
      <c r="B491" t="s">
        <v>563</v>
      </c>
      <c r="C491" s="8">
        <v>4116949182</v>
      </c>
      <c r="D491" s="8">
        <v>4062584699</v>
      </c>
      <c r="E491" s="8">
        <f t="shared" si="42"/>
        <v>108728966</v>
      </c>
      <c r="F491" s="8">
        <f>_xlfn.IFNA(VLOOKUP(A491,'313 expiration'!A$1:E$24,5,FALSE),0)</f>
        <v>0</v>
      </c>
      <c r="G491" s="8">
        <f>_xlfn.IFNA(VLOOKUP(A491,'TIF expiration'!$A$1:$B$8,2,FALSE),0)</f>
        <v>0</v>
      </c>
      <c r="H491">
        <v>0.85460000000000003</v>
      </c>
      <c r="I491">
        <v>0.80460000000000009</v>
      </c>
      <c r="J491">
        <v>0.80460000000000009</v>
      </c>
      <c r="K491">
        <f t="shared" si="43"/>
        <v>0</v>
      </c>
      <c r="L491">
        <f t="shared" si="44"/>
        <v>0.85460000000000003</v>
      </c>
      <c r="M491" s="44">
        <f t="shared" si="45"/>
        <v>4.9999999999999933E-2</v>
      </c>
      <c r="N491" s="44">
        <f t="shared" si="46"/>
        <v>0</v>
      </c>
      <c r="O491" s="44">
        <f t="shared" si="47"/>
        <v>0</v>
      </c>
    </row>
    <row r="492" spans="1:15" x14ac:dyDescent="0.35">
      <c r="A492">
        <v>114902</v>
      </c>
      <c r="B492" t="s">
        <v>562</v>
      </c>
      <c r="C492" s="8">
        <v>1196681287</v>
      </c>
      <c r="D492" s="8">
        <v>1181588597</v>
      </c>
      <c r="E492" s="8">
        <f t="shared" si="42"/>
        <v>30185380</v>
      </c>
      <c r="F492" s="8">
        <f>_xlfn.IFNA(VLOOKUP(A492,'313 expiration'!A$1:E$24,5,FALSE),0)</f>
        <v>0</v>
      </c>
      <c r="G492" s="8">
        <f>_xlfn.IFNA(VLOOKUP(A492,'TIF expiration'!$A$1:$B$8,2,FALSE),0)</f>
        <v>0</v>
      </c>
      <c r="H492">
        <v>0.85460000000000003</v>
      </c>
      <c r="I492">
        <v>0.80460000000000009</v>
      </c>
      <c r="J492">
        <v>0.80460000000000009</v>
      </c>
      <c r="K492">
        <f t="shared" si="43"/>
        <v>0</v>
      </c>
      <c r="L492">
        <f t="shared" si="44"/>
        <v>0.85460000000000003</v>
      </c>
      <c r="M492" s="44">
        <f t="shared" si="45"/>
        <v>4.9999999999999933E-2</v>
      </c>
      <c r="N492" s="44">
        <f t="shared" si="46"/>
        <v>0</v>
      </c>
      <c r="O492" s="44">
        <f t="shared" si="47"/>
        <v>0</v>
      </c>
    </row>
    <row r="493" spans="1:15" x14ac:dyDescent="0.35">
      <c r="A493">
        <v>114904</v>
      </c>
      <c r="B493" t="s">
        <v>561</v>
      </c>
      <c r="C493" s="8">
        <v>803422209</v>
      </c>
      <c r="D493" s="8">
        <v>792559651</v>
      </c>
      <c r="E493" s="8">
        <f t="shared" si="42"/>
        <v>21725116</v>
      </c>
      <c r="F493" s="8">
        <f>_xlfn.IFNA(VLOOKUP(A493,'313 expiration'!A$1:E$24,5,FALSE),0)</f>
        <v>0</v>
      </c>
      <c r="G493" s="8">
        <f>_xlfn.IFNA(VLOOKUP(A493,'TIF expiration'!$A$1:$B$8,2,FALSE),0)</f>
        <v>0</v>
      </c>
      <c r="H493">
        <v>0.85460000000000003</v>
      </c>
      <c r="I493">
        <v>0.80460000000000009</v>
      </c>
      <c r="J493">
        <v>0.80460000000000009</v>
      </c>
      <c r="K493">
        <f t="shared" si="43"/>
        <v>0</v>
      </c>
      <c r="L493">
        <f t="shared" si="44"/>
        <v>0.85460000000000003</v>
      </c>
      <c r="M493" s="44">
        <f t="shared" si="45"/>
        <v>4.9999999999999933E-2</v>
      </c>
      <c r="N493" s="44">
        <f t="shared" si="46"/>
        <v>0</v>
      </c>
      <c r="O493" s="44">
        <f t="shared" si="47"/>
        <v>0</v>
      </c>
    </row>
    <row r="494" spans="1:15" x14ac:dyDescent="0.35">
      <c r="A494">
        <v>115901</v>
      </c>
      <c r="B494" t="s">
        <v>560</v>
      </c>
      <c r="C494" s="8">
        <v>301559362</v>
      </c>
      <c r="D494" s="8">
        <v>301559362</v>
      </c>
      <c r="E494" s="8">
        <f t="shared" si="42"/>
        <v>0</v>
      </c>
      <c r="F494" s="8">
        <f>_xlfn.IFNA(VLOOKUP(A494,'313 expiration'!A$1:E$24,5,FALSE),0)</f>
        <v>0</v>
      </c>
      <c r="G494" s="8">
        <f>_xlfn.IFNA(VLOOKUP(A494,'TIF expiration'!$A$1:$B$8,2,FALSE),0)</f>
        <v>0</v>
      </c>
      <c r="H494">
        <v>0.94400000000000006</v>
      </c>
      <c r="I494">
        <v>0.89410000000000001</v>
      </c>
      <c r="J494">
        <v>0.89410000000000001</v>
      </c>
      <c r="K494">
        <f t="shared" si="43"/>
        <v>0</v>
      </c>
      <c r="L494">
        <f t="shared" si="44"/>
        <v>0.94400000000000006</v>
      </c>
      <c r="M494" s="44">
        <f t="shared" si="45"/>
        <v>4.9900000000000055E-2</v>
      </c>
      <c r="N494" s="44">
        <f t="shared" si="46"/>
        <v>0</v>
      </c>
      <c r="O494" s="44">
        <f t="shared" si="47"/>
        <v>0</v>
      </c>
    </row>
    <row r="495" spans="1:15" x14ac:dyDescent="0.35">
      <c r="A495">
        <v>115902</v>
      </c>
      <c r="B495" t="s">
        <v>559</v>
      </c>
      <c r="C495" s="8">
        <v>178981443</v>
      </c>
      <c r="D495" s="8">
        <v>178981443</v>
      </c>
      <c r="E495" s="8">
        <f t="shared" si="42"/>
        <v>0</v>
      </c>
      <c r="F495" s="8">
        <f>_xlfn.IFNA(VLOOKUP(A495,'313 expiration'!A$1:E$24,5,FALSE),0)</f>
        <v>0</v>
      </c>
      <c r="G495" s="8">
        <f>_xlfn.IFNA(VLOOKUP(A495,'TIF expiration'!$A$1:$B$8,2,FALSE),0)</f>
        <v>0</v>
      </c>
      <c r="H495">
        <v>0.94920000000000004</v>
      </c>
      <c r="I495">
        <v>0.88919999999999999</v>
      </c>
      <c r="J495">
        <v>0.88919999999999999</v>
      </c>
      <c r="K495">
        <f t="shared" si="43"/>
        <v>0</v>
      </c>
      <c r="L495">
        <f t="shared" si="44"/>
        <v>0.94920000000000004</v>
      </c>
      <c r="M495" s="44">
        <f t="shared" si="45"/>
        <v>6.0000000000000053E-2</v>
      </c>
      <c r="N495" s="44">
        <f t="shared" si="46"/>
        <v>0</v>
      </c>
      <c r="O495" s="44">
        <f t="shared" si="47"/>
        <v>0</v>
      </c>
    </row>
    <row r="496" spans="1:15" x14ac:dyDescent="0.35">
      <c r="A496">
        <v>115903</v>
      </c>
      <c r="B496" t="s">
        <v>558</v>
      </c>
      <c r="C496" s="8">
        <v>81201679</v>
      </c>
      <c r="D496" s="8">
        <v>81039801</v>
      </c>
      <c r="E496" s="8">
        <f t="shared" si="42"/>
        <v>323756</v>
      </c>
      <c r="F496" s="8">
        <f>_xlfn.IFNA(VLOOKUP(A496,'313 expiration'!A$1:E$24,5,FALSE),0)</f>
        <v>0</v>
      </c>
      <c r="G496" s="8">
        <f>_xlfn.IFNA(VLOOKUP(A496,'TIF expiration'!$A$1:$B$8,2,FALSE),0)</f>
        <v>0</v>
      </c>
      <c r="H496">
        <v>0.94410000000000005</v>
      </c>
      <c r="I496">
        <v>0.89410000000000001</v>
      </c>
      <c r="J496">
        <v>0.89410000000000001</v>
      </c>
      <c r="K496">
        <f t="shared" si="43"/>
        <v>0</v>
      </c>
      <c r="L496">
        <f t="shared" si="44"/>
        <v>0.94410000000000005</v>
      </c>
      <c r="M496" s="44">
        <f t="shared" si="45"/>
        <v>5.0000000000000044E-2</v>
      </c>
      <c r="N496" s="44">
        <f t="shared" si="46"/>
        <v>0</v>
      </c>
      <c r="O496" s="44">
        <f t="shared" si="47"/>
        <v>0</v>
      </c>
    </row>
    <row r="497" spans="1:15" x14ac:dyDescent="0.35">
      <c r="A497">
        <v>116901</v>
      </c>
      <c r="B497" t="s">
        <v>557</v>
      </c>
      <c r="C497" s="8">
        <v>1135420057</v>
      </c>
      <c r="D497" s="8">
        <v>1135420057</v>
      </c>
      <c r="E497" s="8">
        <f t="shared" si="42"/>
        <v>0</v>
      </c>
      <c r="F497" s="8">
        <f>_xlfn.IFNA(VLOOKUP(A497,'313 expiration'!A$1:E$24,5,FALSE),0)</f>
        <v>0</v>
      </c>
      <c r="G497" s="8">
        <f>_xlfn.IFNA(VLOOKUP(A497,'TIF expiration'!$A$1:$B$8,2,FALSE),0)</f>
        <v>0</v>
      </c>
      <c r="H497">
        <v>0.94290000000000007</v>
      </c>
      <c r="I497">
        <v>0.80460000000000009</v>
      </c>
      <c r="J497">
        <v>0.80460000000000009</v>
      </c>
      <c r="K497">
        <f t="shared" si="43"/>
        <v>0</v>
      </c>
      <c r="L497">
        <f t="shared" si="44"/>
        <v>0.94290000000000007</v>
      </c>
      <c r="M497" s="44">
        <f t="shared" si="45"/>
        <v>0.08</v>
      </c>
      <c r="N497" s="44">
        <f t="shared" si="46"/>
        <v>5.8299999999999977E-2</v>
      </c>
      <c r="O497" s="44">
        <f t="shared" si="47"/>
        <v>0</v>
      </c>
    </row>
    <row r="498" spans="1:15" x14ac:dyDescent="0.35">
      <c r="A498">
        <v>116902</v>
      </c>
      <c r="B498" t="s">
        <v>556</v>
      </c>
      <c r="C498" s="8">
        <v>219275869</v>
      </c>
      <c r="D498" s="8">
        <v>219275869</v>
      </c>
      <c r="E498" s="8">
        <f t="shared" si="42"/>
        <v>0</v>
      </c>
      <c r="F498" s="8">
        <f>_xlfn.IFNA(VLOOKUP(A498,'313 expiration'!A$1:E$24,5,FALSE),0)</f>
        <v>0</v>
      </c>
      <c r="G498" s="8">
        <f>_xlfn.IFNA(VLOOKUP(A498,'TIF expiration'!$A$1:$B$8,2,FALSE),0)</f>
        <v>0</v>
      </c>
      <c r="H498">
        <v>0.94290000000000007</v>
      </c>
      <c r="I498">
        <v>0.80460000000000009</v>
      </c>
      <c r="J498">
        <v>0.80460000000000009</v>
      </c>
      <c r="K498">
        <f t="shared" si="43"/>
        <v>0</v>
      </c>
      <c r="L498">
        <f t="shared" si="44"/>
        <v>0.94290000000000007</v>
      </c>
      <c r="M498" s="44">
        <f t="shared" si="45"/>
        <v>0.08</v>
      </c>
      <c r="N498" s="44">
        <f t="shared" si="46"/>
        <v>5.8299999999999977E-2</v>
      </c>
      <c r="O498" s="44">
        <f t="shared" si="47"/>
        <v>0</v>
      </c>
    </row>
    <row r="499" spans="1:15" x14ac:dyDescent="0.35">
      <c r="A499">
        <v>116903</v>
      </c>
      <c r="B499" t="s">
        <v>555</v>
      </c>
      <c r="C499" s="8">
        <v>740580135</v>
      </c>
      <c r="D499" s="8">
        <v>740580135</v>
      </c>
      <c r="E499" s="8">
        <f t="shared" si="42"/>
        <v>0</v>
      </c>
      <c r="F499" s="8">
        <f>_xlfn.IFNA(VLOOKUP(A499,'313 expiration'!A$1:E$24,5,FALSE),0)</f>
        <v>0</v>
      </c>
      <c r="G499" s="8">
        <f>_xlfn.IFNA(VLOOKUP(A499,'TIF expiration'!$A$1:$B$8,2,FALSE),0)</f>
        <v>0</v>
      </c>
      <c r="H499">
        <v>0.94290000000000007</v>
      </c>
      <c r="I499">
        <v>0.80460000000000009</v>
      </c>
      <c r="J499">
        <v>0.80460000000000009</v>
      </c>
      <c r="K499">
        <f t="shared" si="43"/>
        <v>0</v>
      </c>
      <c r="L499">
        <f t="shared" si="44"/>
        <v>0.94290000000000007</v>
      </c>
      <c r="M499" s="44">
        <f t="shared" si="45"/>
        <v>0.08</v>
      </c>
      <c r="N499" s="44">
        <f t="shared" si="46"/>
        <v>5.8299999999999977E-2</v>
      </c>
      <c r="O499" s="44">
        <f t="shared" si="47"/>
        <v>0</v>
      </c>
    </row>
    <row r="500" spans="1:15" x14ac:dyDescent="0.35">
      <c r="A500">
        <v>116905</v>
      </c>
      <c r="B500" t="s">
        <v>554</v>
      </c>
      <c r="C500" s="8">
        <v>3580956014</v>
      </c>
      <c r="D500" s="8">
        <v>3580956014</v>
      </c>
      <c r="E500" s="8">
        <f t="shared" si="42"/>
        <v>0</v>
      </c>
      <c r="F500" s="8">
        <f>_xlfn.IFNA(VLOOKUP(A500,'313 expiration'!A$1:E$24,5,FALSE),0)</f>
        <v>0</v>
      </c>
      <c r="G500" s="8">
        <f>_xlfn.IFNA(VLOOKUP(A500,'TIF expiration'!$A$1:$B$8,2,FALSE),0)</f>
        <v>0</v>
      </c>
      <c r="H500">
        <v>0.86460000000000004</v>
      </c>
      <c r="I500">
        <v>0.80460000000000009</v>
      </c>
      <c r="J500">
        <v>0.80460000000000009</v>
      </c>
      <c r="K500">
        <f t="shared" si="43"/>
        <v>0</v>
      </c>
      <c r="L500">
        <f t="shared" si="44"/>
        <v>0.86460000000000004</v>
      </c>
      <c r="M500" s="44">
        <f t="shared" si="45"/>
        <v>5.9999999999999942E-2</v>
      </c>
      <c r="N500" s="44">
        <f t="shared" si="46"/>
        <v>0</v>
      </c>
      <c r="O500" s="44">
        <f t="shared" si="47"/>
        <v>0</v>
      </c>
    </row>
    <row r="501" spans="1:15" x14ac:dyDescent="0.35">
      <c r="A501">
        <v>116906</v>
      </c>
      <c r="B501" t="s">
        <v>553</v>
      </c>
      <c r="C501" s="8">
        <v>442947238</v>
      </c>
      <c r="D501" s="8">
        <v>442947238</v>
      </c>
      <c r="E501" s="8">
        <f t="shared" si="42"/>
        <v>0</v>
      </c>
      <c r="F501" s="8">
        <f>_xlfn.IFNA(VLOOKUP(A501,'313 expiration'!A$1:E$24,5,FALSE),0)</f>
        <v>0</v>
      </c>
      <c r="G501" s="8">
        <f>_xlfn.IFNA(VLOOKUP(A501,'TIF expiration'!$A$1:$B$8,2,FALSE),0)</f>
        <v>0</v>
      </c>
      <c r="H501">
        <v>0.85460000000000003</v>
      </c>
      <c r="I501">
        <v>0.80460000000000009</v>
      </c>
      <c r="J501">
        <v>0.80460000000000009</v>
      </c>
      <c r="K501">
        <f t="shared" si="43"/>
        <v>0</v>
      </c>
      <c r="L501">
        <f t="shared" si="44"/>
        <v>0.85460000000000003</v>
      </c>
      <c r="M501" s="44">
        <f t="shared" si="45"/>
        <v>4.9999999999999933E-2</v>
      </c>
      <c r="N501" s="44">
        <f t="shared" si="46"/>
        <v>0</v>
      </c>
      <c r="O501" s="44">
        <f t="shared" si="47"/>
        <v>0</v>
      </c>
    </row>
    <row r="502" spans="1:15" x14ac:dyDescent="0.35">
      <c r="A502">
        <v>116908</v>
      </c>
      <c r="B502" t="s">
        <v>552</v>
      </c>
      <c r="C502" s="8">
        <v>1544710623</v>
      </c>
      <c r="D502" s="8">
        <v>1544710623</v>
      </c>
      <c r="E502" s="8">
        <f t="shared" si="42"/>
        <v>0</v>
      </c>
      <c r="F502" s="8">
        <f>_xlfn.IFNA(VLOOKUP(A502,'313 expiration'!A$1:E$24,5,FALSE),0)</f>
        <v>0</v>
      </c>
      <c r="G502" s="8">
        <f>_xlfn.IFNA(VLOOKUP(A502,'TIF expiration'!$A$1:$B$8,2,FALSE),0)</f>
        <v>0</v>
      </c>
      <c r="H502">
        <v>0.94290000000000007</v>
      </c>
      <c r="I502">
        <v>0.80460000000000009</v>
      </c>
      <c r="J502">
        <v>0.80460000000000009</v>
      </c>
      <c r="K502">
        <f t="shared" si="43"/>
        <v>0</v>
      </c>
      <c r="L502">
        <f t="shared" si="44"/>
        <v>0.94290000000000007</v>
      </c>
      <c r="M502" s="44">
        <f t="shared" si="45"/>
        <v>0.08</v>
      </c>
      <c r="N502" s="44">
        <f t="shared" si="46"/>
        <v>5.8299999999999977E-2</v>
      </c>
      <c r="O502" s="44">
        <f t="shared" si="47"/>
        <v>0</v>
      </c>
    </row>
    <row r="503" spans="1:15" x14ac:dyDescent="0.35">
      <c r="A503">
        <v>116909</v>
      </c>
      <c r="B503" t="s">
        <v>551</v>
      </c>
      <c r="C503" s="8">
        <v>229361799</v>
      </c>
      <c r="D503" s="8">
        <v>229361799</v>
      </c>
      <c r="E503" s="8">
        <f t="shared" si="42"/>
        <v>0</v>
      </c>
      <c r="F503" s="8">
        <f>_xlfn.IFNA(VLOOKUP(A503,'313 expiration'!A$1:E$24,5,FALSE),0)</f>
        <v>0</v>
      </c>
      <c r="G503" s="8">
        <f>_xlfn.IFNA(VLOOKUP(A503,'TIF expiration'!$A$1:$B$8,2,FALSE),0)</f>
        <v>0</v>
      </c>
      <c r="H503">
        <v>0.91439999999999999</v>
      </c>
      <c r="I503">
        <v>0.80460000000000009</v>
      </c>
      <c r="J503">
        <v>0.80460000000000009</v>
      </c>
      <c r="K503">
        <f t="shared" si="43"/>
        <v>0</v>
      </c>
      <c r="L503">
        <f t="shared" si="44"/>
        <v>0.91439999999999999</v>
      </c>
      <c r="M503" s="44">
        <f t="shared" si="45"/>
        <v>0.08</v>
      </c>
      <c r="N503" s="44">
        <f t="shared" si="46"/>
        <v>2.9799999999999896E-2</v>
      </c>
      <c r="O503" s="44">
        <f t="shared" si="47"/>
        <v>0</v>
      </c>
    </row>
    <row r="504" spans="1:15" x14ac:dyDescent="0.35">
      <c r="A504">
        <v>116910</v>
      </c>
      <c r="B504" t="s">
        <v>550</v>
      </c>
      <c r="C504" s="8">
        <v>181653228</v>
      </c>
      <c r="D504" s="8">
        <v>181653228</v>
      </c>
      <c r="E504" s="8">
        <f t="shared" si="42"/>
        <v>0</v>
      </c>
      <c r="F504" s="8">
        <f>_xlfn.IFNA(VLOOKUP(A504,'313 expiration'!A$1:E$24,5,FALSE),0)</f>
        <v>0</v>
      </c>
      <c r="G504" s="8">
        <f>_xlfn.IFNA(VLOOKUP(A504,'TIF expiration'!$A$1:$B$8,2,FALSE),0)</f>
        <v>0</v>
      </c>
      <c r="H504">
        <v>0.85460000000000003</v>
      </c>
      <c r="I504">
        <v>0.80460000000000009</v>
      </c>
      <c r="J504">
        <v>0.80460000000000009</v>
      </c>
      <c r="K504">
        <f t="shared" si="43"/>
        <v>0</v>
      </c>
      <c r="L504">
        <f t="shared" si="44"/>
        <v>0.85460000000000003</v>
      </c>
      <c r="M504" s="44">
        <f t="shared" si="45"/>
        <v>4.9999999999999933E-2</v>
      </c>
      <c r="N504" s="44">
        <f t="shared" si="46"/>
        <v>0</v>
      </c>
      <c r="O504" s="44">
        <f t="shared" si="47"/>
        <v>0</v>
      </c>
    </row>
    <row r="505" spans="1:15" x14ac:dyDescent="0.35">
      <c r="A505">
        <v>116915</v>
      </c>
      <c r="B505" t="s">
        <v>549</v>
      </c>
      <c r="C505" s="8">
        <v>382601168</v>
      </c>
      <c r="D505" s="8">
        <v>382601168</v>
      </c>
      <c r="E505" s="8">
        <f t="shared" si="42"/>
        <v>0</v>
      </c>
      <c r="F505" s="8">
        <f>_xlfn.IFNA(VLOOKUP(A505,'313 expiration'!A$1:E$24,5,FALSE),0)</f>
        <v>0</v>
      </c>
      <c r="G505" s="8">
        <f>_xlfn.IFNA(VLOOKUP(A505,'TIF expiration'!$A$1:$B$8,2,FALSE),0)</f>
        <v>0</v>
      </c>
      <c r="H505">
        <v>0.85460000000000003</v>
      </c>
      <c r="I505">
        <v>0.80460000000000009</v>
      </c>
      <c r="J505">
        <v>0.80460000000000009</v>
      </c>
      <c r="K505">
        <f t="shared" si="43"/>
        <v>0</v>
      </c>
      <c r="L505">
        <f t="shared" si="44"/>
        <v>0.85460000000000003</v>
      </c>
      <c r="M505" s="44">
        <f t="shared" si="45"/>
        <v>4.9999999999999933E-2</v>
      </c>
      <c r="N505" s="44">
        <f t="shared" si="46"/>
        <v>0</v>
      </c>
      <c r="O505" s="44">
        <f t="shared" si="47"/>
        <v>0</v>
      </c>
    </row>
    <row r="506" spans="1:15" x14ac:dyDescent="0.35">
      <c r="A506">
        <v>116916</v>
      </c>
      <c r="B506" t="s">
        <v>548</v>
      </c>
      <c r="C506" s="8">
        <v>38399489</v>
      </c>
      <c r="D506" s="8">
        <v>38399489</v>
      </c>
      <c r="E506" s="8">
        <f t="shared" si="42"/>
        <v>0</v>
      </c>
      <c r="F506" s="8">
        <f>_xlfn.IFNA(VLOOKUP(A506,'313 expiration'!A$1:E$24,5,FALSE),0)</f>
        <v>0</v>
      </c>
      <c r="G506" s="8">
        <f>_xlfn.IFNA(VLOOKUP(A506,'TIF expiration'!$A$1:$B$8,2,FALSE),0)</f>
        <v>0</v>
      </c>
      <c r="H506">
        <v>0.94290000000000007</v>
      </c>
      <c r="I506">
        <v>0.80460000000000009</v>
      </c>
      <c r="J506">
        <v>0.80460000000000009</v>
      </c>
      <c r="K506">
        <f t="shared" si="43"/>
        <v>0</v>
      </c>
      <c r="L506">
        <f t="shared" si="44"/>
        <v>0.94290000000000007</v>
      </c>
      <c r="M506" s="44">
        <f t="shared" si="45"/>
        <v>0.08</v>
      </c>
      <c r="N506" s="44">
        <f t="shared" si="46"/>
        <v>5.8299999999999977E-2</v>
      </c>
      <c r="O506" s="44">
        <f t="shared" si="47"/>
        <v>0</v>
      </c>
    </row>
    <row r="507" spans="1:15" x14ac:dyDescent="0.35">
      <c r="A507">
        <v>117901</v>
      </c>
      <c r="B507" t="s">
        <v>547</v>
      </c>
      <c r="C507" s="8">
        <v>764460425</v>
      </c>
      <c r="D507" s="8">
        <v>750580505</v>
      </c>
      <c r="E507" s="8">
        <f t="shared" si="42"/>
        <v>27759840</v>
      </c>
      <c r="F507" s="8">
        <f>_xlfn.IFNA(VLOOKUP(A507,'313 expiration'!A$1:E$24,5,FALSE),0)</f>
        <v>0</v>
      </c>
      <c r="G507" s="8">
        <f>_xlfn.IFNA(VLOOKUP(A507,'TIF expiration'!$A$1:$B$8,2,FALSE),0)</f>
        <v>0</v>
      </c>
      <c r="H507">
        <v>0.85460000000000003</v>
      </c>
      <c r="I507">
        <v>0.80460000000000009</v>
      </c>
      <c r="J507">
        <v>0.80460000000000009</v>
      </c>
      <c r="K507">
        <f t="shared" si="43"/>
        <v>0</v>
      </c>
      <c r="L507">
        <f t="shared" si="44"/>
        <v>0.85460000000000003</v>
      </c>
      <c r="M507" s="44">
        <f t="shared" si="45"/>
        <v>4.9999999999999933E-2</v>
      </c>
      <c r="N507" s="44">
        <f t="shared" si="46"/>
        <v>0</v>
      </c>
      <c r="O507" s="44">
        <f t="shared" si="47"/>
        <v>0</v>
      </c>
    </row>
    <row r="508" spans="1:15" x14ac:dyDescent="0.35">
      <c r="A508">
        <v>117903</v>
      </c>
      <c r="B508" t="s">
        <v>546</v>
      </c>
      <c r="C508" s="8">
        <v>164366467</v>
      </c>
      <c r="D508" s="8">
        <v>163937262</v>
      </c>
      <c r="E508" s="8">
        <f t="shared" si="42"/>
        <v>858410</v>
      </c>
      <c r="F508" s="8">
        <f>_xlfn.IFNA(VLOOKUP(A508,'313 expiration'!A$1:E$24,5,FALSE),0)</f>
        <v>0</v>
      </c>
      <c r="G508" s="8">
        <f>_xlfn.IFNA(VLOOKUP(A508,'TIF expiration'!$A$1:$B$8,2,FALSE),0)</f>
        <v>0</v>
      </c>
      <c r="H508">
        <v>0.95510000000000006</v>
      </c>
      <c r="I508">
        <v>0.83620000000000005</v>
      </c>
      <c r="J508">
        <v>0.83620000000000005</v>
      </c>
      <c r="K508">
        <f t="shared" si="43"/>
        <v>0</v>
      </c>
      <c r="L508">
        <f t="shared" si="44"/>
        <v>0.95510000000000006</v>
      </c>
      <c r="M508" s="44">
        <f t="shared" si="45"/>
        <v>0.08</v>
      </c>
      <c r="N508" s="44">
        <f t="shared" si="46"/>
        <v>3.8900000000000004E-2</v>
      </c>
      <c r="O508" s="44">
        <f t="shared" si="47"/>
        <v>0</v>
      </c>
    </row>
    <row r="509" spans="1:15" x14ac:dyDescent="0.35">
      <c r="A509">
        <v>117904</v>
      </c>
      <c r="B509" t="s">
        <v>545</v>
      </c>
      <c r="C509" s="8">
        <v>1284343019</v>
      </c>
      <c r="D509" s="8">
        <v>1278970864</v>
      </c>
      <c r="E509" s="8">
        <f t="shared" si="42"/>
        <v>10744310</v>
      </c>
      <c r="F509" s="8">
        <f>_xlfn.IFNA(VLOOKUP(A509,'313 expiration'!A$1:E$24,5,FALSE),0)</f>
        <v>0</v>
      </c>
      <c r="G509" s="8">
        <f>_xlfn.IFNA(VLOOKUP(A509,'TIF expiration'!$A$1:$B$8,2,FALSE),0)</f>
        <v>0</v>
      </c>
      <c r="H509">
        <v>0.99440000000000006</v>
      </c>
      <c r="I509">
        <v>0.82440000000000002</v>
      </c>
      <c r="J509">
        <v>0.82440000000000002</v>
      </c>
      <c r="K509">
        <f t="shared" si="43"/>
        <v>0</v>
      </c>
      <c r="L509">
        <f t="shared" si="44"/>
        <v>0.99440000000000006</v>
      </c>
      <c r="M509" s="44">
        <f t="shared" si="45"/>
        <v>0.08</v>
      </c>
      <c r="N509" s="44">
        <f t="shared" si="46"/>
        <v>0.09</v>
      </c>
      <c r="O509" s="44">
        <f t="shared" si="47"/>
        <v>0</v>
      </c>
    </row>
    <row r="510" spans="1:15" x14ac:dyDescent="0.35">
      <c r="A510">
        <v>117907</v>
      </c>
      <c r="B510" t="s">
        <v>544</v>
      </c>
      <c r="C510" s="8">
        <v>43064972</v>
      </c>
      <c r="D510" s="8">
        <v>43064972</v>
      </c>
      <c r="E510" s="8">
        <f t="shared" si="42"/>
        <v>0</v>
      </c>
      <c r="F510" s="8">
        <f>_xlfn.IFNA(VLOOKUP(A510,'313 expiration'!A$1:E$24,5,FALSE),0)</f>
        <v>0</v>
      </c>
      <c r="G510" s="8">
        <f>_xlfn.IFNA(VLOOKUP(A510,'TIF expiration'!$A$1:$B$8,2,FALSE),0)</f>
        <v>0</v>
      </c>
      <c r="H510">
        <v>0.91050000000000009</v>
      </c>
      <c r="I510">
        <v>0.80460000000000009</v>
      </c>
      <c r="J510">
        <v>0.80460000000000009</v>
      </c>
      <c r="K510">
        <f t="shared" si="43"/>
        <v>0</v>
      </c>
      <c r="L510">
        <f t="shared" si="44"/>
        <v>0.91050000000000009</v>
      </c>
      <c r="M510" s="44">
        <f t="shared" si="45"/>
        <v>0.08</v>
      </c>
      <c r="N510" s="44">
        <f t="shared" si="46"/>
        <v>2.5899999999999992E-2</v>
      </c>
      <c r="O510" s="44">
        <f t="shared" si="47"/>
        <v>0</v>
      </c>
    </row>
    <row r="511" spans="1:15" x14ac:dyDescent="0.35">
      <c r="A511">
        <v>118902</v>
      </c>
      <c r="B511" t="s">
        <v>543</v>
      </c>
      <c r="C511" s="8">
        <v>2351563556</v>
      </c>
      <c r="D511" s="8">
        <v>2351563556</v>
      </c>
      <c r="E511" s="8">
        <f t="shared" si="42"/>
        <v>0</v>
      </c>
      <c r="F511" s="8">
        <f>_xlfn.IFNA(VLOOKUP(A511,'313 expiration'!A$1:E$24,5,FALSE),0)</f>
        <v>0</v>
      </c>
      <c r="G511" s="8">
        <f>_xlfn.IFNA(VLOOKUP(A511,'TIF expiration'!$A$1:$B$8,2,FALSE),0)</f>
        <v>0</v>
      </c>
      <c r="H511">
        <v>0.85460000000000003</v>
      </c>
      <c r="I511">
        <v>0.80460000000000009</v>
      </c>
      <c r="J511">
        <v>0.80460000000000009</v>
      </c>
      <c r="K511">
        <f t="shared" si="43"/>
        <v>0</v>
      </c>
      <c r="L511">
        <f t="shared" si="44"/>
        <v>0.85460000000000003</v>
      </c>
      <c r="M511" s="44">
        <f t="shared" si="45"/>
        <v>4.9999999999999933E-2</v>
      </c>
      <c r="N511" s="44">
        <f t="shared" si="46"/>
        <v>0</v>
      </c>
      <c r="O511" s="44">
        <f t="shared" si="47"/>
        <v>0</v>
      </c>
    </row>
    <row r="512" spans="1:15" x14ac:dyDescent="0.35">
      <c r="A512">
        <v>119901</v>
      </c>
      <c r="B512" t="s">
        <v>542</v>
      </c>
      <c r="C512" s="8">
        <v>202059923</v>
      </c>
      <c r="D512" s="8">
        <v>202059923</v>
      </c>
      <c r="E512" s="8">
        <f t="shared" si="42"/>
        <v>0</v>
      </c>
      <c r="F512" s="8">
        <f>_xlfn.IFNA(VLOOKUP(A512,'313 expiration'!A$1:E$24,5,FALSE),0)</f>
        <v>0</v>
      </c>
      <c r="G512" s="8">
        <f>_xlfn.IFNA(VLOOKUP(A512,'TIF expiration'!$A$1:$B$8,2,FALSE),0)</f>
        <v>0</v>
      </c>
      <c r="H512">
        <v>0.94410000000000005</v>
      </c>
      <c r="I512">
        <v>0.89410000000000001</v>
      </c>
      <c r="J512">
        <v>0.89410000000000001</v>
      </c>
      <c r="K512">
        <f t="shared" si="43"/>
        <v>0</v>
      </c>
      <c r="L512">
        <f t="shared" si="44"/>
        <v>0.94410000000000005</v>
      </c>
      <c r="M512" s="44">
        <f t="shared" si="45"/>
        <v>5.0000000000000044E-2</v>
      </c>
      <c r="N512" s="44">
        <f t="shared" si="46"/>
        <v>0</v>
      </c>
      <c r="O512" s="44">
        <f t="shared" si="47"/>
        <v>0</v>
      </c>
    </row>
    <row r="513" spans="1:15" x14ac:dyDescent="0.35">
      <c r="A513">
        <v>119902</v>
      </c>
      <c r="B513" t="s">
        <v>541</v>
      </c>
      <c r="C513" s="8">
        <v>791424631</v>
      </c>
      <c r="D513" s="8">
        <v>791424631</v>
      </c>
      <c r="E513" s="8">
        <f t="shared" si="42"/>
        <v>0</v>
      </c>
      <c r="F513" s="8">
        <f>_xlfn.IFNA(VLOOKUP(A513,'313 expiration'!A$1:E$24,5,FALSE),0)</f>
        <v>0</v>
      </c>
      <c r="G513" s="8">
        <f>_xlfn.IFNA(VLOOKUP(A513,'TIF expiration'!$A$1:$B$8,2,FALSE),0)</f>
        <v>0</v>
      </c>
      <c r="H513">
        <v>0.92170000000000007</v>
      </c>
      <c r="I513">
        <v>0.87170000000000003</v>
      </c>
      <c r="J513">
        <v>0.87170000000000003</v>
      </c>
      <c r="K513">
        <f t="shared" si="43"/>
        <v>0</v>
      </c>
      <c r="L513">
        <f t="shared" si="44"/>
        <v>0.92170000000000007</v>
      </c>
      <c r="M513" s="44">
        <f t="shared" si="45"/>
        <v>5.0000000000000044E-2</v>
      </c>
      <c r="N513" s="44">
        <f t="shared" si="46"/>
        <v>0</v>
      </c>
      <c r="O513" s="44">
        <f t="shared" si="47"/>
        <v>0</v>
      </c>
    </row>
    <row r="514" spans="1:15" x14ac:dyDescent="0.35">
      <c r="A514">
        <v>119903</v>
      </c>
      <c r="B514" t="s">
        <v>540</v>
      </c>
      <c r="C514" s="8">
        <v>358880981</v>
      </c>
      <c r="D514" s="8">
        <v>358880981</v>
      </c>
      <c r="E514" s="8">
        <f t="shared" ref="E514:E577" si="48">(C514-D514)*2</f>
        <v>0</v>
      </c>
      <c r="F514" s="8">
        <f>_xlfn.IFNA(VLOOKUP(A514,'313 expiration'!A$1:E$24,5,FALSE),0)</f>
        <v>0</v>
      </c>
      <c r="G514" s="8">
        <f>_xlfn.IFNA(VLOOKUP(A514,'TIF expiration'!$A$1:$B$8,2,FALSE),0)</f>
        <v>0</v>
      </c>
      <c r="H514">
        <v>0.85460000000000003</v>
      </c>
      <c r="I514">
        <v>0.80460000000000009</v>
      </c>
      <c r="J514">
        <v>0.80460000000000009</v>
      </c>
      <c r="K514">
        <f t="shared" ref="K514:K577" si="49">I514-J514</f>
        <v>0</v>
      </c>
      <c r="L514">
        <f t="shared" ref="L514:L577" si="50">H514+K514</f>
        <v>0.85460000000000003</v>
      </c>
      <c r="M514" s="44">
        <f t="shared" ref="M514:M577" si="51">MAX(0,MIN(0.08,L514-I514))</f>
        <v>4.9999999999999933E-2</v>
      </c>
      <c r="N514" s="44">
        <f t="shared" ref="N514:N577" si="52">MIN(0.09,L514-I514-M514)</f>
        <v>0</v>
      </c>
      <c r="O514" s="44">
        <f t="shared" ref="O514:O577" si="53">L514-I514-M514-N514</f>
        <v>0</v>
      </c>
    </row>
    <row r="515" spans="1:15" x14ac:dyDescent="0.35">
      <c r="A515">
        <v>120901</v>
      </c>
      <c r="B515" t="s">
        <v>539</v>
      </c>
      <c r="C515" s="8">
        <v>753709697</v>
      </c>
      <c r="D515" s="8">
        <v>753709697</v>
      </c>
      <c r="E515" s="8">
        <f t="shared" si="48"/>
        <v>0</v>
      </c>
      <c r="F515" s="8">
        <f>_xlfn.IFNA(VLOOKUP(A515,'313 expiration'!A$1:E$24,5,FALSE),0)</f>
        <v>150632000</v>
      </c>
      <c r="G515" s="8">
        <f>_xlfn.IFNA(VLOOKUP(A515,'TIF expiration'!$A$1:$B$8,2,FALSE),0)</f>
        <v>0</v>
      </c>
      <c r="H515">
        <v>0.85460000000000003</v>
      </c>
      <c r="I515">
        <v>0.80460000000000009</v>
      </c>
      <c r="J515">
        <v>0.80460000000000009</v>
      </c>
      <c r="K515">
        <f t="shared" si="49"/>
        <v>0</v>
      </c>
      <c r="L515">
        <f t="shared" si="50"/>
        <v>0.85460000000000003</v>
      </c>
      <c r="M515" s="44">
        <f t="shared" si="51"/>
        <v>4.9999999999999933E-2</v>
      </c>
      <c r="N515" s="44">
        <f t="shared" si="52"/>
        <v>0</v>
      </c>
      <c r="O515" s="44">
        <f t="shared" si="53"/>
        <v>0</v>
      </c>
    </row>
    <row r="516" spans="1:15" x14ac:dyDescent="0.35">
      <c r="A516">
        <v>120902</v>
      </c>
      <c r="B516" t="s">
        <v>538</v>
      </c>
      <c r="C516" s="8">
        <v>299071721</v>
      </c>
      <c r="D516" s="8">
        <v>299071721</v>
      </c>
      <c r="E516" s="8">
        <f t="shared" si="48"/>
        <v>0</v>
      </c>
      <c r="F516" s="8">
        <f>_xlfn.IFNA(VLOOKUP(A516,'313 expiration'!A$1:E$24,5,FALSE),0)</f>
        <v>210876519</v>
      </c>
      <c r="G516" s="8">
        <f>_xlfn.IFNA(VLOOKUP(A516,'TIF expiration'!$A$1:$B$8,2,FALSE),0)</f>
        <v>0</v>
      </c>
      <c r="H516">
        <v>0.8841</v>
      </c>
      <c r="I516">
        <v>0.83410000000000006</v>
      </c>
      <c r="J516">
        <v>0.83410000000000006</v>
      </c>
      <c r="K516">
        <f t="shared" si="49"/>
        <v>0</v>
      </c>
      <c r="L516">
        <f t="shared" si="50"/>
        <v>0.8841</v>
      </c>
      <c r="M516" s="44">
        <f t="shared" si="51"/>
        <v>4.9999999999999933E-2</v>
      </c>
      <c r="N516" s="44">
        <f t="shared" si="52"/>
        <v>0</v>
      </c>
      <c r="O516" s="44">
        <f t="shared" si="53"/>
        <v>0</v>
      </c>
    </row>
    <row r="517" spans="1:15" x14ac:dyDescent="0.35">
      <c r="A517">
        <v>120905</v>
      </c>
      <c r="B517" t="s">
        <v>537</v>
      </c>
      <c r="C517" s="8">
        <v>1302723308</v>
      </c>
      <c r="D517" s="8">
        <v>1279423161</v>
      </c>
      <c r="E517" s="8">
        <f t="shared" si="48"/>
        <v>46600294</v>
      </c>
      <c r="F517" s="8">
        <f>_xlfn.IFNA(VLOOKUP(A517,'313 expiration'!A$1:E$24,5,FALSE),0)</f>
        <v>0</v>
      </c>
      <c r="G517" s="8">
        <f>_xlfn.IFNA(VLOOKUP(A517,'TIF expiration'!$A$1:$B$8,2,FALSE),0)</f>
        <v>0</v>
      </c>
      <c r="H517">
        <v>0.89100000000000001</v>
      </c>
      <c r="I517">
        <v>0.80460000000000009</v>
      </c>
      <c r="J517">
        <v>0.80460000000000009</v>
      </c>
      <c r="K517">
        <f t="shared" si="49"/>
        <v>0</v>
      </c>
      <c r="L517">
        <f t="shared" si="50"/>
        <v>0.89100000000000001</v>
      </c>
      <c r="M517" s="44">
        <f t="shared" si="51"/>
        <v>0.08</v>
      </c>
      <c r="N517" s="44">
        <f t="shared" si="52"/>
        <v>6.3999999999999196E-3</v>
      </c>
      <c r="O517" s="44">
        <f t="shared" si="53"/>
        <v>0</v>
      </c>
    </row>
    <row r="518" spans="1:15" x14ac:dyDescent="0.35">
      <c r="A518">
        <v>121902</v>
      </c>
      <c r="B518" t="s">
        <v>536</v>
      </c>
      <c r="C518" s="8">
        <v>520593870</v>
      </c>
      <c r="D518" s="8">
        <v>505359289</v>
      </c>
      <c r="E518" s="8">
        <f t="shared" si="48"/>
        <v>30469162</v>
      </c>
      <c r="F518" s="8">
        <f>_xlfn.IFNA(VLOOKUP(A518,'313 expiration'!A$1:E$24,5,FALSE),0)</f>
        <v>0</v>
      </c>
      <c r="G518" s="8">
        <f>_xlfn.IFNA(VLOOKUP(A518,'TIF expiration'!$A$1:$B$8,2,FALSE),0)</f>
        <v>0</v>
      </c>
      <c r="H518">
        <v>0.94410000000000005</v>
      </c>
      <c r="I518">
        <v>0.89170000000000005</v>
      </c>
      <c r="J518">
        <v>0.89410000000000001</v>
      </c>
      <c r="K518">
        <f t="shared" si="49"/>
        <v>-2.3999999999999577E-3</v>
      </c>
      <c r="L518">
        <f t="shared" si="50"/>
        <v>0.94170000000000009</v>
      </c>
      <c r="M518" s="44">
        <f t="shared" si="51"/>
        <v>5.0000000000000044E-2</v>
      </c>
      <c r="N518" s="44">
        <f t="shared" si="52"/>
        <v>0</v>
      </c>
      <c r="O518" s="44">
        <f t="shared" si="53"/>
        <v>0</v>
      </c>
    </row>
    <row r="519" spans="1:15" x14ac:dyDescent="0.35">
      <c r="A519">
        <v>121903</v>
      </c>
      <c r="B519" t="s">
        <v>535</v>
      </c>
      <c r="C519" s="8">
        <v>458260393</v>
      </c>
      <c r="D519" s="8">
        <v>458260393</v>
      </c>
      <c r="E519" s="8">
        <f t="shared" si="48"/>
        <v>0</v>
      </c>
      <c r="F519" s="8">
        <f>_xlfn.IFNA(VLOOKUP(A519,'313 expiration'!A$1:E$24,5,FALSE),0)</f>
        <v>0</v>
      </c>
      <c r="G519" s="8">
        <f>_xlfn.IFNA(VLOOKUP(A519,'TIF expiration'!$A$1:$B$8,2,FALSE),0)</f>
        <v>0</v>
      </c>
      <c r="H519">
        <v>0.95290000000000008</v>
      </c>
      <c r="I519">
        <v>0.81459999999999999</v>
      </c>
      <c r="J519">
        <v>0.81459999999999999</v>
      </c>
      <c r="K519">
        <f t="shared" si="49"/>
        <v>0</v>
      </c>
      <c r="L519">
        <f t="shared" si="50"/>
        <v>0.95290000000000008</v>
      </c>
      <c r="M519" s="44">
        <f t="shared" si="51"/>
        <v>0.08</v>
      </c>
      <c r="N519" s="44">
        <f t="shared" si="52"/>
        <v>5.8300000000000088E-2</v>
      </c>
      <c r="O519" s="44">
        <f t="shared" si="53"/>
        <v>0</v>
      </c>
    </row>
    <row r="520" spans="1:15" x14ac:dyDescent="0.35">
      <c r="A520">
        <v>121904</v>
      </c>
      <c r="B520" t="s">
        <v>534</v>
      </c>
      <c r="C520" s="8">
        <v>1077729191</v>
      </c>
      <c r="D520" s="8">
        <v>1077729191</v>
      </c>
      <c r="E520" s="8">
        <f t="shared" si="48"/>
        <v>0</v>
      </c>
      <c r="F520" s="8">
        <f>_xlfn.IFNA(VLOOKUP(A520,'313 expiration'!A$1:E$24,5,FALSE),0)</f>
        <v>0</v>
      </c>
      <c r="G520" s="8">
        <f>_xlfn.IFNA(VLOOKUP(A520,'TIF expiration'!$A$1:$B$8,2,FALSE),0)</f>
        <v>0</v>
      </c>
      <c r="H520">
        <v>0.95610000000000006</v>
      </c>
      <c r="I520">
        <v>0.81780000000000008</v>
      </c>
      <c r="J520">
        <v>0.81780000000000008</v>
      </c>
      <c r="K520">
        <f t="shared" si="49"/>
        <v>0</v>
      </c>
      <c r="L520">
        <f t="shared" si="50"/>
        <v>0.95610000000000006</v>
      </c>
      <c r="M520" s="44">
        <f t="shared" si="51"/>
        <v>0.08</v>
      </c>
      <c r="N520" s="44">
        <f t="shared" si="52"/>
        <v>5.8299999999999977E-2</v>
      </c>
      <c r="O520" s="44">
        <f t="shared" si="53"/>
        <v>0</v>
      </c>
    </row>
    <row r="521" spans="1:15" x14ac:dyDescent="0.35">
      <c r="A521">
        <v>121905</v>
      </c>
      <c r="B521" t="s">
        <v>533</v>
      </c>
      <c r="C521" s="8">
        <v>360554671</v>
      </c>
      <c r="D521" s="8">
        <v>360554671</v>
      </c>
      <c r="E521" s="8">
        <f t="shared" si="48"/>
        <v>0</v>
      </c>
      <c r="F521" s="8">
        <f>_xlfn.IFNA(VLOOKUP(A521,'313 expiration'!A$1:E$24,5,FALSE),0)</f>
        <v>0</v>
      </c>
      <c r="G521" s="8">
        <f>_xlfn.IFNA(VLOOKUP(A521,'TIF expiration'!$A$1:$B$8,2,FALSE),0)</f>
        <v>0</v>
      </c>
      <c r="H521">
        <v>0.9245000000000001</v>
      </c>
      <c r="I521">
        <v>0.87450000000000006</v>
      </c>
      <c r="J521">
        <v>0.87450000000000006</v>
      </c>
      <c r="K521">
        <f t="shared" si="49"/>
        <v>0</v>
      </c>
      <c r="L521">
        <f t="shared" si="50"/>
        <v>0.9245000000000001</v>
      </c>
      <c r="M521" s="44">
        <f t="shared" si="51"/>
        <v>5.0000000000000044E-2</v>
      </c>
      <c r="N521" s="44">
        <f t="shared" si="52"/>
        <v>0</v>
      </c>
      <c r="O521" s="44">
        <f t="shared" si="53"/>
        <v>0</v>
      </c>
    </row>
    <row r="522" spans="1:15" x14ac:dyDescent="0.35">
      <c r="A522">
        <v>121906</v>
      </c>
      <c r="B522" t="s">
        <v>532</v>
      </c>
      <c r="C522" s="8">
        <v>341688985</v>
      </c>
      <c r="D522" s="8">
        <v>336984604</v>
      </c>
      <c r="E522" s="8">
        <f t="shared" si="48"/>
        <v>9408762</v>
      </c>
      <c r="F522" s="8">
        <f>_xlfn.IFNA(VLOOKUP(A522,'313 expiration'!A$1:E$24,5,FALSE),0)</f>
        <v>0</v>
      </c>
      <c r="G522" s="8">
        <f>_xlfn.IFNA(VLOOKUP(A522,'TIF expiration'!$A$1:$B$8,2,FALSE),0)</f>
        <v>0</v>
      </c>
      <c r="H522">
        <v>1.0324</v>
      </c>
      <c r="I522">
        <v>0.89410000000000001</v>
      </c>
      <c r="J522">
        <v>0.89410000000000001</v>
      </c>
      <c r="K522">
        <f t="shared" si="49"/>
        <v>0</v>
      </c>
      <c r="L522">
        <f t="shared" si="50"/>
        <v>1.0324</v>
      </c>
      <c r="M522" s="44">
        <f t="shared" si="51"/>
        <v>0.08</v>
      </c>
      <c r="N522" s="44">
        <f t="shared" si="52"/>
        <v>5.8299999999999977E-2</v>
      </c>
      <c r="O522" s="44">
        <f t="shared" si="53"/>
        <v>0</v>
      </c>
    </row>
    <row r="523" spans="1:15" x14ac:dyDescent="0.35">
      <c r="A523">
        <v>122901</v>
      </c>
      <c r="B523" t="s">
        <v>531</v>
      </c>
      <c r="C523" s="8">
        <v>284392706</v>
      </c>
      <c r="D523" s="8">
        <v>284392706</v>
      </c>
      <c r="E523" s="8">
        <f t="shared" si="48"/>
        <v>0</v>
      </c>
      <c r="F523" s="8">
        <f>_xlfn.IFNA(VLOOKUP(A523,'313 expiration'!A$1:E$24,5,FALSE),0)</f>
        <v>0</v>
      </c>
      <c r="G523" s="8">
        <f>_xlfn.IFNA(VLOOKUP(A523,'TIF expiration'!$A$1:$B$8,2,FALSE),0)</f>
        <v>0</v>
      </c>
      <c r="H523">
        <v>0.97350000000000003</v>
      </c>
      <c r="I523">
        <v>0.85489999999999999</v>
      </c>
      <c r="J523">
        <v>0.85489999999999999</v>
      </c>
      <c r="K523">
        <f t="shared" si="49"/>
        <v>0</v>
      </c>
      <c r="L523">
        <f t="shared" si="50"/>
        <v>0.97350000000000003</v>
      </c>
      <c r="M523" s="44">
        <f t="shared" si="51"/>
        <v>0.08</v>
      </c>
      <c r="N523" s="44">
        <f t="shared" si="52"/>
        <v>3.8600000000000037E-2</v>
      </c>
      <c r="O523" s="44">
        <f t="shared" si="53"/>
        <v>0</v>
      </c>
    </row>
    <row r="524" spans="1:15" x14ac:dyDescent="0.35">
      <c r="A524">
        <v>122902</v>
      </c>
      <c r="B524" t="s">
        <v>530</v>
      </c>
      <c r="C524" s="8">
        <v>59984033</v>
      </c>
      <c r="D524" s="8">
        <v>59984033</v>
      </c>
      <c r="E524" s="8">
        <f t="shared" si="48"/>
        <v>0</v>
      </c>
      <c r="F524" s="8">
        <f>_xlfn.IFNA(VLOOKUP(A524,'313 expiration'!A$1:E$24,5,FALSE),0)</f>
        <v>0</v>
      </c>
      <c r="G524" s="8">
        <f>_xlfn.IFNA(VLOOKUP(A524,'TIF expiration'!$A$1:$B$8,2,FALSE),0)</f>
        <v>0</v>
      </c>
      <c r="H524">
        <v>0.88470000000000004</v>
      </c>
      <c r="I524">
        <v>0.8347</v>
      </c>
      <c r="J524">
        <v>0.8347</v>
      </c>
      <c r="K524">
        <f t="shared" si="49"/>
        <v>0</v>
      </c>
      <c r="L524">
        <f t="shared" si="50"/>
        <v>0.88470000000000004</v>
      </c>
      <c r="M524" s="44">
        <f t="shared" si="51"/>
        <v>5.0000000000000044E-2</v>
      </c>
      <c r="N524" s="44">
        <f t="shared" si="52"/>
        <v>0</v>
      </c>
      <c r="O524" s="44">
        <f t="shared" si="53"/>
        <v>0</v>
      </c>
    </row>
    <row r="525" spans="1:15" x14ac:dyDescent="0.35">
      <c r="A525">
        <v>123905</v>
      </c>
      <c r="B525" t="s">
        <v>529</v>
      </c>
      <c r="C525" s="8">
        <v>3267298299</v>
      </c>
      <c r="D525" s="8">
        <v>3267298299</v>
      </c>
      <c r="E525" s="8">
        <f t="shared" si="48"/>
        <v>0</v>
      </c>
      <c r="F525" s="8">
        <f>_xlfn.IFNA(VLOOKUP(A525,'313 expiration'!A$1:E$24,5,FALSE),0)</f>
        <v>0</v>
      </c>
      <c r="G525" s="8">
        <f>_xlfn.IFNA(VLOOKUP(A525,'TIF expiration'!$A$1:$B$8,2,FALSE),0)</f>
        <v>0</v>
      </c>
      <c r="H525">
        <v>0.872</v>
      </c>
      <c r="I525">
        <v>0.82200000000000006</v>
      </c>
      <c r="J525">
        <v>0.82200000000000006</v>
      </c>
      <c r="K525">
        <f t="shared" si="49"/>
        <v>0</v>
      </c>
      <c r="L525">
        <f t="shared" si="50"/>
        <v>0.872</v>
      </c>
      <c r="M525" s="44">
        <f t="shared" si="51"/>
        <v>4.9999999999999933E-2</v>
      </c>
      <c r="N525" s="44">
        <f t="shared" si="52"/>
        <v>0</v>
      </c>
      <c r="O525" s="44">
        <f t="shared" si="53"/>
        <v>0</v>
      </c>
    </row>
    <row r="526" spans="1:15" x14ac:dyDescent="0.35">
      <c r="A526">
        <v>123907</v>
      </c>
      <c r="B526" t="s">
        <v>528</v>
      </c>
      <c r="C526" s="8">
        <v>5658698541</v>
      </c>
      <c r="D526" s="8">
        <v>5658698541</v>
      </c>
      <c r="E526" s="8">
        <f t="shared" si="48"/>
        <v>0</v>
      </c>
      <c r="F526" s="8">
        <f>_xlfn.IFNA(VLOOKUP(A526,'313 expiration'!A$1:E$24,5,FALSE),0)</f>
        <v>104866452</v>
      </c>
      <c r="G526" s="8">
        <f>_xlfn.IFNA(VLOOKUP(A526,'TIF expiration'!$A$1:$B$8,2,FALSE),0)</f>
        <v>0</v>
      </c>
      <c r="H526">
        <v>1.0070000000000001</v>
      </c>
      <c r="I526">
        <v>0.86870000000000003</v>
      </c>
      <c r="J526">
        <v>0.86870000000000003</v>
      </c>
      <c r="K526">
        <f t="shared" si="49"/>
        <v>0</v>
      </c>
      <c r="L526">
        <f t="shared" si="50"/>
        <v>1.0070000000000001</v>
      </c>
      <c r="M526" s="44">
        <f t="shared" si="51"/>
        <v>0.08</v>
      </c>
      <c r="N526" s="44">
        <f t="shared" si="52"/>
        <v>5.8300000000000088E-2</v>
      </c>
      <c r="O526" s="44">
        <f t="shared" si="53"/>
        <v>0</v>
      </c>
    </row>
    <row r="527" spans="1:15" x14ac:dyDescent="0.35">
      <c r="A527">
        <v>123908</v>
      </c>
      <c r="B527" t="s">
        <v>527</v>
      </c>
      <c r="C527" s="8">
        <v>3299831102</v>
      </c>
      <c r="D527" s="8">
        <v>3165663750</v>
      </c>
      <c r="E527" s="8">
        <f t="shared" si="48"/>
        <v>268334704</v>
      </c>
      <c r="F527" s="8">
        <f>_xlfn.IFNA(VLOOKUP(A527,'313 expiration'!A$1:E$24,5,FALSE),0)</f>
        <v>0</v>
      </c>
      <c r="G527" s="8">
        <f>_xlfn.IFNA(VLOOKUP(A527,'TIF expiration'!$A$1:$B$8,2,FALSE),0)</f>
        <v>0</v>
      </c>
      <c r="H527">
        <v>0.94290000000000007</v>
      </c>
      <c r="I527">
        <v>0.80460000000000009</v>
      </c>
      <c r="J527">
        <v>0.80460000000000009</v>
      </c>
      <c r="K527">
        <f t="shared" si="49"/>
        <v>0</v>
      </c>
      <c r="L527">
        <f t="shared" si="50"/>
        <v>0.94290000000000007</v>
      </c>
      <c r="M527" s="44">
        <f t="shared" si="51"/>
        <v>0.08</v>
      </c>
      <c r="N527" s="44">
        <f t="shared" si="52"/>
        <v>5.8299999999999977E-2</v>
      </c>
      <c r="O527" s="44">
        <f t="shared" si="53"/>
        <v>0</v>
      </c>
    </row>
    <row r="528" spans="1:15" x14ac:dyDescent="0.35">
      <c r="A528">
        <v>123910</v>
      </c>
      <c r="B528" t="s">
        <v>526</v>
      </c>
      <c r="C528" s="8">
        <v>13697853641</v>
      </c>
      <c r="D528" s="8">
        <v>13697853641</v>
      </c>
      <c r="E528" s="8">
        <f t="shared" si="48"/>
        <v>0</v>
      </c>
      <c r="F528" s="8">
        <f>_xlfn.IFNA(VLOOKUP(A528,'313 expiration'!A$1:E$24,5,FALSE),0)</f>
        <v>102762474</v>
      </c>
      <c r="G528" s="8">
        <f>_xlfn.IFNA(VLOOKUP(A528,'TIF expiration'!$A$1:$B$8,2,FALSE),0)</f>
        <v>0</v>
      </c>
      <c r="H528">
        <v>0.90890000000000004</v>
      </c>
      <c r="I528">
        <v>0.82940000000000003</v>
      </c>
      <c r="J528">
        <v>0.82940000000000003</v>
      </c>
      <c r="K528">
        <f t="shared" si="49"/>
        <v>0</v>
      </c>
      <c r="L528">
        <f t="shared" si="50"/>
        <v>0.90890000000000004</v>
      </c>
      <c r="M528" s="44">
        <f t="shared" si="51"/>
        <v>7.9500000000000015E-2</v>
      </c>
      <c r="N528" s="44">
        <f t="shared" si="52"/>
        <v>0</v>
      </c>
      <c r="O528" s="44">
        <f t="shared" si="53"/>
        <v>0</v>
      </c>
    </row>
    <row r="529" spans="1:15" x14ac:dyDescent="0.35">
      <c r="A529">
        <v>123913</v>
      </c>
      <c r="B529" t="s">
        <v>525</v>
      </c>
      <c r="C529" s="8">
        <v>1076200647</v>
      </c>
      <c r="D529" s="8">
        <v>1075197985</v>
      </c>
      <c r="E529" s="8">
        <f t="shared" si="48"/>
        <v>2005324</v>
      </c>
      <c r="F529" s="8">
        <f>_xlfn.IFNA(VLOOKUP(A529,'313 expiration'!A$1:E$24,5,FALSE),0)</f>
        <v>0</v>
      </c>
      <c r="G529" s="8">
        <f>_xlfn.IFNA(VLOOKUP(A529,'TIF expiration'!$A$1:$B$8,2,FALSE),0)</f>
        <v>0</v>
      </c>
      <c r="H529">
        <v>0.86460000000000004</v>
      </c>
      <c r="I529">
        <v>0.80460000000000009</v>
      </c>
      <c r="J529">
        <v>0.80460000000000009</v>
      </c>
      <c r="K529">
        <f t="shared" si="49"/>
        <v>0</v>
      </c>
      <c r="L529">
        <f t="shared" si="50"/>
        <v>0.86460000000000004</v>
      </c>
      <c r="M529" s="44">
        <f t="shared" si="51"/>
        <v>5.9999999999999942E-2</v>
      </c>
      <c r="N529" s="44">
        <f t="shared" si="52"/>
        <v>0</v>
      </c>
      <c r="O529" s="44">
        <f t="shared" si="53"/>
        <v>0</v>
      </c>
    </row>
    <row r="530" spans="1:15" x14ac:dyDescent="0.35">
      <c r="A530">
        <v>123914</v>
      </c>
      <c r="B530" t="s">
        <v>524</v>
      </c>
      <c r="C530" s="8">
        <v>965836522</v>
      </c>
      <c r="D530" s="8">
        <v>965836522</v>
      </c>
      <c r="E530" s="8">
        <f t="shared" si="48"/>
        <v>0</v>
      </c>
      <c r="F530" s="8">
        <f>_xlfn.IFNA(VLOOKUP(A530,'313 expiration'!A$1:E$24,5,FALSE),0)</f>
        <v>0</v>
      </c>
      <c r="G530" s="8">
        <f>_xlfn.IFNA(VLOOKUP(A530,'TIF expiration'!$A$1:$B$8,2,FALSE),0)</f>
        <v>0</v>
      </c>
      <c r="H530">
        <v>0.94290000000000007</v>
      </c>
      <c r="I530">
        <v>0.80460000000000009</v>
      </c>
      <c r="J530">
        <v>0.80460000000000009</v>
      </c>
      <c r="K530">
        <f t="shared" si="49"/>
        <v>0</v>
      </c>
      <c r="L530">
        <f t="shared" si="50"/>
        <v>0.94290000000000007</v>
      </c>
      <c r="M530" s="44">
        <f t="shared" si="51"/>
        <v>0.08</v>
      </c>
      <c r="N530" s="44">
        <f t="shared" si="52"/>
        <v>5.8299999999999977E-2</v>
      </c>
      <c r="O530" s="44">
        <f t="shared" si="53"/>
        <v>0</v>
      </c>
    </row>
    <row r="531" spans="1:15" x14ac:dyDescent="0.35">
      <c r="A531">
        <v>124901</v>
      </c>
      <c r="B531" t="s">
        <v>523</v>
      </c>
      <c r="C531" s="8">
        <v>433145155</v>
      </c>
      <c r="D531" s="8">
        <v>433145155</v>
      </c>
      <c r="E531" s="8">
        <f t="shared" si="48"/>
        <v>0</v>
      </c>
      <c r="F531" s="8">
        <f>_xlfn.IFNA(VLOOKUP(A531,'313 expiration'!A$1:E$24,5,FALSE),0)</f>
        <v>0</v>
      </c>
      <c r="G531" s="8">
        <f>_xlfn.IFNA(VLOOKUP(A531,'TIF expiration'!$A$1:$B$8,2,FALSE),0)</f>
        <v>0</v>
      </c>
      <c r="H531">
        <v>0.94410000000000005</v>
      </c>
      <c r="I531">
        <v>0.89410000000000001</v>
      </c>
      <c r="J531">
        <v>0.89410000000000001</v>
      </c>
      <c r="K531">
        <f t="shared" si="49"/>
        <v>0</v>
      </c>
      <c r="L531">
        <f t="shared" si="50"/>
        <v>0.94410000000000005</v>
      </c>
      <c r="M531" s="44">
        <f t="shared" si="51"/>
        <v>5.0000000000000044E-2</v>
      </c>
      <c r="N531" s="44">
        <f t="shared" si="52"/>
        <v>0</v>
      </c>
      <c r="O531" s="44">
        <f t="shared" si="53"/>
        <v>0</v>
      </c>
    </row>
    <row r="532" spans="1:15" x14ac:dyDescent="0.35">
      <c r="A532">
        <v>125901</v>
      </c>
      <c r="B532" t="s">
        <v>522</v>
      </c>
      <c r="C532" s="8">
        <v>1266920327</v>
      </c>
      <c r="D532" s="8">
        <v>1266920327</v>
      </c>
      <c r="E532" s="8">
        <f t="shared" si="48"/>
        <v>0</v>
      </c>
      <c r="F532" s="8">
        <f>_xlfn.IFNA(VLOOKUP(A532,'313 expiration'!A$1:E$24,5,FALSE),0)</f>
        <v>0</v>
      </c>
      <c r="G532" s="8">
        <f>_xlfn.IFNA(VLOOKUP(A532,'TIF expiration'!$A$1:$B$8,2,FALSE),0)</f>
        <v>0</v>
      </c>
      <c r="H532">
        <v>0.98710000000000009</v>
      </c>
      <c r="I532">
        <v>0.89410000000000001</v>
      </c>
      <c r="J532">
        <v>0.89410000000000001</v>
      </c>
      <c r="K532">
        <f t="shared" si="49"/>
        <v>0</v>
      </c>
      <c r="L532">
        <f t="shared" si="50"/>
        <v>0.98710000000000009</v>
      </c>
      <c r="M532" s="44">
        <f t="shared" si="51"/>
        <v>0.08</v>
      </c>
      <c r="N532" s="44">
        <f t="shared" si="52"/>
        <v>1.3000000000000081E-2</v>
      </c>
      <c r="O532" s="44">
        <f t="shared" si="53"/>
        <v>0</v>
      </c>
    </row>
    <row r="533" spans="1:15" x14ac:dyDescent="0.35">
      <c r="A533">
        <v>125902</v>
      </c>
      <c r="B533" t="s">
        <v>521</v>
      </c>
      <c r="C533" s="8">
        <v>119808563</v>
      </c>
      <c r="D533" s="8">
        <v>119808563</v>
      </c>
      <c r="E533" s="8">
        <f t="shared" si="48"/>
        <v>0</v>
      </c>
      <c r="F533" s="8">
        <f>_xlfn.IFNA(VLOOKUP(A533,'313 expiration'!A$1:E$24,5,FALSE),0)</f>
        <v>0</v>
      </c>
      <c r="G533" s="8">
        <f>_xlfn.IFNA(VLOOKUP(A533,'TIF expiration'!$A$1:$B$8,2,FALSE),0)</f>
        <v>0</v>
      </c>
      <c r="H533">
        <v>1.0306999999999999</v>
      </c>
      <c r="I533">
        <v>0.89240000000000008</v>
      </c>
      <c r="J533">
        <v>0.89240000000000008</v>
      </c>
      <c r="K533">
        <f t="shared" si="49"/>
        <v>0</v>
      </c>
      <c r="L533">
        <f t="shared" si="50"/>
        <v>1.0306999999999999</v>
      </c>
      <c r="M533" s="44">
        <f t="shared" si="51"/>
        <v>0.08</v>
      </c>
      <c r="N533" s="44">
        <f t="shared" si="52"/>
        <v>5.8299999999999866E-2</v>
      </c>
      <c r="O533" s="44">
        <f t="shared" si="53"/>
        <v>0</v>
      </c>
    </row>
    <row r="534" spans="1:15" x14ac:dyDescent="0.35">
      <c r="A534">
        <v>125903</v>
      </c>
      <c r="B534" t="s">
        <v>995</v>
      </c>
      <c r="C534" s="8">
        <v>554224700</v>
      </c>
      <c r="D534" s="8">
        <v>554224700</v>
      </c>
      <c r="E534" s="8">
        <f t="shared" si="48"/>
        <v>0</v>
      </c>
      <c r="F534" s="8">
        <f>_xlfn.IFNA(VLOOKUP(A534,'313 expiration'!A$1:E$24,5,FALSE),0)</f>
        <v>0</v>
      </c>
      <c r="G534" s="8">
        <f>_xlfn.IFNA(VLOOKUP(A534,'TIF expiration'!$A$1:$B$8,2,FALSE),0)</f>
        <v>0</v>
      </c>
      <c r="H534">
        <v>0.93720000000000003</v>
      </c>
      <c r="I534">
        <v>0.88580000000000003</v>
      </c>
      <c r="J534">
        <v>0.88580000000000003</v>
      </c>
      <c r="K534">
        <f t="shared" si="49"/>
        <v>0</v>
      </c>
      <c r="L534">
        <f t="shared" si="50"/>
        <v>0.93720000000000003</v>
      </c>
      <c r="M534" s="44">
        <f t="shared" si="51"/>
        <v>5.1400000000000001E-2</v>
      </c>
      <c r="N534" s="44">
        <f t="shared" si="52"/>
        <v>0</v>
      </c>
      <c r="O534" s="44">
        <f t="shared" si="53"/>
        <v>0</v>
      </c>
    </row>
    <row r="535" spans="1:15" x14ac:dyDescent="0.35">
      <c r="A535">
        <v>125905</v>
      </c>
      <c r="B535" t="s">
        <v>520</v>
      </c>
      <c r="C535" s="8">
        <v>185406996</v>
      </c>
      <c r="D535" s="8">
        <v>185406996</v>
      </c>
      <c r="E535" s="8">
        <f t="shared" si="48"/>
        <v>0</v>
      </c>
      <c r="F535" s="8">
        <f>_xlfn.IFNA(VLOOKUP(A535,'313 expiration'!A$1:E$24,5,FALSE),0)</f>
        <v>0</v>
      </c>
      <c r="G535" s="8">
        <f>_xlfn.IFNA(VLOOKUP(A535,'TIF expiration'!$A$1:$B$8,2,FALSE),0)</f>
        <v>0</v>
      </c>
      <c r="H535">
        <v>1.0118</v>
      </c>
      <c r="I535">
        <v>0.87350000000000005</v>
      </c>
      <c r="J535">
        <v>0.87350000000000005</v>
      </c>
      <c r="K535">
        <f t="shared" si="49"/>
        <v>0</v>
      </c>
      <c r="L535">
        <f t="shared" si="50"/>
        <v>1.0118</v>
      </c>
      <c r="M535" s="44">
        <f t="shared" si="51"/>
        <v>0.08</v>
      </c>
      <c r="N535" s="44">
        <f t="shared" si="52"/>
        <v>5.8299999999999977E-2</v>
      </c>
      <c r="O535" s="44">
        <f t="shared" si="53"/>
        <v>0</v>
      </c>
    </row>
    <row r="536" spans="1:15" x14ac:dyDescent="0.35">
      <c r="A536">
        <v>125906</v>
      </c>
      <c r="B536" t="s">
        <v>519</v>
      </c>
      <c r="C536" s="8">
        <v>49311756</v>
      </c>
      <c r="D536" s="8">
        <v>49177310</v>
      </c>
      <c r="E536" s="8">
        <f t="shared" si="48"/>
        <v>268892</v>
      </c>
      <c r="F536" s="8">
        <f>_xlfn.IFNA(VLOOKUP(A536,'313 expiration'!A$1:E$24,5,FALSE),0)</f>
        <v>0</v>
      </c>
      <c r="G536" s="8">
        <f>_xlfn.IFNA(VLOOKUP(A536,'TIF expiration'!$A$1:$B$8,2,FALSE),0)</f>
        <v>0</v>
      </c>
      <c r="H536">
        <v>0.94410000000000005</v>
      </c>
      <c r="I536">
        <v>0.89410000000000001</v>
      </c>
      <c r="J536">
        <v>0.89410000000000001</v>
      </c>
      <c r="K536">
        <f t="shared" si="49"/>
        <v>0</v>
      </c>
      <c r="L536">
        <f t="shared" si="50"/>
        <v>0.94410000000000005</v>
      </c>
      <c r="M536" s="44">
        <f t="shared" si="51"/>
        <v>5.0000000000000044E-2</v>
      </c>
      <c r="N536" s="44">
        <f t="shared" si="52"/>
        <v>0</v>
      </c>
      <c r="O536" s="44">
        <f t="shared" si="53"/>
        <v>0</v>
      </c>
    </row>
    <row r="537" spans="1:15" x14ac:dyDescent="0.35">
      <c r="A537">
        <v>126901</v>
      </c>
      <c r="B537" t="s">
        <v>518</v>
      </c>
      <c r="C537" s="8">
        <v>1864789365</v>
      </c>
      <c r="D537" s="8">
        <v>1864789365</v>
      </c>
      <c r="E537" s="8">
        <f t="shared" si="48"/>
        <v>0</v>
      </c>
      <c r="F537" s="8">
        <f>_xlfn.IFNA(VLOOKUP(A537,'313 expiration'!A$1:E$24,5,FALSE),0)</f>
        <v>0</v>
      </c>
      <c r="G537" s="8">
        <f>_xlfn.IFNA(VLOOKUP(A537,'TIF expiration'!$A$1:$B$8,2,FALSE),0)</f>
        <v>0</v>
      </c>
      <c r="H537">
        <v>0.85460000000000003</v>
      </c>
      <c r="I537">
        <v>0.80460000000000009</v>
      </c>
      <c r="J537">
        <v>0.80460000000000009</v>
      </c>
      <c r="K537">
        <f t="shared" si="49"/>
        <v>0</v>
      </c>
      <c r="L537">
        <f t="shared" si="50"/>
        <v>0.85460000000000003</v>
      </c>
      <c r="M537" s="44">
        <f t="shared" si="51"/>
        <v>4.9999999999999933E-2</v>
      </c>
      <c r="N537" s="44">
        <f t="shared" si="52"/>
        <v>0</v>
      </c>
      <c r="O537" s="44">
        <f t="shared" si="53"/>
        <v>0</v>
      </c>
    </row>
    <row r="538" spans="1:15" x14ac:dyDescent="0.35">
      <c r="A538">
        <v>126902</v>
      </c>
      <c r="B538" t="s">
        <v>517</v>
      </c>
      <c r="C538" s="8">
        <v>6564084333</v>
      </c>
      <c r="D538" s="8">
        <v>6564084333</v>
      </c>
      <c r="E538" s="8">
        <f t="shared" si="48"/>
        <v>0</v>
      </c>
      <c r="F538" s="8">
        <f>_xlfn.IFNA(VLOOKUP(A538,'313 expiration'!A$1:E$24,5,FALSE),0)</f>
        <v>0</v>
      </c>
      <c r="G538" s="8">
        <f>_xlfn.IFNA(VLOOKUP(A538,'TIF expiration'!$A$1:$B$8,2,FALSE),0)</f>
        <v>0</v>
      </c>
      <c r="H538">
        <v>0.94290000000000007</v>
      </c>
      <c r="I538">
        <v>0.80460000000000009</v>
      </c>
      <c r="J538">
        <v>0.80460000000000009</v>
      </c>
      <c r="K538">
        <f t="shared" si="49"/>
        <v>0</v>
      </c>
      <c r="L538">
        <f t="shared" si="50"/>
        <v>0.94290000000000007</v>
      </c>
      <c r="M538" s="44">
        <f t="shared" si="51"/>
        <v>0.08</v>
      </c>
      <c r="N538" s="44">
        <f t="shared" si="52"/>
        <v>5.8299999999999977E-2</v>
      </c>
      <c r="O538" s="44">
        <f t="shared" si="53"/>
        <v>0</v>
      </c>
    </row>
    <row r="539" spans="1:15" x14ac:dyDescent="0.35">
      <c r="A539">
        <v>126903</v>
      </c>
      <c r="B539" t="s">
        <v>516</v>
      </c>
      <c r="C539" s="8">
        <v>3538445340</v>
      </c>
      <c r="D539" s="8">
        <v>3538445340</v>
      </c>
      <c r="E539" s="8">
        <f t="shared" si="48"/>
        <v>0</v>
      </c>
      <c r="F539" s="8">
        <f>_xlfn.IFNA(VLOOKUP(A539,'313 expiration'!A$1:E$24,5,FALSE),0)</f>
        <v>0</v>
      </c>
      <c r="G539" s="8">
        <f>_xlfn.IFNA(VLOOKUP(A539,'TIF expiration'!$A$1:$B$8,2,FALSE),0)</f>
        <v>0</v>
      </c>
      <c r="H539">
        <v>0.94290000000000007</v>
      </c>
      <c r="I539">
        <v>0.80460000000000009</v>
      </c>
      <c r="J539">
        <v>0.80460000000000009</v>
      </c>
      <c r="K539">
        <f t="shared" si="49"/>
        <v>0</v>
      </c>
      <c r="L539">
        <f t="shared" si="50"/>
        <v>0.94290000000000007</v>
      </c>
      <c r="M539" s="44">
        <f t="shared" si="51"/>
        <v>0.08</v>
      </c>
      <c r="N539" s="44">
        <f t="shared" si="52"/>
        <v>5.8299999999999977E-2</v>
      </c>
      <c r="O539" s="44">
        <f t="shared" si="53"/>
        <v>0</v>
      </c>
    </row>
    <row r="540" spans="1:15" x14ac:dyDescent="0.35">
      <c r="A540">
        <v>126904</v>
      </c>
      <c r="B540" t="s">
        <v>515</v>
      </c>
      <c r="C540" s="8">
        <v>518155641</v>
      </c>
      <c r="D540" s="8">
        <v>518155641</v>
      </c>
      <c r="E540" s="8">
        <f t="shared" si="48"/>
        <v>0</v>
      </c>
      <c r="F540" s="8">
        <f>_xlfn.IFNA(VLOOKUP(A540,'313 expiration'!A$1:E$24,5,FALSE),0)</f>
        <v>0</v>
      </c>
      <c r="G540" s="8">
        <f>_xlfn.IFNA(VLOOKUP(A540,'TIF expiration'!$A$1:$B$8,2,FALSE),0)</f>
        <v>0</v>
      </c>
      <c r="H540">
        <v>0.85460000000000003</v>
      </c>
      <c r="I540">
        <v>0.80460000000000009</v>
      </c>
      <c r="J540">
        <v>0.80460000000000009</v>
      </c>
      <c r="K540">
        <f t="shared" si="49"/>
        <v>0</v>
      </c>
      <c r="L540">
        <f t="shared" si="50"/>
        <v>0.85460000000000003</v>
      </c>
      <c r="M540" s="44">
        <f t="shared" si="51"/>
        <v>4.9999999999999933E-2</v>
      </c>
      <c r="N540" s="44">
        <f t="shared" si="52"/>
        <v>0</v>
      </c>
      <c r="O540" s="44">
        <f t="shared" si="53"/>
        <v>0</v>
      </c>
    </row>
    <row r="541" spans="1:15" x14ac:dyDescent="0.35">
      <c r="A541">
        <v>126905</v>
      </c>
      <c r="B541" t="s">
        <v>514</v>
      </c>
      <c r="C541" s="8">
        <v>2372530761</v>
      </c>
      <c r="D541" s="8">
        <v>2372530761</v>
      </c>
      <c r="E541" s="8">
        <f t="shared" si="48"/>
        <v>0</v>
      </c>
      <c r="F541" s="8">
        <f>_xlfn.IFNA(VLOOKUP(A541,'313 expiration'!A$1:E$24,5,FALSE),0)</f>
        <v>0</v>
      </c>
      <c r="G541" s="8">
        <f>_xlfn.IFNA(VLOOKUP(A541,'TIF expiration'!$A$1:$B$8,2,FALSE),0)</f>
        <v>0</v>
      </c>
      <c r="H541">
        <v>0.94290000000000007</v>
      </c>
      <c r="I541">
        <v>0.80460000000000009</v>
      </c>
      <c r="J541">
        <v>0.80460000000000009</v>
      </c>
      <c r="K541">
        <f t="shared" si="49"/>
        <v>0</v>
      </c>
      <c r="L541">
        <f t="shared" si="50"/>
        <v>0.94290000000000007</v>
      </c>
      <c r="M541" s="44">
        <f t="shared" si="51"/>
        <v>0.08</v>
      </c>
      <c r="N541" s="44">
        <f t="shared" si="52"/>
        <v>5.8299999999999977E-2</v>
      </c>
      <c r="O541" s="44">
        <f t="shared" si="53"/>
        <v>0</v>
      </c>
    </row>
    <row r="542" spans="1:15" x14ac:dyDescent="0.35">
      <c r="A542">
        <v>126906</v>
      </c>
      <c r="B542" t="s">
        <v>513</v>
      </c>
      <c r="C542" s="8">
        <v>251424995</v>
      </c>
      <c r="D542" s="8">
        <v>251424995</v>
      </c>
      <c r="E542" s="8">
        <f t="shared" si="48"/>
        <v>0</v>
      </c>
      <c r="F542" s="8">
        <f>_xlfn.IFNA(VLOOKUP(A542,'313 expiration'!A$1:E$24,5,FALSE),0)</f>
        <v>0</v>
      </c>
      <c r="G542" s="8">
        <f>_xlfn.IFNA(VLOOKUP(A542,'TIF expiration'!$A$1:$B$8,2,FALSE),0)</f>
        <v>0</v>
      </c>
      <c r="H542">
        <v>0.94290000000000007</v>
      </c>
      <c r="I542">
        <v>0.80460000000000009</v>
      </c>
      <c r="J542">
        <v>0.80460000000000009</v>
      </c>
      <c r="K542">
        <f t="shared" si="49"/>
        <v>0</v>
      </c>
      <c r="L542">
        <f t="shared" si="50"/>
        <v>0.94290000000000007</v>
      </c>
      <c r="M542" s="44">
        <f t="shared" si="51"/>
        <v>0.08</v>
      </c>
      <c r="N542" s="44">
        <f t="shared" si="52"/>
        <v>5.8299999999999977E-2</v>
      </c>
      <c r="O542" s="44">
        <f t="shared" si="53"/>
        <v>0</v>
      </c>
    </row>
    <row r="543" spans="1:15" x14ac:dyDescent="0.35">
      <c r="A543">
        <v>126907</v>
      </c>
      <c r="B543" t="s">
        <v>512</v>
      </c>
      <c r="C543" s="8">
        <v>400577382</v>
      </c>
      <c r="D543" s="8">
        <v>400577382</v>
      </c>
      <c r="E543" s="8">
        <f t="shared" si="48"/>
        <v>0</v>
      </c>
      <c r="F543" s="8">
        <f>_xlfn.IFNA(VLOOKUP(A543,'313 expiration'!A$1:E$24,5,FALSE),0)</f>
        <v>0</v>
      </c>
      <c r="G543" s="8">
        <f>_xlfn.IFNA(VLOOKUP(A543,'TIF expiration'!$A$1:$B$8,2,FALSE),0)</f>
        <v>0</v>
      </c>
      <c r="H543">
        <v>0.96720000000000006</v>
      </c>
      <c r="I543">
        <v>0.80460000000000009</v>
      </c>
      <c r="J543">
        <v>0.82890000000000008</v>
      </c>
      <c r="K543">
        <f t="shared" si="49"/>
        <v>-2.4299999999999988E-2</v>
      </c>
      <c r="L543">
        <f t="shared" si="50"/>
        <v>0.94290000000000007</v>
      </c>
      <c r="M543" s="44">
        <f t="shared" si="51"/>
        <v>0.08</v>
      </c>
      <c r="N543" s="44">
        <f t="shared" si="52"/>
        <v>5.8299999999999977E-2</v>
      </c>
      <c r="O543" s="44">
        <f t="shared" si="53"/>
        <v>0</v>
      </c>
    </row>
    <row r="544" spans="1:15" x14ac:dyDescent="0.35">
      <c r="A544">
        <v>126908</v>
      </c>
      <c r="B544" t="s">
        <v>511</v>
      </c>
      <c r="C544" s="8">
        <v>662043586</v>
      </c>
      <c r="D544" s="8">
        <v>662043586</v>
      </c>
      <c r="E544" s="8">
        <f t="shared" si="48"/>
        <v>0</v>
      </c>
      <c r="F544" s="8">
        <f>_xlfn.IFNA(VLOOKUP(A544,'313 expiration'!A$1:E$24,5,FALSE),0)</f>
        <v>0</v>
      </c>
      <c r="G544" s="8">
        <f>_xlfn.IFNA(VLOOKUP(A544,'TIF expiration'!$A$1:$B$8,2,FALSE),0)</f>
        <v>0</v>
      </c>
      <c r="H544">
        <v>0.93610000000000004</v>
      </c>
      <c r="I544">
        <v>0.80460000000000009</v>
      </c>
      <c r="J544">
        <v>0.80460000000000009</v>
      </c>
      <c r="K544">
        <f t="shared" si="49"/>
        <v>0</v>
      </c>
      <c r="L544">
        <f t="shared" si="50"/>
        <v>0.93610000000000004</v>
      </c>
      <c r="M544" s="44">
        <f t="shared" si="51"/>
        <v>0.08</v>
      </c>
      <c r="N544" s="44">
        <f t="shared" si="52"/>
        <v>5.1499999999999949E-2</v>
      </c>
      <c r="O544" s="44">
        <f t="shared" si="53"/>
        <v>0</v>
      </c>
    </row>
    <row r="545" spans="1:15" x14ac:dyDescent="0.35">
      <c r="A545">
        <v>126911</v>
      </c>
      <c r="B545" t="s">
        <v>510</v>
      </c>
      <c r="C545" s="8">
        <v>1479109139</v>
      </c>
      <c r="D545" s="8">
        <v>1479109139</v>
      </c>
      <c r="E545" s="8">
        <f t="shared" si="48"/>
        <v>0</v>
      </c>
      <c r="F545" s="8">
        <f>_xlfn.IFNA(VLOOKUP(A545,'313 expiration'!A$1:E$24,5,FALSE),0)</f>
        <v>0</v>
      </c>
      <c r="G545" s="8">
        <f>_xlfn.IFNA(VLOOKUP(A545,'TIF expiration'!$A$1:$B$8,2,FALSE),0)</f>
        <v>0</v>
      </c>
      <c r="H545">
        <v>0.97460000000000002</v>
      </c>
      <c r="I545">
        <v>0.80460000000000009</v>
      </c>
      <c r="J545">
        <v>0.80460000000000009</v>
      </c>
      <c r="K545">
        <f t="shared" si="49"/>
        <v>0</v>
      </c>
      <c r="L545">
        <f t="shared" si="50"/>
        <v>0.97460000000000002</v>
      </c>
      <c r="M545" s="44">
        <f t="shared" si="51"/>
        <v>0.08</v>
      </c>
      <c r="N545" s="44">
        <f t="shared" si="52"/>
        <v>8.9999999999999927E-2</v>
      </c>
      <c r="O545" s="44">
        <f t="shared" si="53"/>
        <v>0</v>
      </c>
    </row>
    <row r="546" spans="1:15" x14ac:dyDescent="0.35">
      <c r="A546">
        <v>127901</v>
      </c>
      <c r="B546" t="s">
        <v>509</v>
      </c>
      <c r="C546" s="8">
        <v>217868913</v>
      </c>
      <c r="D546" s="8">
        <v>217868913</v>
      </c>
      <c r="E546" s="8">
        <f t="shared" si="48"/>
        <v>0</v>
      </c>
      <c r="F546" s="8">
        <f>_xlfn.IFNA(VLOOKUP(A546,'313 expiration'!A$1:E$24,5,FALSE),0)</f>
        <v>0</v>
      </c>
      <c r="G546" s="8">
        <f>_xlfn.IFNA(VLOOKUP(A546,'TIF expiration'!$A$1:$B$8,2,FALSE),0)</f>
        <v>0</v>
      </c>
      <c r="H546">
        <v>0.94290000000000007</v>
      </c>
      <c r="I546">
        <v>0.80460000000000009</v>
      </c>
      <c r="J546">
        <v>0.80460000000000009</v>
      </c>
      <c r="K546">
        <f t="shared" si="49"/>
        <v>0</v>
      </c>
      <c r="L546">
        <f t="shared" si="50"/>
        <v>0.94290000000000007</v>
      </c>
      <c r="M546" s="44">
        <f t="shared" si="51"/>
        <v>0.08</v>
      </c>
      <c r="N546" s="44">
        <f t="shared" si="52"/>
        <v>5.8299999999999977E-2</v>
      </c>
      <c r="O546" s="44">
        <f t="shared" si="53"/>
        <v>0</v>
      </c>
    </row>
    <row r="547" spans="1:15" x14ac:dyDescent="0.35">
      <c r="A547">
        <v>127903</v>
      </c>
      <c r="B547" t="s">
        <v>1077</v>
      </c>
      <c r="C547" s="8">
        <v>179579933</v>
      </c>
      <c r="D547" s="8">
        <v>179579933</v>
      </c>
      <c r="E547" s="8">
        <f t="shared" si="48"/>
        <v>0</v>
      </c>
      <c r="F547" s="8">
        <f>_xlfn.IFNA(VLOOKUP(A547,'313 expiration'!A$1:E$24,5,FALSE),0)</f>
        <v>0</v>
      </c>
      <c r="G547" s="8">
        <f>_xlfn.IFNA(VLOOKUP(A547,'TIF expiration'!$A$1:$B$8,2,FALSE),0)</f>
        <v>0</v>
      </c>
      <c r="H547">
        <v>0.94290000000000007</v>
      </c>
      <c r="I547">
        <v>0.80460000000000009</v>
      </c>
      <c r="J547">
        <v>0.80460000000000009</v>
      </c>
      <c r="K547">
        <f t="shared" si="49"/>
        <v>0</v>
      </c>
      <c r="L547">
        <f t="shared" si="50"/>
        <v>0.94290000000000007</v>
      </c>
      <c r="M547" s="44">
        <f t="shared" si="51"/>
        <v>0.08</v>
      </c>
      <c r="N547" s="44">
        <f t="shared" si="52"/>
        <v>5.8299999999999977E-2</v>
      </c>
      <c r="O547" s="44">
        <f t="shared" si="53"/>
        <v>0</v>
      </c>
    </row>
    <row r="548" spans="1:15" x14ac:dyDescent="0.35">
      <c r="A548">
        <v>127904</v>
      </c>
      <c r="B548" t="s">
        <v>508</v>
      </c>
      <c r="C548" s="8">
        <v>266268167</v>
      </c>
      <c r="D548" s="8">
        <v>266268167</v>
      </c>
      <c r="E548" s="8">
        <f t="shared" si="48"/>
        <v>0</v>
      </c>
      <c r="F548" s="8">
        <f>_xlfn.IFNA(VLOOKUP(A548,'313 expiration'!A$1:E$24,5,FALSE),0)</f>
        <v>0</v>
      </c>
      <c r="G548" s="8">
        <f>_xlfn.IFNA(VLOOKUP(A548,'TIF expiration'!$A$1:$B$8,2,FALSE),0)</f>
        <v>0</v>
      </c>
      <c r="H548">
        <v>0.94290000000000007</v>
      </c>
      <c r="I548">
        <v>0.80460000000000009</v>
      </c>
      <c r="J548">
        <v>0.80460000000000009</v>
      </c>
      <c r="K548">
        <f t="shared" si="49"/>
        <v>0</v>
      </c>
      <c r="L548">
        <f t="shared" si="50"/>
        <v>0.94290000000000007</v>
      </c>
      <c r="M548" s="44">
        <f t="shared" si="51"/>
        <v>0.08</v>
      </c>
      <c r="N548" s="44">
        <f t="shared" si="52"/>
        <v>5.8299999999999977E-2</v>
      </c>
      <c r="O548" s="44">
        <f t="shared" si="53"/>
        <v>0</v>
      </c>
    </row>
    <row r="549" spans="1:15" x14ac:dyDescent="0.35">
      <c r="A549">
        <v>127905</v>
      </c>
      <c r="B549" t="s">
        <v>507</v>
      </c>
      <c r="C549" s="8">
        <v>100413116</v>
      </c>
      <c r="D549" s="8">
        <v>100413116</v>
      </c>
      <c r="E549" s="8">
        <f t="shared" si="48"/>
        <v>0</v>
      </c>
      <c r="F549" s="8">
        <f>_xlfn.IFNA(VLOOKUP(A549,'313 expiration'!A$1:E$24,5,FALSE),0)</f>
        <v>0</v>
      </c>
      <c r="G549" s="8">
        <f>_xlfn.IFNA(VLOOKUP(A549,'TIF expiration'!$A$1:$B$8,2,FALSE),0)</f>
        <v>0</v>
      </c>
      <c r="H549">
        <v>0.94290000000000007</v>
      </c>
      <c r="I549">
        <v>0.80460000000000009</v>
      </c>
      <c r="J549">
        <v>0.80460000000000009</v>
      </c>
      <c r="K549">
        <f t="shared" si="49"/>
        <v>0</v>
      </c>
      <c r="L549">
        <f t="shared" si="50"/>
        <v>0.94290000000000007</v>
      </c>
      <c r="M549" s="44">
        <f t="shared" si="51"/>
        <v>0.08</v>
      </c>
      <c r="N549" s="44">
        <f t="shared" si="52"/>
        <v>5.8299999999999977E-2</v>
      </c>
      <c r="O549" s="44">
        <f t="shared" si="53"/>
        <v>0</v>
      </c>
    </row>
    <row r="550" spans="1:15" x14ac:dyDescent="0.35">
      <c r="A550">
        <v>127906</v>
      </c>
      <c r="B550" t="s">
        <v>506</v>
      </c>
      <c r="C550" s="8">
        <v>114859691</v>
      </c>
      <c r="D550" s="8">
        <v>114859691</v>
      </c>
      <c r="E550" s="8">
        <f t="shared" si="48"/>
        <v>0</v>
      </c>
      <c r="F550" s="8">
        <f>_xlfn.IFNA(VLOOKUP(A550,'313 expiration'!A$1:E$24,5,FALSE),0)</f>
        <v>0</v>
      </c>
      <c r="G550" s="8">
        <f>_xlfn.IFNA(VLOOKUP(A550,'TIF expiration'!$A$1:$B$8,2,FALSE),0)</f>
        <v>0</v>
      </c>
      <c r="H550">
        <v>0.99180000000000001</v>
      </c>
      <c r="I550">
        <v>0.85350000000000004</v>
      </c>
      <c r="J550">
        <v>0.85350000000000004</v>
      </c>
      <c r="K550">
        <f t="shared" si="49"/>
        <v>0</v>
      </c>
      <c r="L550">
        <f t="shared" si="50"/>
        <v>0.99180000000000001</v>
      </c>
      <c r="M550" s="44">
        <f t="shared" si="51"/>
        <v>0.08</v>
      </c>
      <c r="N550" s="44">
        <f t="shared" si="52"/>
        <v>5.8299999999999977E-2</v>
      </c>
      <c r="O550" s="44">
        <f t="shared" si="53"/>
        <v>0</v>
      </c>
    </row>
    <row r="551" spans="1:15" x14ac:dyDescent="0.35">
      <c r="A551">
        <v>128901</v>
      </c>
      <c r="B551" t="s">
        <v>505</v>
      </c>
      <c r="C551" s="8">
        <v>5865313021</v>
      </c>
      <c r="D551" s="8">
        <v>5865313021</v>
      </c>
      <c r="E551" s="8">
        <f t="shared" si="48"/>
        <v>0</v>
      </c>
      <c r="F551" s="8">
        <f>_xlfn.IFNA(VLOOKUP(A551,'313 expiration'!A$1:E$24,5,FALSE),0)</f>
        <v>0</v>
      </c>
      <c r="G551" s="8">
        <f>_xlfn.IFNA(VLOOKUP(A551,'TIF expiration'!$A$1:$B$8,2,FALSE),0)</f>
        <v>0</v>
      </c>
      <c r="H551">
        <v>0.85460000000000003</v>
      </c>
      <c r="I551">
        <v>0.80460000000000009</v>
      </c>
      <c r="J551">
        <v>0.80460000000000009</v>
      </c>
      <c r="K551">
        <f t="shared" si="49"/>
        <v>0</v>
      </c>
      <c r="L551">
        <f t="shared" si="50"/>
        <v>0.85460000000000003</v>
      </c>
      <c r="M551" s="44">
        <f t="shared" si="51"/>
        <v>4.9999999999999933E-2</v>
      </c>
      <c r="N551" s="44">
        <f t="shared" si="52"/>
        <v>0</v>
      </c>
      <c r="O551" s="44">
        <f t="shared" si="53"/>
        <v>0</v>
      </c>
    </row>
    <row r="552" spans="1:15" x14ac:dyDescent="0.35">
      <c r="A552">
        <v>128902</v>
      </c>
      <c r="B552" t="s">
        <v>504</v>
      </c>
      <c r="C552" s="8">
        <v>1177556860</v>
      </c>
      <c r="D552" s="8">
        <v>1177556860</v>
      </c>
      <c r="E552" s="8">
        <f t="shared" si="48"/>
        <v>0</v>
      </c>
      <c r="F552" s="8">
        <f>_xlfn.IFNA(VLOOKUP(A552,'313 expiration'!A$1:E$24,5,FALSE),0)</f>
        <v>114641111</v>
      </c>
      <c r="G552" s="8">
        <f>_xlfn.IFNA(VLOOKUP(A552,'TIF expiration'!$A$1:$B$8,2,FALSE),0)</f>
        <v>0</v>
      </c>
      <c r="H552">
        <v>0.85460000000000003</v>
      </c>
      <c r="I552">
        <v>0.80460000000000009</v>
      </c>
      <c r="J552">
        <v>0.80460000000000009</v>
      </c>
      <c r="K552">
        <f t="shared" si="49"/>
        <v>0</v>
      </c>
      <c r="L552">
        <f t="shared" si="50"/>
        <v>0.85460000000000003</v>
      </c>
      <c r="M552" s="44">
        <f t="shared" si="51"/>
        <v>4.9999999999999933E-2</v>
      </c>
      <c r="N552" s="44">
        <f t="shared" si="52"/>
        <v>0</v>
      </c>
      <c r="O552" s="44">
        <f t="shared" si="53"/>
        <v>0</v>
      </c>
    </row>
    <row r="553" spans="1:15" x14ac:dyDescent="0.35">
      <c r="A553">
        <v>128903</v>
      </c>
      <c r="B553" t="s">
        <v>503</v>
      </c>
      <c r="C553" s="8">
        <v>578511973</v>
      </c>
      <c r="D553" s="8">
        <v>578511973</v>
      </c>
      <c r="E553" s="8">
        <f t="shared" si="48"/>
        <v>0</v>
      </c>
      <c r="F553" s="8">
        <f>_xlfn.IFNA(VLOOKUP(A553,'313 expiration'!A$1:E$24,5,FALSE),0)</f>
        <v>0</v>
      </c>
      <c r="G553" s="8">
        <f>_xlfn.IFNA(VLOOKUP(A553,'TIF expiration'!$A$1:$B$8,2,FALSE),0)</f>
        <v>0</v>
      </c>
      <c r="H553">
        <v>0.85460000000000003</v>
      </c>
      <c r="I553">
        <v>0.80460000000000009</v>
      </c>
      <c r="J553">
        <v>0.80460000000000009</v>
      </c>
      <c r="K553">
        <f t="shared" si="49"/>
        <v>0</v>
      </c>
      <c r="L553">
        <f t="shared" si="50"/>
        <v>0.85460000000000003</v>
      </c>
      <c r="M553" s="44">
        <f t="shared" si="51"/>
        <v>4.9999999999999933E-2</v>
      </c>
      <c r="N553" s="44">
        <f t="shared" si="52"/>
        <v>0</v>
      </c>
      <c r="O553" s="44">
        <f t="shared" si="53"/>
        <v>0</v>
      </c>
    </row>
    <row r="554" spans="1:15" x14ac:dyDescent="0.35">
      <c r="A554">
        <v>128904</v>
      </c>
      <c r="B554" t="s">
        <v>502</v>
      </c>
      <c r="C554" s="8">
        <v>938583772</v>
      </c>
      <c r="D554" s="8">
        <v>938583772</v>
      </c>
      <c r="E554" s="8">
        <f t="shared" si="48"/>
        <v>0</v>
      </c>
      <c r="F554" s="8">
        <f>_xlfn.IFNA(VLOOKUP(A554,'313 expiration'!A$1:E$24,5,FALSE),0)</f>
        <v>0</v>
      </c>
      <c r="G554" s="8">
        <f>_xlfn.IFNA(VLOOKUP(A554,'TIF expiration'!$A$1:$B$8,2,FALSE),0)</f>
        <v>0</v>
      </c>
      <c r="H554">
        <v>0.86460000000000004</v>
      </c>
      <c r="I554">
        <v>0.80460000000000009</v>
      </c>
      <c r="J554">
        <v>0.80460000000000009</v>
      </c>
      <c r="K554">
        <f t="shared" si="49"/>
        <v>0</v>
      </c>
      <c r="L554">
        <f t="shared" si="50"/>
        <v>0.86460000000000004</v>
      </c>
      <c r="M554" s="44">
        <f t="shared" si="51"/>
        <v>5.9999999999999942E-2</v>
      </c>
      <c r="N554" s="44">
        <f t="shared" si="52"/>
        <v>0</v>
      </c>
      <c r="O554" s="44">
        <f t="shared" si="53"/>
        <v>0</v>
      </c>
    </row>
    <row r="555" spans="1:15" x14ac:dyDescent="0.35">
      <c r="A555">
        <v>129901</v>
      </c>
      <c r="B555" t="s">
        <v>501</v>
      </c>
      <c r="C555" s="8">
        <v>2184212308</v>
      </c>
      <c r="D555" s="8">
        <v>2184212308</v>
      </c>
      <c r="E555" s="8">
        <f t="shared" si="48"/>
        <v>0</v>
      </c>
      <c r="F555" s="8">
        <f>_xlfn.IFNA(VLOOKUP(A555,'313 expiration'!A$1:E$24,5,FALSE),0)</f>
        <v>0</v>
      </c>
      <c r="G555" s="8">
        <f>_xlfn.IFNA(VLOOKUP(A555,'TIF expiration'!$A$1:$B$8,2,FALSE),0)</f>
        <v>0</v>
      </c>
      <c r="H555">
        <v>0.85460000000000003</v>
      </c>
      <c r="I555">
        <v>0.80460000000000009</v>
      </c>
      <c r="J555">
        <v>0.80460000000000009</v>
      </c>
      <c r="K555">
        <f t="shared" si="49"/>
        <v>0</v>
      </c>
      <c r="L555">
        <f t="shared" si="50"/>
        <v>0.85460000000000003</v>
      </c>
      <c r="M555" s="44">
        <f t="shared" si="51"/>
        <v>4.9999999999999933E-2</v>
      </c>
      <c r="N555" s="44">
        <f t="shared" si="52"/>
        <v>0</v>
      </c>
      <c r="O555" s="44">
        <f t="shared" si="53"/>
        <v>0</v>
      </c>
    </row>
    <row r="556" spans="1:15" x14ac:dyDescent="0.35">
      <c r="A556">
        <v>129902</v>
      </c>
      <c r="B556" t="s">
        <v>500</v>
      </c>
      <c r="C556" s="8">
        <v>8379434894</v>
      </c>
      <c r="D556" s="8">
        <v>8379434894</v>
      </c>
      <c r="E556" s="8">
        <f t="shared" si="48"/>
        <v>0</v>
      </c>
      <c r="F556" s="8">
        <f>_xlfn.IFNA(VLOOKUP(A556,'313 expiration'!A$1:E$24,5,FALSE),0)</f>
        <v>0</v>
      </c>
      <c r="G556" s="8">
        <f>_xlfn.IFNA(VLOOKUP(A556,'TIF expiration'!$A$1:$B$8,2,FALSE),0)</f>
        <v>0</v>
      </c>
      <c r="H556">
        <v>0.85460000000000003</v>
      </c>
      <c r="I556">
        <v>0.80460000000000009</v>
      </c>
      <c r="J556">
        <v>0.80460000000000009</v>
      </c>
      <c r="K556">
        <f t="shared" si="49"/>
        <v>0</v>
      </c>
      <c r="L556">
        <f t="shared" si="50"/>
        <v>0.85460000000000003</v>
      </c>
      <c r="M556" s="44">
        <f t="shared" si="51"/>
        <v>4.9999999999999933E-2</v>
      </c>
      <c r="N556" s="44">
        <f t="shared" si="52"/>
        <v>0</v>
      </c>
      <c r="O556" s="44">
        <f t="shared" si="53"/>
        <v>0</v>
      </c>
    </row>
    <row r="557" spans="1:15" x14ac:dyDescent="0.35">
      <c r="A557">
        <v>129903</v>
      </c>
      <c r="B557" t="s">
        <v>499</v>
      </c>
      <c r="C557" s="8">
        <v>1518398106</v>
      </c>
      <c r="D557" s="8">
        <v>1518398106</v>
      </c>
      <c r="E557" s="8">
        <f t="shared" si="48"/>
        <v>0</v>
      </c>
      <c r="F557" s="8">
        <f>_xlfn.IFNA(VLOOKUP(A557,'313 expiration'!A$1:E$24,5,FALSE),0)</f>
        <v>0</v>
      </c>
      <c r="G557" s="8">
        <f>_xlfn.IFNA(VLOOKUP(A557,'TIF expiration'!$A$1:$B$8,2,FALSE),0)</f>
        <v>0</v>
      </c>
      <c r="H557">
        <v>0.94290000000000007</v>
      </c>
      <c r="I557">
        <v>0.80460000000000009</v>
      </c>
      <c r="J557">
        <v>0.80460000000000009</v>
      </c>
      <c r="K557">
        <f t="shared" si="49"/>
        <v>0</v>
      </c>
      <c r="L557">
        <f t="shared" si="50"/>
        <v>0.94290000000000007</v>
      </c>
      <c r="M557" s="44">
        <f t="shared" si="51"/>
        <v>0.08</v>
      </c>
      <c r="N557" s="44">
        <f t="shared" si="52"/>
        <v>5.8299999999999977E-2</v>
      </c>
      <c r="O557" s="44">
        <f t="shared" si="53"/>
        <v>0</v>
      </c>
    </row>
    <row r="558" spans="1:15" x14ac:dyDescent="0.35">
      <c r="A558">
        <v>129904</v>
      </c>
      <c r="B558" t="s">
        <v>498</v>
      </c>
      <c r="C558" s="8">
        <v>849502638</v>
      </c>
      <c r="D558" s="8">
        <v>849502638</v>
      </c>
      <c r="E558" s="8">
        <f t="shared" si="48"/>
        <v>0</v>
      </c>
      <c r="F558" s="8">
        <f>_xlfn.IFNA(VLOOKUP(A558,'313 expiration'!A$1:E$24,5,FALSE),0)</f>
        <v>0</v>
      </c>
      <c r="G558" s="8">
        <f>_xlfn.IFNA(VLOOKUP(A558,'TIF expiration'!$A$1:$B$8,2,FALSE),0)</f>
        <v>0</v>
      </c>
      <c r="H558">
        <v>0.94259999999999999</v>
      </c>
      <c r="I558">
        <v>0.80460000000000009</v>
      </c>
      <c r="J558">
        <v>0.80460000000000009</v>
      </c>
      <c r="K558">
        <f t="shared" si="49"/>
        <v>0</v>
      </c>
      <c r="L558">
        <f t="shared" si="50"/>
        <v>0.94259999999999999</v>
      </c>
      <c r="M558" s="44">
        <f t="shared" si="51"/>
        <v>0.08</v>
      </c>
      <c r="N558" s="44">
        <f t="shared" si="52"/>
        <v>5.7999999999999899E-2</v>
      </c>
      <c r="O558" s="44">
        <f t="shared" si="53"/>
        <v>0</v>
      </c>
    </row>
    <row r="559" spans="1:15" x14ac:dyDescent="0.35">
      <c r="A559">
        <v>129905</v>
      </c>
      <c r="B559" t="s">
        <v>497</v>
      </c>
      <c r="C559" s="8">
        <v>2378077520</v>
      </c>
      <c r="D559" s="8">
        <v>2378077520</v>
      </c>
      <c r="E559" s="8">
        <f t="shared" si="48"/>
        <v>0</v>
      </c>
      <c r="F559" s="8">
        <f>_xlfn.IFNA(VLOOKUP(A559,'313 expiration'!A$1:E$24,5,FALSE),0)</f>
        <v>0</v>
      </c>
      <c r="G559" s="8">
        <f>_xlfn.IFNA(VLOOKUP(A559,'TIF expiration'!$A$1:$B$8,2,FALSE),0)</f>
        <v>0</v>
      </c>
      <c r="H559">
        <v>0.85460000000000003</v>
      </c>
      <c r="I559">
        <v>0.80460000000000009</v>
      </c>
      <c r="J559">
        <v>0.80460000000000009</v>
      </c>
      <c r="K559">
        <f t="shared" si="49"/>
        <v>0</v>
      </c>
      <c r="L559">
        <f t="shared" si="50"/>
        <v>0.85460000000000003</v>
      </c>
      <c r="M559" s="44">
        <f t="shared" si="51"/>
        <v>4.9999999999999933E-2</v>
      </c>
      <c r="N559" s="44">
        <f t="shared" si="52"/>
        <v>0</v>
      </c>
      <c r="O559" s="44">
        <f t="shared" si="53"/>
        <v>0</v>
      </c>
    </row>
    <row r="560" spans="1:15" x14ac:dyDescent="0.35">
      <c r="A560">
        <v>129906</v>
      </c>
      <c r="B560" t="s">
        <v>496</v>
      </c>
      <c r="C560" s="8">
        <v>2967727041</v>
      </c>
      <c r="D560" s="8">
        <v>2967727041</v>
      </c>
      <c r="E560" s="8">
        <f t="shared" si="48"/>
        <v>0</v>
      </c>
      <c r="F560" s="8">
        <f>_xlfn.IFNA(VLOOKUP(A560,'313 expiration'!A$1:E$24,5,FALSE),0)</f>
        <v>0</v>
      </c>
      <c r="G560" s="8">
        <f>_xlfn.IFNA(VLOOKUP(A560,'TIF expiration'!$A$1:$B$8,2,FALSE),0)</f>
        <v>0</v>
      </c>
      <c r="H560">
        <v>0.94290000000000007</v>
      </c>
      <c r="I560">
        <v>0.80460000000000009</v>
      </c>
      <c r="J560">
        <v>0.80460000000000009</v>
      </c>
      <c r="K560">
        <f t="shared" si="49"/>
        <v>0</v>
      </c>
      <c r="L560">
        <f t="shared" si="50"/>
        <v>0.94290000000000007</v>
      </c>
      <c r="M560" s="44">
        <f t="shared" si="51"/>
        <v>0.08</v>
      </c>
      <c r="N560" s="44">
        <f t="shared" si="52"/>
        <v>5.8299999999999977E-2</v>
      </c>
      <c r="O560" s="44">
        <f t="shared" si="53"/>
        <v>0</v>
      </c>
    </row>
    <row r="561" spans="1:15" x14ac:dyDescent="0.35">
      <c r="A561">
        <v>129910</v>
      </c>
      <c r="B561" t="s">
        <v>495</v>
      </c>
      <c r="C561" s="8">
        <v>540038095</v>
      </c>
      <c r="D561" s="8">
        <v>540038095</v>
      </c>
      <c r="E561" s="8">
        <f t="shared" si="48"/>
        <v>0</v>
      </c>
      <c r="F561" s="8">
        <f>_xlfn.IFNA(VLOOKUP(A561,'313 expiration'!A$1:E$24,5,FALSE),0)</f>
        <v>0</v>
      </c>
      <c r="G561" s="8">
        <f>_xlfn.IFNA(VLOOKUP(A561,'TIF expiration'!$A$1:$B$8,2,FALSE),0)</f>
        <v>0</v>
      </c>
      <c r="H561">
        <v>0.94290000000000007</v>
      </c>
      <c r="I561">
        <v>0.80460000000000009</v>
      </c>
      <c r="J561">
        <v>0.80460000000000009</v>
      </c>
      <c r="K561">
        <f t="shared" si="49"/>
        <v>0</v>
      </c>
      <c r="L561">
        <f t="shared" si="50"/>
        <v>0.94290000000000007</v>
      </c>
      <c r="M561" s="44">
        <f t="shared" si="51"/>
        <v>0.08</v>
      </c>
      <c r="N561" s="44">
        <f t="shared" si="52"/>
        <v>5.8299999999999977E-2</v>
      </c>
      <c r="O561" s="44">
        <f t="shared" si="53"/>
        <v>0</v>
      </c>
    </row>
    <row r="562" spans="1:15" x14ac:dyDescent="0.35">
      <c r="A562">
        <v>130901</v>
      </c>
      <c r="B562" t="s">
        <v>494</v>
      </c>
      <c r="C562" s="8">
        <v>11637863856</v>
      </c>
      <c r="D562" s="8">
        <v>11637863856</v>
      </c>
      <c r="E562" s="8">
        <f t="shared" si="48"/>
        <v>0</v>
      </c>
      <c r="F562" s="8">
        <f>_xlfn.IFNA(VLOOKUP(A562,'313 expiration'!A$1:E$24,5,FALSE),0)</f>
        <v>0</v>
      </c>
      <c r="G562" s="8">
        <f>_xlfn.IFNA(VLOOKUP(A562,'TIF expiration'!$A$1:$B$8,2,FALSE),0)</f>
        <v>0</v>
      </c>
      <c r="H562">
        <v>0.85460000000000003</v>
      </c>
      <c r="I562">
        <v>0.80460000000000009</v>
      </c>
      <c r="J562">
        <v>0.80460000000000009</v>
      </c>
      <c r="K562">
        <f t="shared" si="49"/>
        <v>0</v>
      </c>
      <c r="L562">
        <f t="shared" si="50"/>
        <v>0.85460000000000003</v>
      </c>
      <c r="M562" s="44">
        <f t="shared" si="51"/>
        <v>4.9999999999999933E-2</v>
      </c>
      <c r="N562" s="44">
        <f t="shared" si="52"/>
        <v>0</v>
      </c>
      <c r="O562" s="44">
        <f t="shared" si="53"/>
        <v>0</v>
      </c>
    </row>
    <row r="563" spans="1:15" x14ac:dyDescent="0.35">
      <c r="A563">
        <v>130902</v>
      </c>
      <c r="B563" t="s">
        <v>493</v>
      </c>
      <c r="C563" s="8">
        <v>1293861340</v>
      </c>
      <c r="D563" s="8">
        <v>1293861340</v>
      </c>
      <c r="E563" s="8">
        <f t="shared" si="48"/>
        <v>0</v>
      </c>
      <c r="F563" s="8">
        <f>_xlfn.IFNA(VLOOKUP(A563,'313 expiration'!A$1:E$24,5,FALSE),0)</f>
        <v>0</v>
      </c>
      <c r="G563" s="8">
        <f>_xlfn.IFNA(VLOOKUP(A563,'TIF expiration'!$A$1:$B$8,2,FALSE),0)</f>
        <v>0</v>
      </c>
      <c r="H563">
        <v>0.85460000000000003</v>
      </c>
      <c r="I563">
        <v>0.80460000000000009</v>
      </c>
      <c r="J563">
        <v>0.80460000000000009</v>
      </c>
      <c r="K563">
        <f t="shared" si="49"/>
        <v>0</v>
      </c>
      <c r="L563">
        <f t="shared" si="50"/>
        <v>0.85460000000000003</v>
      </c>
      <c r="M563" s="44">
        <f t="shared" si="51"/>
        <v>4.9999999999999933E-2</v>
      </c>
      <c r="N563" s="44">
        <f t="shared" si="52"/>
        <v>0</v>
      </c>
      <c r="O563" s="44">
        <f t="shared" si="53"/>
        <v>0</v>
      </c>
    </row>
    <row r="564" spans="1:15" x14ac:dyDescent="0.35">
      <c r="A564">
        <v>131001</v>
      </c>
      <c r="B564" t="s">
        <v>492</v>
      </c>
      <c r="C564" s="8">
        <v>1288436889</v>
      </c>
      <c r="D564" s="8">
        <v>1288201442</v>
      </c>
      <c r="E564" s="8">
        <f t="shared" si="48"/>
        <v>470894</v>
      </c>
      <c r="F564" s="8">
        <f>_xlfn.IFNA(VLOOKUP(A564,'313 expiration'!A$1:E$24,5,FALSE),0)</f>
        <v>0</v>
      </c>
      <c r="G564" s="8">
        <f>_xlfn.IFNA(VLOOKUP(A564,'TIF expiration'!$A$1:$B$8,2,FALSE),0)</f>
        <v>0</v>
      </c>
      <c r="H564">
        <v>0.86460000000000004</v>
      </c>
      <c r="I564">
        <v>0.80460000000000009</v>
      </c>
      <c r="J564">
        <v>0.80460000000000009</v>
      </c>
      <c r="K564">
        <f t="shared" si="49"/>
        <v>0</v>
      </c>
      <c r="L564">
        <f t="shared" si="50"/>
        <v>0.86460000000000004</v>
      </c>
      <c r="M564" s="44">
        <f t="shared" si="51"/>
        <v>5.9999999999999942E-2</v>
      </c>
      <c r="N564" s="44">
        <f t="shared" si="52"/>
        <v>0</v>
      </c>
      <c r="O564" s="44">
        <f t="shared" si="53"/>
        <v>0</v>
      </c>
    </row>
    <row r="565" spans="1:15" x14ac:dyDescent="0.35">
      <c r="A565">
        <v>132902</v>
      </c>
      <c r="B565" t="s">
        <v>491</v>
      </c>
      <c r="C565" s="8">
        <v>436166880</v>
      </c>
      <c r="D565" s="8">
        <v>435413690</v>
      </c>
      <c r="E565" s="8">
        <f t="shared" si="48"/>
        <v>1506380</v>
      </c>
      <c r="F565" s="8">
        <f>_xlfn.IFNA(VLOOKUP(A565,'313 expiration'!A$1:E$24,5,FALSE),0)</f>
        <v>0</v>
      </c>
      <c r="G565" s="8">
        <f>_xlfn.IFNA(VLOOKUP(A565,'TIF expiration'!$A$1:$B$8,2,FALSE),0)</f>
        <v>0</v>
      </c>
      <c r="H565">
        <v>0.97460000000000002</v>
      </c>
      <c r="I565">
        <v>0.80460000000000009</v>
      </c>
      <c r="J565">
        <v>0.80460000000000009</v>
      </c>
      <c r="K565">
        <f t="shared" si="49"/>
        <v>0</v>
      </c>
      <c r="L565">
        <f t="shared" si="50"/>
        <v>0.97460000000000002</v>
      </c>
      <c r="M565" s="44">
        <f t="shared" si="51"/>
        <v>0.08</v>
      </c>
      <c r="N565" s="44">
        <f t="shared" si="52"/>
        <v>8.9999999999999927E-2</v>
      </c>
      <c r="O565" s="44">
        <f t="shared" si="53"/>
        <v>0</v>
      </c>
    </row>
    <row r="566" spans="1:15" x14ac:dyDescent="0.35">
      <c r="A566">
        <v>133901</v>
      </c>
      <c r="B566" t="s">
        <v>490</v>
      </c>
      <c r="C566" s="8">
        <v>471258024</v>
      </c>
      <c r="D566" s="8">
        <v>471258024</v>
      </c>
      <c r="E566" s="8">
        <f t="shared" si="48"/>
        <v>0</v>
      </c>
      <c r="F566" s="8">
        <f>_xlfn.IFNA(VLOOKUP(A566,'313 expiration'!A$1:E$24,5,FALSE),0)</f>
        <v>0</v>
      </c>
      <c r="G566" s="8">
        <f>_xlfn.IFNA(VLOOKUP(A566,'TIF expiration'!$A$1:$B$8,2,FALSE),0)</f>
        <v>0</v>
      </c>
      <c r="H566">
        <v>0.85460000000000003</v>
      </c>
      <c r="I566">
        <v>0.80460000000000009</v>
      </c>
      <c r="J566">
        <v>0.80460000000000009</v>
      </c>
      <c r="K566">
        <f t="shared" si="49"/>
        <v>0</v>
      </c>
      <c r="L566">
        <f t="shared" si="50"/>
        <v>0.85460000000000003</v>
      </c>
      <c r="M566" s="44">
        <f t="shared" si="51"/>
        <v>4.9999999999999933E-2</v>
      </c>
      <c r="N566" s="44">
        <f t="shared" si="52"/>
        <v>0</v>
      </c>
      <c r="O566" s="44">
        <f t="shared" si="53"/>
        <v>0</v>
      </c>
    </row>
    <row r="567" spans="1:15" x14ac:dyDescent="0.35">
      <c r="A567">
        <v>133902</v>
      </c>
      <c r="B567" t="s">
        <v>489</v>
      </c>
      <c r="C567" s="8">
        <v>616384186</v>
      </c>
      <c r="D567" s="8">
        <v>616384186</v>
      </c>
      <c r="E567" s="8">
        <f t="shared" si="48"/>
        <v>0</v>
      </c>
      <c r="F567" s="8">
        <f>_xlfn.IFNA(VLOOKUP(A567,'313 expiration'!A$1:E$24,5,FALSE),0)</f>
        <v>0</v>
      </c>
      <c r="G567" s="8">
        <f>_xlfn.IFNA(VLOOKUP(A567,'TIF expiration'!$A$1:$B$8,2,FALSE),0)</f>
        <v>0</v>
      </c>
      <c r="H567">
        <v>0.85460000000000003</v>
      </c>
      <c r="I567">
        <v>0.80460000000000009</v>
      </c>
      <c r="J567">
        <v>0.80460000000000009</v>
      </c>
      <c r="K567">
        <f t="shared" si="49"/>
        <v>0</v>
      </c>
      <c r="L567">
        <f t="shared" si="50"/>
        <v>0.85460000000000003</v>
      </c>
      <c r="M567" s="44">
        <f t="shared" si="51"/>
        <v>4.9999999999999933E-2</v>
      </c>
      <c r="N567" s="44">
        <f t="shared" si="52"/>
        <v>0</v>
      </c>
      <c r="O567" s="44">
        <f t="shared" si="53"/>
        <v>0</v>
      </c>
    </row>
    <row r="568" spans="1:15" x14ac:dyDescent="0.35">
      <c r="A568">
        <v>133903</v>
      </c>
      <c r="B568" t="s">
        <v>488</v>
      </c>
      <c r="C568" s="8">
        <v>3727030321</v>
      </c>
      <c r="D568" s="8">
        <v>3727030321</v>
      </c>
      <c r="E568" s="8">
        <f t="shared" si="48"/>
        <v>0</v>
      </c>
      <c r="F568" s="8">
        <f>_xlfn.IFNA(VLOOKUP(A568,'313 expiration'!A$1:E$24,5,FALSE),0)</f>
        <v>0</v>
      </c>
      <c r="G568" s="8">
        <f>_xlfn.IFNA(VLOOKUP(A568,'TIF expiration'!$A$1:$B$8,2,FALSE),0)</f>
        <v>0</v>
      </c>
      <c r="H568">
        <v>0.85460000000000003</v>
      </c>
      <c r="I568">
        <v>0.80460000000000009</v>
      </c>
      <c r="J568">
        <v>0.80460000000000009</v>
      </c>
      <c r="K568">
        <f t="shared" si="49"/>
        <v>0</v>
      </c>
      <c r="L568">
        <f t="shared" si="50"/>
        <v>0.85460000000000003</v>
      </c>
      <c r="M568" s="44">
        <f t="shared" si="51"/>
        <v>4.9999999999999933E-2</v>
      </c>
      <c r="N568" s="44">
        <f t="shared" si="52"/>
        <v>0</v>
      </c>
      <c r="O568" s="44">
        <f t="shared" si="53"/>
        <v>0</v>
      </c>
    </row>
    <row r="569" spans="1:15" x14ac:dyDescent="0.35">
      <c r="A569">
        <v>133904</v>
      </c>
      <c r="B569" t="s">
        <v>487</v>
      </c>
      <c r="C569" s="8">
        <v>806230573</v>
      </c>
      <c r="D569" s="8">
        <v>806230573</v>
      </c>
      <c r="E569" s="8">
        <f t="shared" si="48"/>
        <v>0</v>
      </c>
      <c r="F569" s="8">
        <f>_xlfn.IFNA(VLOOKUP(A569,'313 expiration'!A$1:E$24,5,FALSE),0)</f>
        <v>0</v>
      </c>
      <c r="G569" s="8">
        <f>_xlfn.IFNA(VLOOKUP(A569,'TIF expiration'!$A$1:$B$8,2,FALSE),0)</f>
        <v>0</v>
      </c>
      <c r="H569">
        <v>0.85460000000000003</v>
      </c>
      <c r="I569">
        <v>0.80460000000000009</v>
      </c>
      <c r="J569">
        <v>0.80460000000000009</v>
      </c>
      <c r="K569">
        <f t="shared" si="49"/>
        <v>0</v>
      </c>
      <c r="L569">
        <f t="shared" si="50"/>
        <v>0.85460000000000003</v>
      </c>
      <c r="M569" s="44">
        <f t="shared" si="51"/>
        <v>4.9999999999999933E-2</v>
      </c>
      <c r="N569" s="44">
        <f t="shared" si="52"/>
        <v>0</v>
      </c>
      <c r="O569" s="44">
        <f t="shared" si="53"/>
        <v>0</v>
      </c>
    </row>
    <row r="570" spans="1:15" x14ac:dyDescent="0.35">
      <c r="A570">
        <v>133905</v>
      </c>
      <c r="B570" t="s">
        <v>486</v>
      </c>
      <c r="C570" s="8">
        <v>105279984</v>
      </c>
      <c r="D570" s="8">
        <v>105279984</v>
      </c>
      <c r="E570" s="8">
        <f t="shared" si="48"/>
        <v>0</v>
      </c>
      <c r="F570" s="8">
        <f>_xlfn.IFNA(VLOOKUP(A570,'313 expiration'!A$1:E$24,5,FALSE),0)</f>
        <v>0</v>
      </c>
      <c r="G570" s="8">
        <f>_xlfn.IFNA(VLOOKUP(A570,'TIF expiration'!$A$1:$B$8,2,FALSE),0)</f>
        <v>0</v>
      </c>
      <c r="H570">
        <v>0.8236</v>
      </c>
      <c r="I570">
        <v>0.80460000000000009</v>
      </c>
      <c r="J570">
        <v>0.80460000000000009</v>
      </c>
      <c r="K570">
        <f t="shared" si="49"/>
        <v>0</v>
      </c>
      <c r="L570">
        <f t="shared" si="50"/>
        <v>0.8236</v>
      </c>
      <c r="M570" s="44">
        <f t="shared" si="51"/>
        <v>1.8999999999999906E-2</v>
      </c>
      <c r="N570" s="44">
        <f t="shared" si="52"/>
        <v>0</v>
      </c>
      <c r="O570" s="44">
        <f t="shared" si="53"/>
        <v>0</v>
      </c>
    </row>
    <row r="571" spans="1:15" x14ac:dyDescent="0.35">
      <c r="A571">
        <v>134901</v>
      </c>
      <c r="B571" t="s">
        <v>485</v>
      </c>
      <c r="C571" s="8">
        <v>656086547</v>
      </c>
      <c r="D571" s="8">
        <v>656086547</v>
      </c>
      <c r="E571" s="8">
        <f t="shared" si="48"/>
        <v>0</v>
      </c>
      <c r="F571" s="8">
        <f>_xlfn.IFNA(VLOOKUP(A571,'313 expiration'!A$1:E$24,5,FALSE),0)</f>
        <v>0</v>
      </c>
      <c r="G571" s="8">
        <f>_xlfn.IFNA(VLOOKUP(A571,'TIF expiration'!$A$1:$B$8,2,FALSE),0)</f>
        <v>0</v>
      </c>
      <c r="H571">
        <v>0.85460000000000003</v>
      </c>
      <c r="I571">
        <v>0.80460000000000009</v>
      </c>
      <c r="J571">
        <v>0.80460000000000009</v>
      </c>
      <c r="K571">
        <f t="shared" si="49"/>
        <v>0</v>
      </c>
      <c r="L571">
        <f t="shared" si="50"/>
        <v>0.85460000000000003</v>
      </c>
      <c r="M571" s="44">
        <f t="shared" si="51"/>
        <v>4.9999999999999933E-2</v>
      </c>
      <c r="N571" s="44">
        <f t="shared" si="52"/>
        <v>0</v>
      </c>
      <c r="O571" s="44">
        <f t="shared" si="53"/>
        <v>0</v>
      </c>
    </row>
    <row r="572" spans="1:15" x14ac:dyDescent="0.35">
      <c r="A572">
        <v>135001</v>
      </c>
      <c r="B572" t="s">
        <v>484</v>
      </c>
      <c r="C572" s="8">
        <v>246373525</v>
      </c>
      <c r="D572" s="8">
        <v>246373525</v>
      </c>
      <c r="E572" s="8">
        <f t="shared" si="48"/>
        <v>0</v>
      </c>
      <c r="F572" s="8">
        <f>_xlfn.IFNA(VLOOKUP(A572,'313 expiration'!A$1:E$24,5,FALSE),0)</f>
        <v>0</v>
      </c>
      <c r="G572" s="8">
        <f>_xlfn.IFNA(VLOOKUP(A572,'TIF expiration'!$A$1:$B$8,2,FALSE),0)</f>
        <v>0</v>
      </c>
      <c r="H572">
        <v>0.85460000000000003</v>
      </c>
      <c r="I572">
        <v>0.80460000000000009</v>
      </c>
      <c r="J572">
        <v>0.80460000000000009</v>
      </c>
      <c r="K572">
        <f t="shared" si="49"/>
        <v>0</v>
      </c>
      <c r="L572">
        <f t="shared" si="50"/>
        <v>0.85460000000000003</v>
      </c>
      <c r="M572" s="44">
        <f t="shared" si="51"/>
        <v>4.9999999999999933E-2</v>
      </c>
      <c r="N572" s="44">
        <f t="shared" si="52"/>
        <v>0</v>
      </c>
      <c r="O572" s="44">
        <f t="shared" si="53"/>
        <v>0</v>
      </c>
    </row>
    <row r="573" spans="1:15" x14ac:dyDescent="0.35">
      <c r="A573">
        <v>136901</v>
      </c>
      <c r="B573" t="s">
        <v>483</v>
      </c>
      <c r="C573" s="8">
        <v>902773605</v>
      </c>
      <c r="D573" s="8">
        <v>902773605</v>
      </c>
      <c r="E573" s="8">
        <f t="shared" si="48"/>
        <v>0</v>
      </c>
      <c r="F573" s="8">
        <f>_xlfn.IFNA(VLOOKUP(A573,'313 expiration'!A$1:E$24,5,FALSE),0)</f>
        <v>0</v>
      </c>
      <c r="G573" s="8">
        <f>_xlfn.IFNA(VLOOKUP(A573,'TIF expiration'!$A$1:$B$8,2,FALSE),0)</f>
        <v>0</v>
      </c>
      <c r="H573">
        <v>0.85460000000000003</v>
      </c>
      <c r="I573">
        <v>0.80460000000000009</v>
      </c>
      <c r="J573">
        <v>0.80460000000000009</v>
      </c>
      <c r="K573">
        <f t="shared" si="49"/>
        <v>0</v>
      </c>
      <c r="L573">
        <f t="shared" si="50"/>
        <v>0.85460000000000003</v>
      </c>
      <c r="M573" s="44">
        <f t="shared" si="51"/>
        <v>4.9999999999999933E-2</v>
      </c>
      <c r="N573" s="44">
        <f t="shared" si="52"/>
        <v>0</v>
      </c>
      <c r="O573" s="44">
        <f t="shared" si="53"/>
        <v>0</v>
      </c>
    </row>
    <row r="574" spans="1:15" x14ac:dyDescent="0.35">
      <c r="A574">
        <v>137901</v>
      </c>
      <c r="B574" t="s">
        <v>482</v>
      </c>
      <c r="C574" s="8">
        <v>1236458921</v>
      </c>
      <c r="D574" s="8">
        <v>1236458921</v>
      </c>
      <c r="E574" s="8">
        <f t="shared" si="48"/>
        <v>0</v>
      </c>
      <c r="F574" s="8">
        <f>_xlfn.IFNA(VLOOKUP(A574,'313 expiration'!A$1:E$24,5,FALSE),0)</f>
        <v>0</v>
      </c>
      <c r="G574" s="8">
        <f>_xlfn.IFNA(VLOOKUP(A574,'TIF expiration'!$A$1:$B$8,2,FALSE),0)</f>
        <v>0</v>
      </c>
      <c r="H574">
        <v>0.99980000000000002</v>
      </c>
      <c r="I574">
        <v>0.86150000000000004</v>
      </c>
      <c r="J574">
        <v>0.86150000000000004</v>
      </c>
      <c r="K574">
        <f t="shared" si="49"/>
        <v>0</v>
      </c>
      <c r="L574">
        <f t="shared" si="50"/>
        <v>0.99980000000000002</v>
      </c>
      <c r="M574" s="44">
        <f t="shared" si="51"/>
        <v>0.08</v>
      </c>
      <c r="N574" s="44">
        <f t="shared" si="52"/>
        <v>5.8299999999999977E-2</v>
      </c>
      <c r="O574" s="44">
        <f t="shared" si="53"/>
        <v>0</v>
      </c>
    </row>
    <row r="575" spans="1:15" x14ac:dyDescent="0.35">
      <c r="A575">
        <v>137902</v>
      </c>
      <c r="B575" t="s">
        <v>481</v>
      </c>
      <c r="C575" s="8">
        <v>241858415</v>
      </c>
      <c r="D575" s="8">
        <v>241858415</v>
      </c>
      <c r="E575" s="8">
        <f t="shared" si="48"/>
        <v>0</v>
      </c>
      <c r="F575" s="8">
        <f>_xlfn.IFNA(VLOOKUP(A575,'313 expiration'!A$1:E$24,5,FALSE),0)</f>
        <v>0</v>
      </c>
      <c r="G575" s="8">
        <f>_xlfn.IFNA(VLOOKUP(A575,'TIF expiration'!$A$1:$B$8,2,FALSE),0)</f>
        <v>0</v>
      </c>
      <c r="H575">
        <v>0.97070000000000001</v>
      </c>
      <c r="I575">
        <v>0.83240000000000003</v>
      </c>
      <c r="J575">
        <v>0.83240000000000003</v>
      </c>
      <c r="K575">
        <f t="shared" si="49"/>
        <v>0</v>
      </c>
      <c r="L575">
        <f t="shared" si="50"/>
        <v>0.97070000000000001</v>
      </c>
      <c r="M575" s="44">
        <f t="shared" si="51"/>
        <v>0.08</v>
      </c>
      <c r="N575" s="44">
        <f t="shared" si="52"/>
        <v>5.8299999999999977E-2</v>
      </c>
      <c r="O575" s="44">
        <f t="shared" si="53"/>
        <v>0</v>
      </c>
    </row>
    <row r="576" spans="1:15" x14ac:dyDescent="0.35">
      <c r="A576">
        <v>137903</v>
      </c>
      <c r="B576" t="s">
        <v>480</v>
      </c>
      <c r="C576" s="8">
        <v>337114685</v>
      </c>
      <c r="D576" s="8">
        <v>337114685</v>
      </c>
      <c r="E576" s="8">
        <f t="shared" si="48"/>
        <v>0</v>
      </c>
      <c r="F576" s="8">
        <f>_xlfn.IFNA(VLOOKUP(A576,'313 expiration'!A$1:E$24,5,FALSE),0)</f>
        <v>0</v>
      </c>
      <c r="G576" s="8">
        <f>_xlfn.IFNA(VLOOKUP(A576,'TIF expiration'!$A$1:$B$8,2,FALSE),0)</f>
        <v>0</v>
      </c>
      <c r="H576">
        <v>1.0324</v>
      </c>
      <c r="I576">
        <v>0.89410000000000001</v>
      </c>
      <c r="J576">
        <v>0.89410000000000001</v>
      </c>
      <c r="K576">
        <f t="shared" si="49"/>
        <v>0</v>
      </c>
      <c r="L576">
        <f t="shared" si="50"/>
        <v>1.0324</v>
      </c>
      <c r="M576" s="44">
        <f t="shared" si="51"/>
        <v>0.08</v>
      </c>
      <c r="N576" s="44">
        <f t="shared" si="52"/>
        <v>5.8299999999999977E-2</v>
      </c>
      <c r="O576" s="44">
        <f t="shared" si="53"/>
        <v>0</v>
      </c>
    </row>
    <row r="577" spans="1:15" x14ac:dyDescent="0.35">
      <c r="A577">
        <v>137904</v>
      </c>
      <c r="B577" t="s">
        <v>479</v>
      </c>
      <c r="C577" s="8">
        <v>110355108</v>
      </c>
      <c r="D577" s="8">
        <v>110355108</v>
      </c>
      <c r="E577" s="8">
        <f t="shared" si="48"/>
        <v>0</v>
      </c>
      <c r="F577" s="8">
        <f>_xlfn.IFNA(VLOOKUP(A577,'313 expiration'!A$1:E$24,5,FALSE),0)</f>
        <v>0</v>
      </c>
      <c r="G577" s="8">
        <f>_xlfn.IFNA(VLOOKUP(A577,'TIF expiration'!$A$1:$B$8,2,FALSE),0)</f>
        <v>0</v>
      </c>
      <c r="H577">
        <v>0.85460000000000003</v>
      </c>
      <c r="I577">
        <v>0.80460000000000009</v>
      </c>
      <c r="J577">
        <v>0.80460000000000009</v>
      </c>
      <c r="K577">
        <f t="shared" si="49"/>
        <v>0</v>
      </c>
      <c r="L577">
        <f t="shared" si="50"/>
        <v>0.85460000000000003</v>
      </c>
      <c r="M577" s="44">
        <f t="shared" si="51"/>
        <v>4.9999999999999933E-2</v>
      </c>
      <c r="N577" s="44">
        <f t="shared" si="52"/>
        <v>0</v>
      </c>
      <c r="O577" s="44">
        <f t="shared" si="53"/>
        <v>0</v>
      </c>
    </row>
    <row r="578" spans="1:15" x14ac:dyDescent="0.35">
      <c r="A578">
        <v>138902</v>
      </c>
      <c r="B578" t="s">
        <v>478</v>
      </c>
      <c r="C578" s="8">
        <v>67330997</v>
      </c>
      <c r="D578" s="8">
        <v>67330997</v>
      </c>
      <c r="E578" s="8">
        <f t="shared" ref="E578:E641" si="54">(C578-D578)*2</f>
        <v>0</v>
      </c>
      <c r="F578" s="8">
        <f>_xlfn.IFNA(VLOOKUP(A578,'313 expiration'!A$1:E$24,5,FALSE),0)</f>
        <v>0</v>
      </c>
      <c r="G578" s="8">
        <f>_xlfn.IFNA(VLOOKUP(A578,'TIF expiration'!$A$1:$B$8,2,FALSE),0)</f>
        <v>0</v>
      </c>
      <c r="H578">
        <v>1.0073000000000001</v>
      </c>
      <c r="I578">
        <v>0.86899999999999999</v>
      </c>
      <c r="J578">
        <v>0.86899999999999999</v>
      </c>
      <c r="K578">
        <f t="shared" ref="K578:K641" si="55">I578-J578</f>
        <v>0</v>
      </c>
      <c r="L578">
        <f t="shared" ref="L578:L641" si="56">H578+K578</f>
        <v>1.0073000000000001</v>
      </c>
      <c r="M578" s="44">
        <f t="shared" ref="M578:M641" si="57">MAX(0,MIN(0.08,L578-I578))</f>
        <v>0.08</v>
      </c>
      <c r="N578" s="44">
        <f t="shared" ref="N578:N641" si="58">MIN(0.09,L578-I578-M578)</f>
        <v>5.8300000000000088E-2</v>
      </c>
      <c r="O578" s="44">
        <f t="shared" ref="O578:O641" si="59">L578-I578-M578-N578</f>
        <v>0</v>
      </c>
    </row>
    <row r="579" spans="1:15" x14ac:dyDescent="0.35">
      <c r="A579">
        <v>138903</v>
      </c>
      <c r="B579" t="s">
        <v>477</v>
      </c>
      <c r="C579" s="8">
        <v>130019522</v>
      </c>
      <c r="D579" s="8">
        <v>130019522</v>
      </c>
      <c r="E579" s="8">
        <f t="shared" si="54"/>
        <v>0</v>
      </c>
      <c r="F579" s="8">
        <f>_xlfn.IFNA(VLOOKUP(A579,'313 expiration'!A$1:E$24,5,FALSE),0)</f>
        <v>0</v>
      </c>
      <c r="G579" s="8">
        <f>_xlfn.IFNA(VLOOKUP(A579,'TIF expiration'!$A$1:$B$8,2,FALSE),0)</f>
        <v>0</v>
      </c>
      <c r="H579">
        <v>1.0135000000000001</v>
      </c>
      <c r="I579">
        <v>0.87520000000000009</v>
      </c>
      <c r="J579">
        <v>0.87520000000000009</v>
      </c>
      <c r="K579">
        <f t="shared" si="55"/>
        <v>0</v>
      </c>
      <c r="L579">
        <f t="shared" si="56"/>
        <v>1.0135000000000001</v>
      </c>
      <c r="M579" s="44">
        <f t="shared" si="57"/>
        <v>0.08</v>
      </c>
      <c r="N579" s="44">
        <f t="shared" si="58"/>
        <v>5.8299999999999977E-2</v>
      </c>
      <c r="O579" s="44">
        <f t="shared" si="59"/>
        <v>0</v>
      </c>
    </row>
    <row r="580" spans="1:15" x14ac:dyDescent="0.35">
      <c r="A580">
        <v>138904</v>
      </c>
      <c r="B580" t="s">
        <v>476</v>
      </c>
      <c r="C580" s="8">
        <v>561886425</v>
      </c>
      <c r="D580" s="8">
        <v>561886425</v>
      </c>
      <c r="E580" s="8">
        <f t="shared" si="54"/>
        <v>0</v>
      </c>
      <c r="F580" s="8">
        <f>_xlfn.IFNA(VLOOKUP(A580,'313 expiration'!A$1:E$24,5,FALSE),0)</f>
        <v>0</v>
      </c>
      <c r="G580" s="8">
        <f>_xlfn.IFNA(VLOOKUP(A580,'TIF expiration'!$A$1:$B$8,2,FALSE),0)</f>
        <v>0</v>
      </c>
      <c r="H580">
        <v>0.94290000000000007</v>
      </c>
      <c r="I580">
        <v>0.80460000000000009</v>
      </c>
      <c r="J580">
        <v>0.80460000000000009</v>
      </c>
      <c r="K580">
        <f t="shared" si="55"/>
        <v>0</v>
      </c>
      <c r="L580">
        <f t="shared" si="56"/>
        <v>0.94290000000000007</v>
      </c>
      <c r="M580" s="44">
        <f t="shared" si="57"/>
        <v>0.08</v>
      </c>
      <c r="N580" s="44">
        <f t="shared" si="58"/>
        <v>5.8299999999999977E-2</v>
      </c>
      <c r="O580" s="44">
        <f t="shared" si="59"/>
        <v>0</v>
      </c>
    </row>
    <row r="581" spans="1:15" x14ac:dyDescent="0.35">
      <c r="A581">
        <v>139905</v>
      </c>
      <c r="B581" t="s">
        <v>475</v>
      </c>
      <c r="C581" s="8">
        <v>1367525173</v>
      </c>
      <c r="D581" s="8">
        <v>1367525173</v>
      </c>
      <c r="E581" s="8">
        <f t="shared" si="54"/>
        <v>0</v>
      </c>
      <c r="F581" s="8">
        <f>_xlfn.IFNA(VLOOKUP(A581,'313 expiration'!A$1:E$24,5,FALSE),0)</f>
        <v>0</v>
      </c>
      <c r="G581" s="8">
        <f>_xlfn.IFNA(VLOOKUP(A581,'TIF expiration'!$A$1:$B$8,2,FALSE),0)</f>
        <v>0</v>
      </c>
      <c r="H581">
        <v>0.93280000000000007</v>
      </c>
      <c r="I581">
        <v>0.88280000000000003</v>
      </c>
      <c r="J581">
        <v>0.88280000000000003</v>
      </c>
      <c r="K581">
        <f t="shared" si="55"/>
        <v>0</v>
      </c>
      <c r="L581">
        <f t="shared" si="56"/>
        <v>0.93280000000000007</v>
      </c>
      <c r="M581" s="44">
        <f t="shared" si="57"/>
        <v>5.0000000000000044E-2</v>
      </c>
      <c r="N581" s="44">
        <f t="shared" si="58"/>
        <v>0</v>
      </c>
      <c r="O581" s="44">
        <f t="shared" si="59"/>
        <v>0</v>
      </c>
    </row>
    <row r="582" spans="1:15" x14ac:dyDescent="0.35">
      <c r="A582">
        <v>139909</v>
      </c>
      <c r="B582" t="s">
        <v>474</v>
      </c>
      <c r="C582" s="8">
        <v>1426949180</v>
      </c>
      <c r="D582" s="8">
        <v>1426949180</v>
      </c>
      <c r="E582" s="8">
        <f t="shared" si="54"/>
        <v>0</v>
      </c>
      <c r="F582" s="8">
        <f>_xlfn.IFNA(VLOOKUP(A582,'313 expiration'!A$1:E$24,5,FALSE),0)</f>
        <v>0</v>
      </c>
      <c r="G582" s="8">
        <f>_xlfn.IFNA(VLOOKUP(A582,'TIF expiration'!$A$1:$B$8,2,FALSE),0)</f>
        <v>0</v>
      </c>
      <c r="H582">
        <v>0.94290000000000007</v>
      </c>
      <c r="I582">
        <v>0.80460000000000009</v>
      </c>
      <c r="J582">
        <v>0.80460000000000009</v>
      </c>
      <c r="K582">
        <f t="shared" si="55"/>
        <v>0</v>
      </c>
      <c r="L582">
        <f t="shared" si="56"/>
        <v>0.94290000000000007</v>
      </c>
      <c r="M582" s="44">
        <f t="shared" si="57"/>
        <v>0.08</v>
      </c>
      <c r="N582" s="44">
        <f t="shared" si="58"/>
        <v>5.8299999999999977E-2</v>
      </c>
      <c r="O582" s="44">
        <f t="shared" si="59"/>
        <v>0</v>
      </c>
    </row>
    <row r="583" spans="1:15" x14ac:dyDescent="0.35">
      <c r="A583">
        <v>139911</v>
      </c>
      <c r="B583" t="s">
        <v>473</v>
      </c>
      <c r="C583" s="8">
        <v>2029793389</v>
      </c>
      <c r="D583" s="8">
        <v>2029793389</v>
      </c>
      <c r="E583" s="8">
        <f t="shared" si="54"/>
        <v>0</v>
      </c>
      <c r="F583" s="8">
        <f>_xlfn.IFNA(VLOOKUP(A583,'313 expiration'!A$1:E$24,5,FALSE),0)</f>
        <v>0</v>
      </c>
      <c r="G583" s="8">
        <f>_xlfn.IFNA(VLOOKUP(A583,'TIF expiration'!$A$1:$B$8,2,FALSE),0)</f>
        <v>0</v>
      </c>
      <c r="H583">
        <v>0.85460000000000003</v>
      </c>
      <c r="I583">
        <v>0.80460000000000009</v>
      </c>
      <c r="J583">
        <v>0.80460000000000009</v>
      </c>
      <c r="K583">
        <f t="shared" si="55"/>
        <v>0</v>
      </c>
      <c r="L583">
        <f t="shared" si="56"/>
        <v>0.85460000000000003</v>
      </c>
      <c r="M583" s="44">
        <f t="shared" si="57"/>
        <v>4.9999999999999933E-2</v>
      </c>
      <c r="N583" s="44">
        <f t="shared" si="58"/>
        <v>0</v>
      </c>
      <c r="O583" s="44">
        <f t="shared" si="59"/>
        <v>0</v>
      </c>
    </row>
    <row r="584" spans="1:15" x14ac:dyDescent="0.35">
      <c r="A584">
        <v>139912</v>
      </c>
      <c r="B584" t="s">
        <v>472</v>
      </c>
      <c r="C584" s="8">
        <v>555305777</v>
      </c>
      <c r="D584" s="8">
        <v>555305777</v>
      </c>
      <c r="E584" s="8">
        <f t="shared" si="54"/>
        <v>0</v>
      </c>
      <c r="F584" s="8">
        <f>_xlfn.IFNA(VLOOKUP(A584,'313 expiration'!A$1:E$24,5,FALSE),0)</f>
        <v>0</v>
      </c>
      <c r="G584" s="8">
        <f>_xlfn.IFNA(VLOOKUP(A584,'TIF expiration'!$A$1:$B$8,2,FALSE),0)</f>
        <v>0</v>
      </c>
      <c r="H584">
        <v>0.85460000000000003</v>
      </c>
      <c r="I584">
        <v>0.80460000000000009</v>
      </c>
      <c r="J584">
        <v>0.80460000000000009</v>
      </c>
      <c r="K584">
        <f t="shared" si="55"/>
        <v>0</v>
      </c>
      <c r="L584">
        <f t="shared" si="56"/>
        <v>0.85460000000000003</v>
      </c>
      <c r="M584" s="44">
        <f t="shared" si="57"/>
        <v>4.9999999999999933E-2</v>
      </c>
      <c r="N584" s="44">
        <f t="shared" si="58"/>
        <v>0</v>
      </c>
      <c r="O584" s="44">
        <f t="shared" si="59"/>
        <v>0</v>
      </c>
    </row>
    <row r="585" spans="1:15" x14ac:dyDescent="0.35">
      <c r="A585">
        <v>140901</v>
      </c>
      <c r="B585" t="s">
        <v>471</v>
      </c>
      <c r="C585" s="8">
        <v>52585586</v>
      </c>
      <c r="D585" s="8">
        <v>52585586</v>
      </c>
      <c r="E585" s="8">
        <f t="shared" si="54"/>
        <v>0</v>
      </c>
      <c r="F585" s="8">
        <f>_xlfn.IFNA(VLOOKUP(A585,'313 expiration'!A$1:E$24,5,FALSE),0)</f>
        <v>0</v>
      </c>
      <c r="G585" s="8">
        <f>_xlfn.IFNA(VLOOKUP(A585,'TIF expiration'!$A$1:$B$8,2,FALSE),0)</f>
        <v>0</v>
      </c>
      <c r="H585">
        <v>1.0324</v>
      </c>
      <c r="I585">
        <v>0.89410000000000001</v>
      </c>
      <c r="J585">
        <v>0.89410000000000001</v>
      </c>
      <c r="K585">
        <f t="shared" si="55"/>
        <v>0</v>
      </c>
      <c r="L585">
        <f t="shared" si="56"/>
        <v>1.0324</v>
      </c>
      <c r="M585" s="44">
        <f t="shared" si="57"/>
        <v>0.08</v>
      </c>
      <c r="N585" s="44">
        <f t="shared" si="58"/>
        <v>5.8299999999999977E-2</v>
      </c>
      <c r="O585" s="44">
        <f t="shared" si="59"/>
        <v>0</v>
      </c>
    </row>
    <row r="586" spans="1:15" x14ac:dyDescent="0.35">
      <c r="A586">
        <v>140904</v>
      </c>
      <c r="B586" t="s">
        <v>470</v>
      </c>
      <c r="C586" s="8">
        <v>309227404</v>
      </c>
      <c r="D586" s="8">
        <v>309227404</v>
      </c>
      <c r="E586" s="8">
        <f t="shared" si="54"/>
        <v>0</v>
      </c>
      <c r="F586" s="8">
        <f>_xlfn.IFNA(VLOOKUP(A586,'313 expiration'!A$1:E$24,5,FALSE),0)</f>
        <v>0</v>
      </c>
      <c r="G586" s="8">
        <f>_xlfn.IFNA(VLOOKUP(A586,'TIF expiration'!$A$1:$B$8,2,FALSE),0)</f>
        <v>0</v>
      </c>
      <c r="H586">
        <v>0.90150000000000008</v>
      </c>
      <c r="I586">
        <v>0.85150000000000003</v>
      </c>
      <c r="J586">
        <v>0.85150000000000003</v>
      </c>
      <c r="K586">
        <f t="shared" si="55"/>
        <v>0</v>
      </c>
      <c r="L586">
        <f t="shared" si="56"/>
        <v>0.90150000000000008</v>
      </c>
      <c r="M586" s="44">
        <f t="shared" si="57"/>
        <v>5.0000000000000044E-2</v>
      </c>
      <c r="N586" s="44">
        <f t="shared" si="58"/>
        <v>0</v>
      </c>
      <c r="O586" s="44">
        <f t="shared" si="59"/>
        <v>0</v>
      </c>
    </row>
    <row r="587" spans="1:15" x14ac:dyDescent="0.35">
      <c r="A587">
        <v>140905</v>
      </c>
      <c r="B587" t="s">
        <v>469</v>
      </c>
      <c r="C587" s="8">
        <v>142624997</v>
      </c>
      <c r="D587" s="8">
        <v>142624997</v>
      </c>
      <c r="E587" s="8">
        <f t="shared" si="54"/>
        <v>0</v>
      </c>
      <c r="F587" s="8">
        <f>_xlfn.IFNA(VLOOKUP(A587,'313 expiration'!A$1:E$24,5,FALSE),0)</f>
        <v>0</v>
      </c>
      <c r="G587" s="8">
        <f>_xlfn.IFNA(VLOOKUP(A587,'TIF expiration'!$A$1:$B$8,2,FALSE),0)</f>
        <v>0</v>
      </c>
      <c r="H587">
        <v>0.9618000000000001</v>
      </c>
      <c r="I587">
        <v>0.85589999999999999</v>
      </c>
      <c r="J587">
        <v>0.85589999999999999</v>
      </c>
      <c r="K587">
        <f t="shared" si="55"/>
        <v>0</v>
      </c>
      <c r="L587">
        <f t="shared" si="56"/>
        <v>0.9618000000000001</v>
      </c>
      <c r="M587" s="44">
        <f t="shared" si="57"/>
        <v>0.08</v>
      </c>
      <c r="N587" s="44">
        <f t="shared" si="58"/>
        <v>2.5900000000000103E-2</v>
      </c>
      <c r="O587" s="44">
        <f t="shared" si="59"/>
        <v>0</v>
      </c>
    </row>
    <row r="588" spans="1:15" x14ac:dyDescent="0.35">
      <c r="A588">
        <v>140907</v>
      </c>
      <c r="B588" t="s">
        <v>468</v>
      </c>
      <c r="C588" s="8">
        <v>88458063</v>
      </c>
      <c r="D588" s="8">
        <v>88458063</v>
      </c>
      <c r="E588" s="8">
        <f t="shared" si="54"/>
        <v>0</v>
      </c>
      <c r="F588" s="8">
        <f>_xlfn.IFNA(VLOOKUP(A588,'313 expiration'!A$1:E$24,5,FALSE),0)</f>
        <v>0</v>
      </c>
      <c r="G588" s="8">
        <f>_xlfn.IFNA(VLOOKUP(A588,'TIF expiration'!$A$1:$B$8,2,FALSE),0)</f>
        <v>0</v>
      </c>
      <c r="H588">
        <v>1.0019</v>
      </c>
      <c r="I588">
        <v>0.86360000000000003</v>
      </c>
      <c r="J588">
        <v>0.86360000000000003</v>
      </c>
      <c r="K588">
        <f t="shared" si="55"/>
        <v>0</v>
      </c>
      <c r="L588">
        <f t="shared" si="56"/>
        <v>1.0019</v>
      </c>
      <c r="M588" s="44">
        <f t="shared" si="57"/>
        <v>0.08</v>
      </c>
      <c r="N588" s="44">
        <f t="shared" si="58"/>
        <v>5.8299999999999977E-2</v>
      </c>
      <c r="O588" s="44">
        <f t="shared" si="59"/>
        <v>0</v>
      </c>
    </row>
    <row r="589" spans="1:15" x14ac:dyDescent="0.35">
      <c r="A589">
        <v>140908</v>
      </c>
      <c r="B589" t="s">
        <v>467</v>
      </c>
      <c r="C589" s="8">
        <v>594686680</v>
      </c>
      <c r="D589" s="8">
        <v>594686680</v>
      </c>
      <c r="E589" s="8">
        <f t="shared" si="54"/>
        <v>0</v>
      </c>
      <c r="F589" s="8">
        <f>_xlfn.IFNA(VLOOKUP(A589,'313 expiration'!A$1:E$24,5,FALSE),0)</f>
        <v>0</v>
      </c>
      <c r="G589" s="8">
        <f>_xlfn.IFNA(VLOOKUP(A589,'TIF expiration'!$A$1:$B$8,2,FALSE),0)</f>
        <v>0</v>
      </c>
      <c r="H589">
        <v>0.90170000000000006</v>
      </c>
      <c r="I589">
        <v>0.85170000000000001</v>
      </c>
      <c r="J589">
        <v>0.85170000000000001</v>
      </c>
      <c r="K589">
        <f t="shared" si="55"/>
        <v>0</v>
      </c>
      <c r="L589">
        <f t="shared" si="56"/>
        <v>0.90170000000000006</v>
      </c>
      <c r="M589" s="44">
        <f t="shared" si="57"/>
        <v>5.0000000000000044E-2</v>
      </c>
      <c r="N589" s="44">
        <f t="shared" si="58"/>
        <v>0</v>
      </c>
      <c r="O589" s="44">
        <f t="shared" si="59"/>
        <v>0</v>
      </c>
    </row>
    <row r="590" spans="1:15" x14ac:dyDescent="0.35">
      <c r="A590">
        <v>141901</v>
      </c>
      <c r="B590" t="s">
        <v>466</v>
      </c>
      <c r="C590" s="8">
        <v>1752123073</v>
      </c>
      <c r="D590" s="8">
        <v>1752123073</v>
      </c>
      <c r="E590" s="8">
        <f t="shared" si="54"/>
        <v>0</v>
      </c>
      <c r="F590" s="8">
        <f>_xlfn.IFNA(VLOOKUP(A590,'313 expiration'!A$1:E$24,5,FALSE),0)</f>
        <v>0</v>
      </c>
      <c r="G590" s="8">
        <f>_xlfn.IFNA(VLOOKUP(A590,'TIF expiration'!$A$1:$B$8,2,FALSE),0)</f>
        <v>0</v>
      </c>
      <c r="H590">
        <v>0.94290000000000007</v>
      </c>
      <c r="I590">
        <v>0.80460000000000009</v>
      </c>
      <c r="J590">
        <v>0.80460000000000009</v>
      </c>
      <c r="K590">
        <f t="shared" si="55"/>
        <v>0</v>
      </c>
      <c r="L590">
        <f t="shared" si="56"/>
        <v>0.94290000000000007</v>
      </c>
      <c r="M590" s="44">
        <f t="shared" si="57"/>
        <v>0.08</v>
      </c>
      <c r="N590" s="44">
        <f t="shared" si="58"/>
        <v>5.8299999999999977E-2</v>
      </c>
      <c r="O590" s="44">
        <f t="shared" si="59"/>
        <v>0</v>
      </c>
    </row>
    <row r="591" spans="1:15" x14ac:dyDescent="0.35">
      <c r="A591">
        <v>141902</v>
      </c>
      <c r="B591" t="s">
        <v>465</v>
      </c>
      <c r="C591" s="8">
        <v>201516144</v>
      </c>
      <c r="D591" s="8">
        <v>201516144</v>
      </c>
      <c r="E591" s="8">
        <f t="shared" si="54"/>
        <v>0</v>
      </c>
      <c r="F591" s="8">
        <f>_xlfn.IFNA(VLOOKUP(A591,'313 expiration'!A$1:E$24,5,FALSE),0)</f>
        <v>0</v>
      </c>
      <c r="G591" s="8">
        <f>_xlfn.IFNA(VLOOKUP(A591,'TIF expiration'!$A$1:$B$8,2,FALSE),0)</f>
        <v>0</v>
      </c>
      <c r="H591">
        <v>0.85460000000000003</v>
      </c>
      <c r="I591">
        <v>0.80460000000000009</v>
      </c>
      <c r="J591">
        <v>0.80460000000000009</v>
      </c>
      <c r="K591">
        <f t="shared" si="55"/>
        <v>0</v>
      </c>
      <c r="L591">
        <f t="shared" si="56"/>
        <v>0.85460000000000003</v>
      </c>
      <c r="M591" s="44">
        <f t="shared" si="57"/>
        <v>4.9999999999999933E-2</v>
      </c>
      <c r="N591" s="44">
        <f t="shared" si="58"/>
        <v>0</v>
      </c>
      <c r="O591" s="44">
        <f t="shared" si="59"/>
        <v>0</v>
      </c>
    </row>
    <row r="592" spans="1:15" x14ac:dyDescent="0.35">
      <c r="A592">
        <v>142901</v>
      </c>
      <c r="B592" t="s">
        <v>464</v>
      </c>
      <c r="C592" s="8">
        <v>7892372594</v>
      </c>
      <c r="D592" s="8">
        <v>7892372594</v>
      </c>
      <c r="E592" s="8">
        <f t="shared" si="54"/>
        <v>0</v>
      </c>
      <c r="F592" s="8">
        <f>_xlfn.IFNA(VLOOKUP(A592,'313 expiration'!A$1:E$24,5,FALSE),0)</f>
        <v>0</v>
      </c>
      <c r="G592" s="8">
        <f>_xlfn.IFNA(VLOOKUP(A592,'TIF expiration'!$A$1:$B$8,2,FALSE),0)</f>
        <v>0</v>
      </c>
      <c r="H592">
        <v>0.86460000000000004</v>
      </c>
      <c r="I592">
        <v>0.80460000000000009</v>
      </c>
      <c r="J592">
        <v>0.80460000000000009</v>
      </c>
      <c r="K592">
        <f t="shared" si="55"/>
        <v>0</v>
      </c>
      <c r="L592">
        <f t="shared" si="56"/>
        <v>0.86460000000000004</v>
      </c>
      <c r="M592" s="44">
        <f t="shared" si="57"/>
        <v>5.9999999999999942E-2</v>
      </c>
      <c r="N592" s="44">
        <f t="shared" si="58"/>
        <v>0</v>
      </c>
      <c r="O592" s="44">
        <f t="shared" si="59"/>
        <v>0</v>
      </c>
    </row>
    <row r="593" spans="1:15" x14ac:dyDescent="0.35">
      <c r="A593">
        <v>143901</v>
      </c>
      <c r="B593" t="s">
        <v>463</v>
      </c>
      <c r="C593" s="8">
        <v>1035530457</v>
      </c>
      <c r="D593" s="8">
        <v>1035530457</v>
      </c>
      <c r="E593" s="8">
        <f t="shared" si="54"/>
        <v>0</v>
      </c>
      <c r="F593" s="8">
        <f>_xlfn.IFNA(VLOOKUP(A593,'313 expiration'!A$1:E$24,5,FALSE),0)</f>
        <v>0</v>
      </c>
      <c r="G593" s="8">
        <f>_xlfn.IFNA(VLOOKUP(A593,'TIF expiration'!$A$1:$B$8,2,FALSE),0)</f>
        <v>0</v>
      </c>
      <c r="H593">
        <v>0.85460000000000003</v>
      </c>
      <c r="I593">
        <v>0.80460000000000009</v>
      </c>
      <c r="J593">
        <v>0.80460000000000009</v>
      </c>
      <c r="K593">
        <f t="shared" si="55"/>
        <v>0</v>
      </c>
      <c r="L593">
        <f t="shared" si="56"/>
        <v>0.85460000000000003</v>
      </c>
      <c r="M593" s="44">
        <f t="shared" si="57"/>
        <v>4.9999999999999933E-2</v>
      </c>
      <c r="N593" s="44">
        <f t="shared" si="58"/>
        <v>0</v>
      </c>
      <c r="O593" s="44">
        <f t="shared" si="59"/>
        <v>0</v>
      </c>
    </row>
    <row r="594" spans="1:15" x14ac:dyDescent="0.35">
      <c r="A594">
        <v>143902</v>
      </c>
      <c r="B594" t="s">
        <v>462</v>
      </c>
      <c r="C594" s="8">
        <v>656671713</v>
      </c>
      <c r="D594" s="8">
        <v>647190447</v>
      </c>
      <c r="E594" s="8">
        <f t="shared" si="54"/>
        <v>18962532</v>
      </c>
      <c r="F594" s="8">
        <f>_xlfn.IFNA(VLOOKUP(A594,'313 expiration'!A$1:E$24,5,FALSE),0)</f>
        <v>0</v>
      </c>
      <c r="G594" s="8">
        <f>_xlfn.IFNA(VLOOKUP(A594,'TIF expiration'!$A$1:$B$8,2,FALSE),0)</f>
        <v>0</v>
      </c>
      <c r="H594">
        <v>0.85460000000000003</v>
      </c>
      <c r="I594">
        <v>0.80460000000000009</v>
      </c>
      <c r="J594">
        <v>0.80460000000000009</v>
      </c>
      <c r="K594">
        <f t="shared" si="55"/>
        <v>0</v>
      </c>
      <c r="L594">
        <f t="shared" si="56"/>
        <v>0.85460000000000003</v>
      </c>
      <c r="M594" s="44">
        <f t="shared" si="57"/>
        <v>4.9999999999999933E-2</v>
      </c>
      <c r="N594" s="44">
        <f t="shared" si="58"/>
        <v>0</v>
      </c>
      <c r="O594" s="44">
        <f t="shared" si="59"/>
        <v>0</v>
      </c>
    </row>
    <row r="595" spans="1:15" x14ac:dyDescent="0.35">
      <c r="A595">
        <v>143903</v>
      </c>
      <c r="B595" t="s">
        <v>461</v>
      </c>
      <c r="C595" s="8">
        <v>888886941</v>
      </c>
      <c r="D595" s="8">
        <v>888886941</v>
      </c>
      <c r="E595" s="8">
        <f t="shared" si="54"/>
        <v>0</v>
      </c>
      <c r="F595" s="8">
        <f>_xlfn.IFNA(VLOOKUP(A595,'313 expiration'!A$1:E$24,5,FALSE),0)</f>
        <v>0</v>
      </c>
      <c r="G595" s="8">
        <f>_xlfn.IFNA(VLOOKUP(A595,'TIF expiration'!$A$1:$B$8,2,FALSE),0)</f>
        <v>0</v>
      </c>
      <c r="H595">
        <v>0.85460000000000003</v>
      </c>
      <c r="I595">
        <v>0.80460000000000009</v>
      </c>
      <c r="J595">
        <v>0.80460000000000009</v>
      </c>
      <c r="K595">
        <f t="shared" si="55"/>
        <v>0</v>
      </c>
      <c r="L595">
        <f t="shared" si="56"/>
        <v>0.85460000000000003</v>
      </c>
      <c r="M595" s="44">
        <f t="shared" si="57"/>
        <v>4.9999999999999933E-2</v>
      </c>
      <c r="N595" s="44">
        <f t="shared" si="58"/>
        <v>0</v>
      </c>
      <c r="O595" s="44">
        <f t="shared" si="59"/>
        <v>0</v>
      </c>
    </row>
    <row r="596" spans="1:15" x14ac:dyDescent="0.35">
      <c r="A596">
        <v>143904</v>
      </c>
      <c r="B596" t="s">
        <v>460</v>
      </c>
      <c r="C596" s="8">
        <v>78163148</v>
      </c>
      <c r="D596" s="8">
        <v>72915903</v>
      </c>
      <c r="E596" s="8">
        <f t="shared" si="54"/>
        <v>10494490</v>
      </c>
      <c r="F596" s="8">
        <f>_xlfn.IFNA(VLOOKUP(A596,'313 expiration'!A$1:E$24,5,FALSE),0)</f>
        <v>0</v>
      </c>
      <c r="G596" s="8">
        <f>_xlfn.IFNA(VLOOKUP(A596,'TIF expiration'!$A$1:$B$8,2,FALSE),0)</f>
        <v>0</v>
      </c>
      <c r="H596">
        <v>0.85460000000000003</v>
      </c>
      <c r="I596">
        <v>0.80460000000000009</v>
      </c>
      <c r="J596">
        <v>0.80460000000000009</v>
      </c>
      <c r="K596">
        <f t="shared" si="55"/>
        <v>0</v>
      </c>
      <c r="L596">
        <f t="shared" si="56"/>
        <v>0.85460000000000003</v>
      </c>
      <c r="M596" s="44">
        <f t="shared" si="57"/>
        <v>4.9999999999999933E-2</v>
      </c>
      <c r="N596" s="44">
        <f t="shared" si="58"/>
        <v>0</v>
      </c>
      <c r="O596" s="44">
        <f t="shared" si="59"/>
        <v>0</v>
      </c>
    </row>
    <row r="597" spans="1:15" x14ac:dyDescent="0.35">
      <c r="A597">
        <v>143905</v>
      </c>
      <c r="B597" t="s">
        <v>459</v>
      </c>
      <c r="C597" s="8">
        <v>87336388</v>
      </c>
      <c r="D597" s="8">
        <v>87336388</v>
      </c>
      <c r="E597" s="8">
        <f t="shared" si="54"/>
        <v>0</v>
      </c>
      <c r="F597" s="8">
        <f>_xlfn.IFNA(VLOOKUP(A597,'313 expiration'!A$1:E$24,5,FALSE),0)</f>
        <v>0</v>
      </c>
      <c r="G597" s="8">
        <f>_xlfn.IFNA(VLOOKUP(A597,'TIF expiration'!$A$1:$B$8,2,FALSE),0)</f>
        <v>0</v>
      </c>
      <c r="H597">
        <v>0.91439999999999999</v>
      </c>
      <c r="I597">
        <v>0.86440000000000006</v>
      </c>
      <c r="J597">
        <v>0.86440000000000006</v>
      </c>
      <c r="K597">
        <f t="shared" si="55"/>
        <v>0</v>
      </c>
      <c r="L597">
        <f t="shared" si="56"/>
        <v>0.91439999999999999</v>
      </c>
      <c r="M597" s="44">
        <f t="shared" si="57"/>
        <v>4.9999999999999933E-2</v>
      </c>
      <c r="N597" s="44">
        <f t="shared" si="58"/>
        <v>0</v>
      </c>
      <c r="O597" s="44">
        <f t="shared" si="59"/>
        <v>0</v>
      </c>
    </row>
    <row r="598" spans="1:15" x14ac:dyDescent="0.35">
      <c r="A598">
        <v>143906</v>
      </c>
      <c r="B598" t="s">
        <v>458</v>
      </c>
      <c r="C598" s="8">
        <v>106917466</v>
      </c>
      <c r="D598" s="8">
        <v>102764318</v>
      </c>
      <c r="E598" s="8">
        <f t="shared" si="54"/>
        <v>8306296</v>
      </c>
      <c r="F598" s="8">
        <f>_xlfn.IFNA(VLOOKUP(A598,'313 expiration'!A$1:E$24,5,FALSE),0)</f>
        <v>0</v>
      </c>
      <c r="G598" s="8">
        <f>_xlfn.IFNA(VLOOKUP(A598,'TIF expiration'!$A$1:$B$8,2,FALSE),0)</f>
        <v>0</v>
      </c>
      <c r="H598">
        <v>0.87550000000000006</v>
      </c>
      <c r="I598">
        <v>0.82550000000000001</v>
      </c>
      <c r="J598">
        <v>0.82550000000000001</v>
      </c>
      <c r="K598">
        <f t="shared" si="55"/>
        <v>0</v>
      </c>
      <c r="L598">
        <f t="shared" si="56"/>
        <v>0.87550000000000006</v>
      </c>
      <c r="M598" s="44">
        <f t="shared" si="57"/>
        <v>5.0000000000000044E-2</v>
      </c>
      <c r="N598" s="44">
        <f t="shared" si="58"/>
        <v>0</v>
      </c>
      <c r="O598" s="44">
        <f t="shared" si="59"/>
        <v>0</v>
      </c>
    </row>
    <row r="599" spans="1:15" x14ac:dyDescent="0.35">
      <c r="A599">
        <v>144901</v>
      </c>
      <c r="B599" t="s">
        <v>457</v>
      </c>
      <c r="C599" s="8">
        <v>1179378541</v>
      </c>
      <c r="D599" s="8">
        <v>1156025203</v>
      </c>
      <c r="E599" s="8">
        <f t="shared" si="54"/>
        <v>46706676</v>
      </c>
      <c r="F599" s="8">
        <f>_xlfn.IFNA(VLOOKUP(A599,'313 expiration'!A$1:E$24,5,FALSE),0)</f>
        <v>0</v>
      </c>
      <c r="G599" s="8">
        <f>_xlfn.IFNA(VLOOKUP(A599,'TIF expiration'!$A$1:$B$8,2,FALSE),0)</f>
        <v>0</v>
      </c>
      <c r="H599">
        <v>0.9385</v>
      </c>
      <c r="I599">
        <v>0.84560000000000002</v>
      </c>
      <c r="J599">
        <v>0.84560000000000002</v>
      </c>
      <c r="K599">
        <f t="shared" si="55"/>
        <v>0</v>
      </c>
      <c r="L599">
        <f t="shared" si="56"/>
        <v>0.9385</v>
      </c>
      <c r="M599" s="44">
        <f t="shared" si="57"/>
        <v>0.08</v>
      </c>
      <c r="N599" s="44">
        <f t="shared" si="58"/>
        <v>1.2899999999999981E-2</v>
      </c>
      <c r="O599" s="44">
        <f t="shared" si="59"/>
        <v>0</v>
      </c>
    </row>
    <row r="600" spans="1:15" x14ac:dyDescent="0.35">
      <c r="A600">
        <v>144902</v>
      </c>
      <c r="B600" t="s">
        <v>456</v>
      </c>
      <c r="C600" s="8">
        <v>594902252</v>
      </c>
      <c r="D600" s="8">
        <v>594902252</v>
      </c>
      <c r="E600" s="8">
        <f t="shared" si="54"/>
        <v>0</v>
      </c>
      <c r="F600" s="8">
        <f>_xlfn.IFNA(VLOOKUP(A600,'313 expiration'!A$1:E$24,5,FALSE),0)</f>
        <v>0</v>
      </c>
      <c r="G600" s="8">
        <f>_xlfn.IFNA(VLOOKUP(A600,'TIF expiration'!$A$1:$B$8,2,FALSE),0)</f>
        <v>0</v>
      </c>
      <c r="H600">
        <v>0.94290000000000007</v>
      </c>
      <c r="I600">
        <v>0.80460000000000009</v>
      </c>
      <c r="J600">
        <v>0.80460000000000009</v>
      </c>
      <c r="K600">
        <f t="shared" si="55"/>
        <v>0</v>
      </c>
      <c r="L600">
        <f t="shared" si="56"/>
        <v>0.94290000000000007</v>
      </c>
      <c r="M600" s="44">
        <f t="shared" si="57"/>
        <v>0.08</v>
      </c>
      <c r="N600" s="44">
        <f t="shared" si="58"/>
        <v>5.8299999999999977E-2</v>
      </c>
      <c r="O600" s="44">
        <f t="shared" si="59"/>
        <v>0</v>
      </c>
    </row>
    <row r="601" spans="1:15" x14ac:dyDescent="0.35">
      <c r="A601">
        <v>144903</v>
      </c>
      <c r="B601" t="s">
        <v>455</v>
      </c>
      <c r="C601" s="8">
        <v>186954845</v>
      </c>
      <c r="D601" s="8">
        <v>186230061</v>
      </c>
      <c r="E601" s="8">
        <f t="shared" si="54"/>
        <v>1449568</v>
      </c>
      <c r="F601" s="8">
        <f>_xlfn.IFNA(VLOOKUP(A601,'313 expiration'!A$1:E$24,5,FALSE),0)</f>
        <v>0</v>
      </c>
      <c r="G601" s="8">
        <f>_xlfn.IFNA(VLOOKUP(A601,'TIF expiration'!$A$1:$B$8,2,FALSE),0)</f>
        <v>0</v>
      </c>
      <c r="H601">
        <v>0.94290000000000007</v>
      </c>
      <c r="I601">
        <v>0.80460000000000009</v>
      </c>
      <c r="J601">
        <v>0.80460000000000009</v>
      </c>
      <c r="K601">
        <f t="shared" si="55"/>
        <v>0</v>
      </c>
      <c r="L601">
        <f t="shared" si="56"/>
        <v>0.94290000000000007</v>
      </c>
      <c r="M601" s="44">
        <f t="shared" si="57"/>
        <v>0.08</v>
      </c>
      <c r="N601" s="44">
        <f t="shared" si="58"/>
        <v>5.8299999999999977E-2</v>
      </c>
      <c r="O601" s="44">
        <f t="shared" si="59"/>
        <v>0</v>
      </c>
    </row>
    <row r="602" spans="1:15" x14ac:dyDescent="0.35">
      <c r="A602">
        <v>145901</v>
      </c>
      <c r="B602" t="s">
        <v>454</v>
      </c>
      <c r="C602" s="8">
        <v>609690985</v>
      </c>
      <c r="D602" s="8">
        <v>607124884</v>
      </c>
      <c r="E602" s="8">
        <f t="shared" si="54"/>
        <v>5132202</v>
      </c>
      <c r="F602" s="8">
        <f>_xlfn.IFNA(VLOOKUP(A602,'313 expiration'!A$1:E$24,5,FALSE),0)</f>
        <v>0</v>
      </c>
      <c r="G602" s="8">
        <f>_xlfn.IFNA(VLOOKUP(A602,'TIF expiration'!$A$1:$B$8,2,FALSE),0)</f>
        <v>0</v>
      </c>
      <c r="H602">
        <v>0.94290000000000007</v>
      </c>
      <c r="I602">
        <v>0.80460000000000009</v>
      </c>
      <c r="J602">
        <v>0.80460000000000009</v>
      </c>
      <c r="K602">
        <f t="shared" si="55"/>
        <v>0</v>
      </c>
      <c r="L602">
        <f t="shared" si="56"/>
        <v>0.94290000000000007</v>
      </c>
      <c r="M602" s="44">
        <f t="shared" si="57"/>
        <v>0.08</v>
      </c>
      <c r="N602" s="44">
        <f t="shared" si="58"/>
        <v>5.8299999999999977E-2</v>
      </c>
      <c r="O602" s="44">
        <f t="shared" si="59"/>
        <v>0</v>
      </c>
    </row>
    <row r="603" spans="1:15" x14ac:dyDescent="0.35">
      <c r="A603">
        <v>145902</v>
      </c>
      <c r="B603" t="s">
        <v>150</v>
      </c>
      <c r="C603" s="8">
        <v>482553073</v>
      </c>
      <c r="D603" s="8">
        <v>473416208</v>
      </c>
      <c r="E603" s="8">
        <f t="shared" si="54"/>
        <v>18273730</v>
      </c>
      <c r="F603" s="8">
        <f>_xlfn.IFNA(VLOOKUP(A603,'313 expiration'!A$1:E$24,5,FALSE),0)</f>
        <v>0</v>
      </c>
      <c r="G603" s="8">
        <f>_xlfn.IFNA(VLOOKUP(A603,'TIF expiration'!$A$1:$B$8,2,FALSE),0)</f>
        <v>0</v>
      </c>
      <c r="H603">
        <v>0.85460000000000003</v>
      </c>
      <c r="I603">
        <v>0.80460000000000009</v>
      </c>
      <c r="J603">
        <v>0.80460000000000009</v>
      </c>
      <c r="K603">
        <f t="shared" si="55"/>
        <v>0</v>
      </c>
      <c r="L603">
        <f t="shared" si="56"/>
        <v>0.85460000000000003</v>
      </c>
      <c r="M603" s="44">
        <f t="shared" si="57"/>
        <v>4.9999999999999933E-2</v>
      </c>
      <c r="N603" s="44">
        <f t="shared" si="58"/>
        <v>0</v>
      </c>
      <c r="O603" s="44">
        <f t="shared" si="59"/>
        <v>0</v>
      </c>
    </row>
    <row r="604" spans="1:15" x14ac:dyDescent="0.35">
      <c r="A604">
        <v>145906</v>
      </c>
      <c r="B604" t="s">
        <v>453</v>
      </c>
      <c r="C604" s="8">
        <v>432818286</v>
      </c>
      <c r="D604" s="8">
        <v>412458576</v>
      </c>
      <c r="E604" s="8">
        <f t="shared" si="54"/>
        <v>40719420</v>
      </c>
      <c r="F604" s="8">
        <f>_xlfn.IFNA(VLOOKUP(A604,'313 expiration'!A$1:E$24,5,FALSE),0)</f>
        <v>0</v>
      </c>
      <c r="G604" s="8">
        <f>_xlfn.IFNA(VLOOKUP(A604,'TIF expiration'!$A$1:$B$8,2,FALSE),0)</f>
        <v>0</v>
      </c>
      <c r="H604">
        <v>0.86940000000000006</v>
      </c>
      <c r="I604">
        <v>0.81940000000000002</v>
      </c>
      <c r="J604">
        <v>0.81940000000000002</v>
      </c>
      <c r="K604">
        <f t="shared" si="55"/>
        <v>0</v>
      </c>
      <c r="L604">
        <f t="shared" si="56"/>
        <v>0.86940000000000006</v>
      </c>
      <c r="M604" s="44">
        <f t="shared" si="57"/>
        <v>5.0000000000000044E-2</v>
      </c>
      <c r="N604" s="44">
        <f t="shared" si="58"/>
        <v>0</v>
      </c>
      <c r="O604" s="44">
        <f t="shared" si="59"/>
        <v>0</v>
      </c>
    </row>
    <row r="605" spans="1:15" x14ac:dyDescent="0.35">
      <c r="A605">
        <v>145907</v>
      </c>
      <c r="B605" t="s">
        <v>452</v>
      </c>
      <c r="C605" s="8">
        <v>234856988</v>
      </c>
      <c r="D605" s="8">
        <v>234856988</v>
      </c>
      <c r="E605" s="8">
        <f t="shared" si="54"/>
        <v>0</v>
      </c>
      <c r="F605" s="8">
        <f>_xlfn.IFNA(VLOOKUP(A605,'313 expiration'!A$1:E$24,5,FALSE),0)</f>
        <v>0</v>
      </c>
      <c r="G605" s="8">
        <f>_xlfn.IFNA(VLOOKUP(A605,'TIF expiration'!$A$1:$B$8,2,FALSE),0)</f>
        <v>0</v>
      </c>
      <c r="H605">
        <v>0.86460000000000004</v>
      </c>
      <c r="I605">
        <v>0.80460000000000009</v>
      </c>
      <c r="J605">
        <v>0.80460000000000009</v>
      </c>
      <c r="K605">
        <f t="shared" si="55"/>
        <v>0</v>
      </c>
      <c r="L605">
        <f t="shared" si="56"/>
        <v>0.86460000000000004</v>
      </c>
      <c r="M605" s="44">
        <f t="shared" si="57"/>
        <v>5.9999999999999942E-2</v>
      </c>
      <c r="N605" s="44">
        <f t="shared" si="58"/>
        <v>0</v>
      </c>
      <c r="O605" s="44">
        <f t="shared" si="59"/>
        <v>0</v>
      </c>
    </row>
    <row r="606" spans="1:15" x14ac:dyDescent="0.35">
      <c r="A606">
        <v>145911</v>
      </c>
      <c r="B606" t="s">
        <v>451</v>
      </c>
      <c r="C606" s="8">
        <v>1053708582</v>
      </c>
      <c r="D606" s="8">
        <v>1053708582</v>
      </c>
      <c r="E606" s="8">
        <f t="shared" si="54"/>
        <v>0</v>
      </c>
      <c r="F606" s="8">
        <f>_xlfn.IFNA(VLOOKUP(A606,'313 expiration'!A$1:E$24,5,FALSE),0)</f>
        <v>0</v>
      </c>
      <c r="G606" s="8">
        <f>_xlfn.IFNA(VLOOKUP(A606,'TIF expiration'!$A$1:$B$8,2,FALSE),0)</f>
        <v>0</v>
      </c>
      <c r="H606">
        <v>0.88960000000000006</v>
      </c>
      <c r="I606">
        <v>0.83960000000000001</v>
      </c>
      <c r="J606">
        <v>0.83960000000000001</v>
      </c>
      <c r="K606">
        <f t="shared" si="55"/>
        <v>0</v>
      </c>
      <c r="L606">
        <f t="shared" si="56"/>
        <v>0.88960000000000006</v>
      </c>
      <c r="M606" s="44">
        <f t="shared" si="57"/>
        <v>5.0000000000000044E-2</v>
      </c>
      <c r="N606" s="44">
        <f t="shared" si="58"/>
        <v>0</v>
      </c>
      <c r="O606" s="44">
        <f t="shared" si="59"/>
        <v>0</v>
      </c>
    </row>
    <row r="607" spans="1:15" x14ac:dyDescent="0.35">
      <c r="A607">
        <v>146901</v>
      </c>
      <c r="B607" t="s">
        <v>450</v>
      </c>
      <c r="C607" s="8">
        <v>3568605893</v>
      </c>
      <c r="D607" s="8">
        <v>3568605893</v>
      </c>
      <c r="E607" s="8">
        <f t="shared" si="54"/>
        <v>0</v>
      </c>
      <c r="F607" s="8">
        <f>_xlfn.IFNA(VLOOKUP(A607,'313 expiration'!A$1:E$24,5,FALSE),0)</f>
        <v>0</v>
      </c>
      <c r="G607" s="8">
        <f>_xlfn.IFNA(VLOOKUP(A607,'TIF expiration'!$A$1:$B$8,2,FALSE),0)</f>
        <v>0</v>
      </c>
      <c r="H607">
        <v>0.85460000000000003</v>
      </c>
      <c r="I607">
        <v>0.80460000000000009</v>
      </c>
      <c r="J607">
        <v>0.80460000000000009</v>
      </c>
      <c r="K607">
        <f t="shared" si="55"/>
        <v>0</v>
      </c>
      <c r="L607">
        <f t="shared" si="56"/>
        <v>0.85460000000000003</v>
      </c>
      <c r="M607" s="44">
        <f t="shared" si="57"/>
        <v>4.9999999999999933E-2</v>
      </c>
      <c r="N607" s="44">
        <f t="shared" si="58"/>
        <v>0</v>
      </c>
      <c r="O607" s="44">
        <f t="shared" si="59"/>
        <v>0</v>
      </c>
    </row>
    <row r="608" spans="1:15" x14ac:dyDescent="0.35">
      <c r="A608">
        <v>146902</v>
      </c>
      <c r="B608" t="s">
        <v>449</v>
      </c>
      <c r="C608" s="8">
        <v>3084725119</v>
      </c>
      <c r="D608" s="8">
        <v>3084725119</v>
      </c>
      <c r="E608" s="8">
        <f t="shared" si="54"/>
        <v>0</v>
      </c>
      <c r="F608" s="8">
        <f>_xlfn.IFNA(VLOOKUP(A608,'313 expiration'!A$1:E$24,5,FALSE),0)</f>
        <v>0</v>
      </c>
      <c r="G608" s="8">
        <f>_xlfn.IFNA(VLOOKUP(A608,'TIF expiration'!$A$1:$B$8,2,FALSE),0)</f>
        <v>0</v>
      </c>
      <c r="H608">
        <v>0.85460000000000003</v>
      </c>
      <c r="I608">
        <v>0.80460000000000009</v>
      </c>
      <c r="J608">
        <v>0.80460000000000009</v>
      </c>
      <c r="K608">
        <f t="shared" si="55"/>
        <v>0</v>
      </c>
      <c r="L608">
        <f t="shared" si="56"/>
        <v>0.85460000000000003</v>
      </c>
      <c r="M608" s="44">
        <f t="shared" si="57"/>
        <v>4.9999999999999933E-2</v>
      </c>
      <c r="N608" s="44">
        <f t="shared" si="58"/>
        <v>0</v>
      </c>
      <c r="O608" s="44">
        <f t="shared" si="59"/>
        <v>0</v>
      </c>
    </row>
    <row r="609" spans="1:15" x14ac:dyDescent="0.35">
      <c r="A609">
        <v>146903</v>
      </c>
      <c r="B609" t="s">
        <v>448</v>
      </c>
      <c r="C609" s="8">
        <v>237688195</v>
      </c>
      <c r="D609" s="8">
        <v>237688195</v>
      </c>
      <c r="E609" s="8">
        <f t="shared" si="54"/>
        <v>0</v>
      </c>
      <c r="F609" s="8">
        <f>_xlfn.IFNA(VLOOKUP(A609,'313 expiration'!A$1:E$24,5,FALSE),0)</f>
        <v>0</v>
      </c>
      <c r="G609" s="8">
        <f>_xlfn.IFNA(VLOOKUP(A609,'TIF expiration'!$A$1:$B$8,2,FALSE),0)</f>
        <v>0</v>
      </c>
      <c r="H609">
        <v>0.89760000000000006</v>
      </c>
      <c r="I609">
        <v>0.84760000000000002</v>
      </c>
      <c r="J609">
        <v>0.84760000000000002</v>
      </c>
      <c r="K609">
        <f t="shared" si="55"/>
        <v>0</v>
      </c>
      <c r="L609">
        <f t="shared" si="56"/>
        <v>0.89760000000000006</v>
      </c>
      <c r="M609" s="44">
        <f t="shared" si="57"/>
        <v>5.0000000000000044E-2</v>
      </c>
      <c r="N609" s="44">
        <f t="shared" si="58"/>
        <v>0</v>
      </c>
      <c r="O609" s="44">
        <f t="shared" si="59"/>
        <v>0</v>
      </c>
    </row>
    <row r="610" spans="1:15" x14ac:dyDescent="0.35">
      <c r="A610">
        <v>146904</v>
      </c>
      <c r="B610" t="s">
        <v>447</v>
      </c>
      <c r="C610" s="8">
        <v>680473007</v>
      </c>
      <c r="D610" s="8">
        <v>680473007</v>
      </c>
      <c r="E610" s="8">
        <f t="shared" si="54"/>
        <v>0</v>
      </c>
      <c r="F610" s="8">
        <f>_xlfn.IFNA(VLOOKUP(A610,'313 expiration'!A$1:E$24,5,FALSE),0)</f>
        <v>0</v>
      </c>
      <c r="G610" s="8">
        <f>_xlfn.IFNA(VLOOKUP(A610,'TIF expiration'!$A$1:$B$8,2,FALSE),0)</f>
        <v>0</v>
      </c>
      <c r="H610">
        <v>0.85460000000000003</v>
      </c>
      <c r="I610">
        <v>0.80460000000000009</v>
      </c>
      <c r="J610">
        <v>0.80460000000000009</v>
      </c>
      <c r="K610">
        <f t="shared" si="55"/>
        <v>0</v>
      </c>
      <c r="L610">
        <f t="shared" si="56"/>
        <v>0.85460000000000003</v>
      </c>
      <c r="M610" s="44">
        <f t="shared" si="57"/>
        <v>4.9999999999999933E-2</v>
      </c>
      <c r="N610" s="44">
        <f t="shared" si="58"/>
        <v>0</v>
      </c>
      <c r="O610" s="44">
        <f t="shared" si="59"/>
        <v>0</v>
      </c>
    </row>
    <row r="611" spans="1:15" x14ac:dyDescent="0.35">
      <c r="A611">
        <v>146905</v>
      </c>
      <c r="B611" t="s">
        <v>446</v>
      </c>
      <c r="C611" s="8">
        <v>331658218</v>
      </c>
      <c r="D611" s="8">
        <v>331658218</v>
      </c>
      <c r="E611" s="8">
        <f t="shared" si="54"/>
        <v>0</v>
      </c>
      <c r="F611" s="8">
        <f>_xlfn.IFNA(VLOOKUP(A611,'313 expiration'!A$1:E$24,5,FALSE),0)</f>
        <v>0</v>
      </c>
      <c r="G611" s="8">
        <f>_xlfn.IFNA(VLOOKUP(A611,'TIF expiration'!$A$1:$B$8,2,FALSE),0)</f>
        <v>0</v>
      </c>
      <c r="H611">
        <v>0.94290000000000007</v>
      </c>
      <c r="I611">
        <v>0.80460000000000009</v>
      </c>
      <c r="J611">
        <v>0.80460000000000009</v>
      </c>
      <c r="K611">
        <f t="shared" si="55"/>
        <v>0</v>
      </c>
      <c r="L611">
        <f t="shared" si="56"/>
        <v>0.94290000000000007</v>
      </c>
      <c r="M611" s="44">
        <f t="shared" si="57"/>
        <v>0.08</v>
      </c>
      <c r="N611" s="44">
        <f t="shared" si="58"/>
        <v>5.8299999999999977E-2</v>
      </c>
      <c r="O611" s="44">
        <f t="shared" si="59"/>
        <v>0</v>
      </c>
    </row>
    <row r="612" spans="1:15" x14ac:dyDescent="0.35">
      <c r="A612">
        <v>146906</v>
      </c>
      <c r="B612" t="s">
        <v>445</v>
      </c>
      <c r="C612" s="8">
        <v>1186740292</v>
      </c>
      <c r="D612" s="8">
        <v>1186740292</v>
      </c>
      <c r="E612" s="8">
        <f t="shared" si="54"/>
        <v>0</v>
      </c>
      <c r="F612" s="8">
        <f>_xlfn.IFNA(VLOOKUP(A612,'313 expiration'!A$1:E$24,5,FALSE),0)</f>
        <v>0</v>
      </c>
      <c r="G612" s="8">
        <f>_xlfn.IFNA(VLOOKUP(A612,'TIF expiration'!$A$1:$B$8,2,FALSE),0)</f>
        <v>0</v>
      </c>
      <c r="H612">
        <v>0.88940000000000008</v>
      </c>
      <c r="I612">
        <v>0.82940000000000003</v>
      </c>
      <c r="J612">
        <v>0.82940000000000003</v>
      </c>
      <c r="K612">
        <f t="shared" si="55"/>
        <v>0</v>
      </c>
      <c r="L612">
        <f t="shared" si="56"/>
        <v>0.88940000000000008</v>
      </c>
      <c r="M612" s="44">
        <f t="shared" si="57"/>
        <v>6.0000000000000053E-2</v>
      </c>
      <c r="N612" s="44">
        <f t="shared" si="58"/>
        <v>0</v>
      </c>
      <c r="O612" s="44">
        <f t="shared" si="59"/>
        <v>0</v>
      </c>
    </row>
    <row r="613" spans="1:15" x14ac:dyDescent="0.35">
      <c r="A613">
        <v>146907</v>
      </c>
      <c r="B613" t="s">
        <v>444</v>
      </c>
      <c r="C613" s="8">
        <v>975306832</v>
      </c>
      <c r="D613" s="8">
        <v>975306832</v>
      </c>
      <c r="E613" s="8">
        <f t="shared" si="54"/>
        <v>0</v>
      </c>
      <c r="F613" s="8">
        <f>_xlfn.IFNA(VLOOKUP(A613,'313 expiration'!A$1:E$24,5,FALSE),0)</f>
        <v>0</v>
      </c>
      <c r="G613" s="8">
        <f>_xlfn.IFNA(VLOOKUP(A613,'TIF expiration'!$A$1:$B$8,2,FALSE),0)</f>
        <v>0</v>
      </c>
      <c r="H613">
        <v>0.85460000000000003</v>
      </c>
      <c r="I613">
        <v>0.80460000000000009</v>
      </c>
      <c r="J613">
        <v>0.80460000000000009</v>
      </c>
      <c r="K613">
        <f t="shared" si="55"/>
        <v>0</v>
      </c>
      <c r="L613">
        <f t="shared" si="56"/>
        <v>0.85460000000000003</v>
      </c>
      <c r="M613" s="44">
        <f t="shared" si="57"/>
        <v>4.9999999999999933E-2</v>
      </c>
      <c r="N613" s="44">
        <f t="shared" si="58"/>
        <v>0</v>
      </c>
      <c r="O613" s="44">
        <f t="shared" si="59"/>
        <v>0</v>
      </c>
    </row>
    <row r="614" spans="1:15" x14ac:dyDescent="0.35">
      <c r="A614">
        <v>147901</v>
      </c>
      <c r="B614" t="s">
        <v>443</v>
      </c>
      <c r="C614" s="8">
        <v>143952043</v>
      </c>
      <c r="D614" s="8">
        <v>143952043</v>
      </c>
      <c r="E614" s="8">
        <f t="shared" si="54"/>
        <v>0</v>
      </c>
      <c r="F614" s="8">
        <f>_xlfn.IFNA(VLOOKUP(A614,'313 expiration'!A$1:E$24,5,FALSE),0)</f>
        <v>0</v>
      </c>
      <c r="G614" s="8">
        <f>_xlfn.IFNA(VLOOKUP(A614,'TIF expiration'!$A$1:$B$8,2,FALSE),0)</f>
        <v>0</v>
      </c>
      <c r="H614">
        <v>0.94290000000000007</v>
      </c>
      <c r="I614">
        <v>0.80460000000000009</v>
      </c>
      <c r="J614">
        <v>0.80460000000000009</v>
      </c>
      <c r="K614">
        <f t="shared" si="55"/>
        <v>0</v>
      </c>
      <c r="L614">
        <f t="shared" si="56"/>
        <v>0.94290000000000007</v>
      </c>
      <c r="M614" s="44">
        <f t="shared" si="57"/>
        <v>0.08</v>
      </c>
      <c r="N614" s="44">
        <f t="shared" si="58"/>
        <v>5.8299999999999977E-2</v>
      </c>
      <c r="O614" s="44">
        <f t="shared" si="59"/>
        <v>0</v>
      </c>
    </row>
    <row r="615" spans="1:15" x14ac:dyDescent="0.35">
      <c r="A615">
        <v>147902</v>
      </c>
      <c r="B615" t="s">
        <v>442</v>
      </c>
      <c r="C615" s="8">
        <v>1346336570</v>
      </c>
      <c r="D615" s="8">
        <v>1346336570</v>
      </c>
      <c r="E615" s="8">
        <f t="shared" si="54"/>
        <v>0</v>
      </c>
      <c r="F615" s="8">
        <f>_xlfn.IFNA(VLOOKUP(A615,'313 expiration'!A$1:E$24,5,FALSE),0)</f>
        <v>0</v>
      </c>
      <c r="G615" s="8">
        <f>_xlfn.IFNA(VLOOKUP(A615,'TIF expiration'!$A$1:$B$8,2,FALSE),0)</f>
        <v>0</v>
      </c>
      <c r="H615">
        <v>0.94410000000000005</v>
      </c>
      <c r="I615">
        <v>0.89410000000000001</v>
      </c>
      <c r="J615">
        <v>0.89410000000000001</v>
      </c>
      <c r="K615">
        <f t="shared" si="55"/>
        <v>0</v>
      </c>
      <c r="L615">
        <f t="shared" si="56"/>
        <v>0.94410000000000005</v>
      </c>
      <c r="M615" s="44">
        <f t="shared" si="57"/>
        <v>5.0000000000000044E-2</v>
      </c>
      <c r="N615" s="44">
        <f t="shared" si="58"/>
        <v>0</v>
      </c>
      <c r="O615" s="44">
        <f t="shared" si="59"/>
        <v>0</v>
      </c>
    </row>
    <row r="616" spans="1:15" x14ac:dyDescent="0.35">
      <c r="A616">
        <v>147903</v>
      </c>
      <c r="B616" t="s">
        <v>441</v>
      </c>
      <c r="C616" s="8">
        <v>551282831</v>
      </c>
      <c r="D616" s="8">
        <v>551282831</v>
      </c>
      <c r="E616" s="8">
        <f t="shared" si="54"/>
        <v>0</v>
      </c>
      <c r="F616" s="8">
        <f>_xlfn.IFNA(VLOOKUP(A616,'313 expiration'!A$1:E$24,5,FALSE),0)</f>
        <v>0</v>
      </c>
      <c r="G616" s="8">
        <f>_xlfn.IFNA(VLOOKUP(A616,'TIF expiration'!$A$1:$B$8,2,FALSE),0)</f>
        <v>0</v>
      </c>
      <c r="H616">
        <v>0.95960000000000001</v>
      </c>
      <c r="I616">
        <v>0.83190000000000008</v>
      </c>
      <c r="J616">
        <v>0.83190000000000008</v>
      </c>
      <c r="K616">
        <f t="shared" si="55"/>
        <v>0</v>
      </c>
      <c r="L616">
        <f t="shared" si="56"/>
        <v>0.95960000000000001</v>
      </c>
      <c r="M616" s="44">
        <f t="shared" si="57"/>
        <v>0.08</v>
      </c>
      <c r="N616" s="44">
        <f t="shared" si="58"/>
        <v>4.7699999999999923E-2</v>
      </c>
      <c r="O616" s="44">
        <f t="shared" si="59"/>
        <v>0</v>
      </c>
    </row>
    <row r="617" spans="1:15" x14ac:dyDescent="0.35">
      <c r="A617">
        <v>148901</v>
      </c>
      <c r="B617" t="s">
        <v>440</v>
      </c>
      <c r="C617" s="8">
        <v>177737665</v>
      </c>
      <c r="D617" s="8">
        <v>177737665</v>
      </c>
      <c r="E617" s="8">
        <f t="shared" si="54"/>
        <v>0</v>
      </c>
      <c r="F617" s="8">
        <f>_xlfn.IFNA(VLOOKUP(A617,'313 expiration'!A$1:E$24,5,FALSE),0)</f>
        <v>0</v>
      </c>
      <c r="G617" s="8">
        <f>_xlfn.IFNA(VLOOKUP(A617,'TIF expiration'!$A$1:$B$8,2,FALSE),0)</f>
        <v>0</v>
      </c>
      <c r="H617">
        <v>0.94290000000000007</v>
      </c>
      <c r="I617">
        <v>0.80460000000000009</v>
      </c>
      <c r="J617">
        <v>0.80460000000000009</v>
      </c>
      <c r="K617">
        <f t="shared" si="55"/>
        <v>0</v>
      </c>
      <c r="L617">
        <f t="shared" si="56"/>
        <v>0.94290000000000007</v>
      </c>
      <c r="M617" s="44">
        <f t="shared" si="57"/>
        <v>0.08</v>
      </c>
      <c r="N617" s="44">
        <f t="shared" si="58"/>
        <v>5.8299999999999977E-2</v>
      </c>
      <c r="O617" s="44">
        <f t="shared" si="59"/>
        <v>0</v>
      </c>
    </row>
    <row r="618" spans="1:15" x14ac:dyDescent="0.35">
      <c r="A618">
        <v>148902</v>
      </c>
      <c r="B618" t="s">
        <v>439</v>
      </c>
      <c r="C618" s="8">
        <v>113429631</v>
      </c>
      <c r="D618" s="8">
        <v>113429631</v>
      </c>
      <c r="E618" s="8">
        <f t="shared" si="54"/>
        <v>0</v>
      </c>
      <c r="F618" s="8">
        <f>_xlfn.IFNA(VLOOKUP(A618,'313 expiration'!A$1:E$24,5,FALSE),0)</f>
        <v>0</v>
      </c>
      <c r="G618" s="8">
        <f>_xlfn.IFNA(VLOOKUP(A618,'TIF expiration'!$A$1:$B$8,2,FALSE),0)</f>
        <v>0</v>
      </c>
      <c r="H618">
        <v>0.85460000000000003</v>
      </c>
      <c r="I618">
        <v>0.80460000000000009</v>
      </c>
      <c r="J618">
        <v>0.80460000000000009</v>
      </c>
      <c r="K618">
        <f t="shared" si="55"/>
        <v>0</v>
      </c>
      <c r="L618">
        <f t="shared" si="56"/>
        <v>0.85460000000000003</v>
      </c>
      <c r="M618" s="44">
        <f t="shared" si="57"/>
        <v>4.9999999999999933E-2</v>
      </c>
      <c r="N618" s="44">
        <f t="shared" si="58"/>
        <v>0</v>
      </c>
      <c r="O618" s="44">
        <f t="shared" si="59"/>
        <v>0</v>
      </c>
    </row>
    <row r="619" spans="1:15" x14ac:dyDescent="0.35">
      <c r="A619">
        <v>148905</v>
      </c>
      <c r="B619" t="s">
        <v>438</v>
      </c>
      <c r="C619" s="8">
        <v>65121347</v>
      </c>
      <c r="D619" s="8">
        <v>65121347</v>
      </c>
      <c r="E619" s="8">
        <f t="shared" si="54"/>
        <v>0</v>
      </c>
      <c r="F619" s="8">
        <f>_xlfn.IFNA(VLOOKUP(A619,'313 expiration'!A$1:E$24,5,FALSE),0)</f>
        <v>0</v>
      </c>
      <c r="G619" s="8">
        <f>_xlfn.IFNA(VLOOKUP(A619,'TIF expiration'!$A$1:$B$8,2,FALSE),0)</f>
        <v>0</v>
      </c>
      <c r="H619">
        <v>0.85460000000000003</v>
      </c>
      <c r="I619">
        <v>0.80460000000000009</v>
      </c>
      <c r="J619">
        <v>0.80460000000000009</v>
      </c>
      <c r="K619">
        <f t="shared" si="55"/>
        <v>0</v>
      </c>
      <c r="L619">
        <f t="shared" si="56"/>
        <v>0.85460000000000003</v>
      </c>
      <c r="M619" s="44">
        <f t="shared" si="57"/>
        <v>4.9999999999999933E-2</v>
      </c>
      <c r="N619" s="44">
        <f t="shared" si="58"/>
        <v>0</v>
      </c>
      <c r="O619" s="44">
        <f t="shared" si="59"/>
        <v>0</v>
      </c>
    </row>
    <row r="620" spans="1:15" x14ac:dyDescent="0.35">
      <c r="A620">
        <v>149901</v>
      </c>
      <c r="B620" t="s">
        <v>437</v>
      </c>
      <c r="C620" s="8">
        <v>845904862</v>
      </c>
      <c r="D620" s="8">
        <v>824459906</v>
      </c>
      <c r="E620" s="8">
        <f t="shared" si="54"/>
        <v>42889912</v>
      </c>
      <c r="F620" s="8">
        <f>_xlfn.IFNA(VLOOKUP(A620,'313 expiration'!A$1:E$24,5,FALSE),0)</f>
        <v>0</v>
      </c>
      <c r="G620" s="8">
        <f>_xlfn.IFNA(VLOOKUP(A620,'TIF expiration'!$A$1:$B$8,2,FALSE),0)</f>
        <v>0</v>
      </c>
      <c r="H620">
        <v>0.94410000000000005</v>
      </c>
      <c r="I620">
        <v>0.89410000000000001</v>
      </c>
      <c r="J620">
        <v>0.89410000000000001</v>
      </c>
      <c r="K620">
        <f t="shared" si="55"/>
        <v>0</v>
      </c>
      <c r="L620">
        <f t="shared" si="56"/>
        <v>0.94410000000000005</v>
      </c>
      <c r="M620" s="44">
        <f t="shared" si="57"/>
        <v>5.0000000000000044E-2</v>
      </c>
      <c r="N620" s="44">
        <f t="shared" si="58"/>
        <v>0</v>
      </c>
      <c r="O620" s="44">
        <f t="shared" si="59"/>
        <v>0</v>
      </c>
    </row>
    <row r="621" spans="1:15" x14ac:dyDescent="0.35">
      <c r="A621">
        <v>149902</v>
      </c>
      <c r="B621" t="s">
        <v>436</v>
      </c>
      <c r="C621" s="8">
        <v>2990230352</v>
      </c>
      <c r="D621" s="8">
        <v>2981710945</v>
      </c>
      <c r="E621" s="8">
        <f t="shared" si="54"/>
        <v>17038814</v>
      </c>
      <c r="F621" s="8">
        <f>_xlfn.IFNA(VLOOKUP(A621,'313 expiration'!A$1:E$24,5,FALSE),0)</f>
        <v>0</v>
      </c>
      <c r="G621" s="8">
        <f>_xlfn.IFNA(VLOOKUP(A621,'TIF expiration'!$A$1:$B$8,2,FALSE),0)</f>
        <v>0</v>
      </c>
      <c r="H621">
        <v>0.85460000000000003</v>
      </c>
      <c r="I621">
        <v>0.80460000000000009</v>
      </c>
      <c r="J621">
        <v>0.80460000000000009</v>
      </c>
      <c r="K621">
        <f t="shared" si="55"/>
        <v>0</v>
      </c>
      <c r="L621">
        <f t="shared" si="56"/>
        <v>0.85460000000000003</v>
      </c>
      <c r="M621" s="44">
        <f t="shared" si="57"/>
        <v>4.9999999999999933E-2</v>
      </c>
      <c r="N621" s="44">
        <f t="shared" si="58"/>
        <v>0</v>
      </c>
      <c r="O621" s="44">
        <f t="shared" si="59"/>
        <v>0</v>
      </c>
    </row>
    <row r="622" spans="1:15" x14ac:dyDescent="0.35">
      <c r="A622">
        <v>150901</v>
      </c>
      <c r="B622" t="s">
        <v>435</v>
      </c>
      <c r="C622" s="8">
        <v>5884422396</v>
      </c>
      <c r="D622" s="8">
        <v>5771030978</v>
      </c>
      <c r="E622" s="8">
        <f t="shared" si="54"/>
        <v>226782836</v>
      </c>
      <c r="F622" s="8">
        <f>_xlfn.IFNA(VLOOKUP(A622,'313 expiration'!A$1:E$24,5,FALSE),0)</f>
        <v>0</v>
      </c>
      <c r="G622" s="8">
        <f>_xlfn.IFNA(VLOOKUP(A622,'TIF expiration'!$A$1:$B$8,2,FALSE),0)</f>
        <v>0</v>
      </c>
      <c r="H622">
        <v>0.85460000000000003</v>
      </c>
      <c r="I622">
        <v>0.80460000000000009</v>
      </c>
      <c r="J622">
        <v>0.80460000000000009</v>
      </c>
      <c r="K622">
        <f t="shared" si="55"/>
        <v>0</v>
      </c>
      <c r="L622">
        <f t="shared" si="56"/>
        <v>0.85460000000000003</v>
      </c>
      <c r="M622" s="44">
        <f t="shared" si="57"/>
        <v>4.9999999999999933E-2</v>
      </c>
      <c r="N622" s="44">
        <f t="shared" si="58"/>
        <v>0</v>
      </c>
      <c r="O622" s="44">
        <f t="shared" si="59"/>
        <v>0</v>
      </c>
    </row>
    <row r="623" spans="1:15" x14ac:dyDescent="0.35">
      <c r="A623">
        <v>152901</v>
      </c>
      <c r="B623" t="s">
        <v>434</v>
      </c>
      <c r="C623" s="8">
        <v>13469839012</v>
      </c>
      <c r="D623" s="8">
        <v>13469839012</v>
      </c>
      <c r="E623" s="8">
        <f t="shared" si="54"/>
        <v>0</v>
      </c>
      <c r="F623" s="8">
        <f>_xlfn.IFNA(VLOOKUP(A623,'313 expiration'!A$1:E$24,5,FALSE),0)</f>
        <v>0</v>
      </c>
      <c r="G623" s="8">
        <f>_xlfn.IFNA(VLOOKUP(A623,'TIF expiration'!$A$1:$B$8,2,FALSE),0)</f>
        <v>0</v>
      </c>
      <c r="H623">
        <v>0.91700000000000004</v>
      </c>
      <c r="I623">
        <v>0.8570000000000001</v>
      </c>
      <c r="J623">
        <v>0.8570000000000001</v>
      </c>
      <c r="K623">
        <f t="shared" si="55"/>
        <v>0</v>
      </c>
      <c r="L623">
        <f t="shared" si="56"/>
        <v>0.91700000000000004</v>
      </c>
      <c r="M623" s="44">
        <f t="shared" si="57"/>
        <v>5.9999999999999942E-2</v>
      </c>
      <c r="N623" s="44">
        <f t="shared" si="58"/>
        <v>0</v>
      </c>
      <c r="O623" s="44">
        <f t="shared" si="59"/>
        <v>0</v>
      </c>
    </row>
    <row r="624" spans="1:15" x14ac:dyDescent="0.35">
      <c r="A624">
        <v>152902</v>
      </c>
      <c r="B624" t="s">
        <v>433</v>
      </c>
      <c r="C624" s="8">
        <v>500986974</v>
      </c>
      <c r="D624" s="8">
        <v>500986974</v>
      </c>
      <c r="E624" s="8">
        <f t="shared" si="54"/>
        <v>0</v>
      </c>
      <c r="F624" s="8">
        <f>_xlfn.IFNA(VLOOKUP(A624,'313 expiration'!A$1:E$24,5,FALSE),0)</f>
        <v>0</v>
      </c>
      <c r="G624" s="8">
        <f>_xlfn.IFNA(VLOOKUP(A624,'TIF expiration'!$A$1:$B$8,2,FALSE),0)</f>
        <v>0</v>
      </c>
      <c r="H624">
        <v>0.9346000000000001</v>
      </c>
      <c r="I624">
        <v>0.80460000000000009</v>
      </c>
      <c r="J624">
        <v>0.80460000000000009</v>
      </c>
      <c r="K624">
        <f t="shared" si="55"/>
        <v>0</v>
      </c>
      <c r="L624">
        <f t="shared" si="56"/>
        <v>0.9346000000000001</v>
      </c>
      <c r="M624" s="44">
        <f t="shared" si="57"/>
        <v>0.08</v>
      </c>
      <c r="N624" s="44">
        <f t="shared" si="58"/>
        <v>0.05</v>
      </c>
      <c r="O624" s="44">
        <f t="shared" si="59"/>
        <v>0</v>
      </c>
    </row>
    <row r="625" spans="1:15" x14ac:dyDescent="0.35">
      <c r="A625">
        <v>152903</v>
      </c>
      <c r="B625" t="s">
        <v>432</v>
      </c>
      <c r="C625" s="8">
        <v>542313147</v>
      </c>
      <c r="D625" s="8">
        <v>542313147</v>
      </c>
      <c r="E625" s="8">
        <f t="shared" si="54"/>
        <v>0</v>
      </c>
      <c r="F625" s="8">
        <f>_xlfn.IFNA(VLOOKUP(A625,'313 expiration'!A$1:E$24,5,FALSE),0)</f>
        <v>0</v>
      </c>
      <c r="G625" s="8">
        <f>_xlfn.IFNA(VLOOKUP(A625,'TIF expiration'!$A$1:$B$8,2,FALSE),0)</f>
        <v>0</v>
      </c>
      <c r="H625">
        <v>0.94290000000000007</v>
      </c>
      <c r="I625">
        <v>0.80460000000000009</v>
      </c>
      <c r="J625">
        <v>0.80460000000000009</v>
      </c>
      <c r="K625">
        <f t="shared" si="55"/>
        <v>0</v>
      </c>
      <c r="L625">
        <f t="shared" si="56"/>
        <v>0.94290000000000007</v>
      </c>
      <c r="M625" s="44">
        <f t="shared" si="57"/>
        <v>0.08</v>
      </c>
      <c r="N625" s="44">
        <f t="shared" si="58"/>
        <v>5.8299999999999977E-2</v>
      </c>
      <c r="O625" s="44">
        <f t="shared" si="59"/>
        <v>0</v>
      </c>
    </row>
    <row r="626" spans="1:15" x14ac:dyDescent="0.35">
      <c r="A626">
        <v>152906</v>
      </c>
      <c r="B626" t="s">
        <v>431</v>
      </c>
      <c r="C626" s="8">
        <v>5013665309</v>
      </c>
      <c r="D626" s="8">
        <v>5013665309</v>
      </c>
      <c r="E626" s="8">
        <f t="shared" si="54"/>
        <v>0</v>
      </c>
      <c r="F626" s="8">
        <f>_xlfn.IFNA(VLOOKUP(A626,'313 expiration'!A$1:E$24,5,FALSE),0)</f>
        <v>0</v>
      </c>
      <c r="G626" s="8">
        <f>_xlfn.IFNA(VLOOKUP(A626,'TIF expiration'!$A$1:$B$8,2,FALSE),0)</f>
        <v>0</v>
      </c>
      <c r="H626">
        <v>0.85460000000000003</v>
      </c>
      <c r="I626">
        <v>0.80460000000000009</v>
      </c>
      <c r="J626">
        <v>0.80460000000000009</v>
      </c>
      <c r="K626">
        <f t="shared" si="55"/>
        <v>0</v>
      </c>
      <c r="L626">
        <f t="shared" si="56"/>
        <v>0.85460000000000003</v>
      </c>
      <c r="M626" s="44">
        <f t="shared" si="57"/>
        <v>4.9999999999999933E-2</v>
      </c>
      <c r="N626" s="44">
        <f t="shared" si="58"/>
        <v>0</v>
      </c>
      <c r="O626" s="44">
        <f t="shared" si="59"/>
        <v>0</v>
      </c>
    </row>
    <row r="627" spans="1:15" x14ac:dyDescent="0.35">
      <c r="A627">
        <v>152907</v>
      </c>
      <c r="B627" t="s">
        <v>430</v>
      </c>
      <c r="C627" s="8">
        <v>5952265269</v>
      </c>
      <c r="D627" s="8">
        <v>5952265269</v>
      </c>
      <c r="E627" s="8">
        <f t="shared" si="54"/>
        <v>0</v>
      </c>
      <c r="F627" s="8">
        <f>_xlfn.IFNA(VLOOKUP(A627,'313 expiration'!A$1:E$24,5,FALSE),0)</f>
        <v>0</v>
      </c>
      <c r="G627" s="8">
        <f>_xlfn.IFNA(VLOOKUP(A627,'TIF expiration'!$A$1:$B$8,2,FALSE),0)</f>
        <v>0</v>
      </c>
      <c r="H627">
        <v>0.86440000000000006</v>
      </c>
      <c r="I627">
        <v>0.80460000000000009</v>
      </c>
      <c r="J627">
        <v>0.80460000000000009</v>
      </c>
      <c r="K627">
        <f t="shared" si="55"/>
        <v>0</v>
      </c>
      <c r="L627">
        <f t="shared" si="56"/>
        <v>0.86440000000000006</v>
      </c>
      <c r="M627" s="44">
        <f t="shared" si="57"/>
        <v>5.9799999999999964E-2</v>
      </c>
      <c r="N627" s="44">
        <f t="shared" si="58"/>
        <v>0</v>
      </c>
      <c r="O627" s="44">
        <f t="shared" si="59"/>
        <v>0</v>
      </c>
    </row>
    <row r="628" spans="1:15" x14ac:dyDescent="0.35">
      <c r="A628">
        <v>152908</v>
      </c>
      <c r="B628" t="s">
        <v>429</v>
      </c>
      <c r="C628" s="8">
        <v>320813794</v>
      </c>
      <c r="D628" s="8">
        <v>320813794</v>
      </c>
      <c r="E628" s="8">
        <f t="shared" si="54"/>
        <v>0</v>
      </c>
      <c r="F628" s="8">
        <f>_xlfn.IFNA(VLOOKUP(A628,'313 expiration'!A$1:E$24,5,FALSE),0)</f>
        <v>0</v>
      </c>
      <c r="G628" s="8">
        <f>_xlfn.IFNA(VLOOKUP(A628,'TIF expiration'!$A$1:$B$8,2,FALSE),0)</f>
        <v>0</v>
      </c>
      <c r="H628">
        <v>0.95340000000000003</v>
      </c>
      <c r="I628">
        <v>0.81510000000000005</v>
      </c>
      <c r="J628">
        <v>0.81510000000000005</v>
      </c>
      <c r="K628">
        <f t="shared" si="55"/>
        <v>0</v>
      </c>
      <c r="L628">
        <f t="shared" si="56"/>
        <v>0.95340000000000003</v>
      </c>
      <c r="M628" s="44">
        <f t="shared" si="57"/>
        <v>0.08</v>
      </c>
      <c r="N628" s="44">
        <f t="shared" si="58"/>
        <v>5.8299999999999977E-2</v>
      </c>
      <c r="O628" s="44">
        <f t="shared" si="59"/>
        <v>0</v>
      </c>
    </row>
    <row r="629" spans="1:15" x14ac:dyDescent="0.35">
      <c r="A629">
        <v>152909</v>
      </c>
      <c r="B629" t="s">
        <v>428</v>
      </c>
      <c r="C629" s="8">
        <v>495908442</v>
      </c>
      <c r="D629" s="8">
        <v>495908442</v>
      </c>
      <c r="E629" s="8">
        <f t="shared" si="54"/>
        <v>0</v>
      </c>
      <c r="F629" s="8">
        <f>_xlfn.IFNA(VLOOKUP(A629,'313 expiration'!A$1:E$24,5,FALSE),0)</f>
        <v>0</v>
      </c>
      <c r="G629" s="8">
        <f>_xlfn.IFNA(VLOOKUP(A629,'TIF expiration'!$A$1:$B$8,2,FALSE),0)</f>
        <v>0</v>
      </c>
      <c r="H629">
        <v>0.94290000000000007</v>
      </c>
      <c r="I629">
        <v>0.80460000000000009</v>
      </c>
      <c r="J629">
        <v>0.80460000000000009</v>
      </c>
      <c r="K629">
        <f t="shared" si="55"/>
        <v>0</v>
      </c>
      <c r="L629">
        <f t="shared" si="56"/>
        <v>0.94290000000000007</v>
      </c>
      <c r="M629" s="44">
        <f t="shared" si="57"/>
        <v>0.08</v>
      </c>
      <c r="N629" s="44">
        <f t="shared" si="58"/>
        <v>5.8299999999999977E-2</v>
      </c>
      <c r="O629" s="44">
        <f t="shared" si="59"/>
        <v>0</v>
      </c>
    </row>
    <row r="630" spans="1:15" x14ac:dyDescent="0.35">
      <c r="A630">
        <v>152910</v>
      </c>
      <c r="B630" t="s">
        <v>427</v>
      </c>
      <c r="C630" s="8">
        <v>376398868</v>
      </c>
      <c r="D630" s="8">
        <v>376398868</v>
      </c>
      <c r="E630" s="8">
        <f t="shared" si="54"/>
        <v>0</v>
      </c>
      <c r="F630" s="8">
        <f>_xlfn.IFNA(VLOOKUP(A630,'313 expiration'!A$1:E$24,5,FALSE),0)</f>
        <v>0</v>
      </c>
      <c r="G630" s="8">
        <f>_xlfn.IFNA(VLOOKUP(A630,'TIF expiration'!$A$1:$B$8,2,FALSE),0)</f>
        <v>0</v>
      </c>
      <c r="H630">
        <v>0.95300000000000007</v>
      </c>
      <c r="I630">
        <v>0.80460000000000009</v>
      </c>
      <c r="J630">
        <v>0.80460000000000009</v>
      </c>
      <c r="K630">
        <f t="shared" si="55"/>
        <v>0</v>
      </c>
      <c r="L630">
        <f t="shared" si="56"/>
        <v>0.95300000000000007</v>
      </c>
      <c r="M630" s="44">
        <f t="shared" si="57"/>
        <v>0.08</v>
      </c>
      <c r="N630" s="44">
        <f t="shared" si="58"/>
        <v>6.8399999999999975E-2</v>
      </c>
      <c r="O630" s="44">
        <f t="shared" si="59"/>
        <v>0</v>
      </c>
    </row>
    <row r="631" spans="1:15" x14ac:dyDescent="0.35">
      <c r="A631">
        <v>153903</v>
      </c>
      <c r="B631" t="s">
        <v>426</v>
      </c>
      <c r="C631" s="8">
        <v>200140697</v>
      </c>
      <c r="D631" s="8">
        <v>200140697</v>
      </c>
      <c r="E631" s="8">
        <f t="shared" si="54"/>
        <v>0</v>
      </c>
      <c r="F631" s="8">
        <f>_xlfn.IFNA(VLOOKUP(A631,'313 expiration'!A$1:E$24,5,FALSE),0)</f>
        <v>0</v>
      </c>
      <c r="G631" s="8">
        <f>_xlfn.IFNA(VLOOKUP(A631,'TIF expiration'!$A$1:$B$8,2,FALSE),0)</f>
        <v>0</v>
      </c>
      <c r="H631">
        <v>0.97910000000000008</v>
      </c>
      <c r="I631">
        <v>0.89410000000000001</v>
      </c>
      <c r="J631">
        <v>0.89410000000000001</v>
      </c>
      <c r="K631">
        <f t="shared" si="55"/>
        <v>0</v>
      </c>
      <c r="L631">
        <f t="shared" si="56"/>
        <v>0.97910000000000008</v>
      </c>
      <c r="M631" s="44">
        <f t="shared" si="57"/>
        <v>0.08</v>
      </c>
      <c r="N631" s="44">
        <f t="shared" si="58"/>
        <v>5.0000000000000738E-3</v>
      </c>
      <c r="O631" s="44">
        <f t="shared" si="59"/>
        <v>0</v>
      </c>
    </row>
    <row r="632" spans="1:15" x14ac:dyDescent="0.35">
      <c r="A632">
        <v>153904</v>
      </c>
      <c r="B632" t="s">
        <v>425</v>
      </c>
      <c r="C632" s="8">
        <v>192140616</v>
      </c>
      <c r="D632" s="8">
        <v>192140616</v>
      </c>
      <c r="E632" s="8">
        <f t="shared" si="54"/>
        <v>0</v>
      </c>
      <c r="F632" s="8">
        <f>_xlfn.IFNA(VLOOKUP(A632,'313 expiration'!A$1:E$24,5,FALSE),0)</f>
        <v>0</v>
      </c>
      <c r="G632" s="8">
        <f>_xlfn.IFNA(VLOOKUP(A632,'TIF expiration'!$A$1:$B$8,2,FALSE),0)</f>
        <v>0</v>
      </c>
      <c r="H632">
        <v>1.0324</v>
      </c>
      <c r="I632">
        <v>0.89410000000000001</v>
      </c>
      <c r="J632">
        <v>0.89410000000000001</v>
      </c>
      <c r="K632">
        <f t="shared" si="55"/>
        <v>0</v>
      </c>
      <c r="L632">
        <f t="shared" si="56"/>
        <v>1.0324</v>
      </c>
      <c r="M632" s="44">
        <f t="shared" si="57"/>
        <v>0.08</v>
      </c>
      <c r="N632" s="44">
        <f t="shared" si="58"/>
        <v>5.8299999999999977E-2</v>
      </c>
      <c r="O632" s="44">
        <f t="shared" si="59"/>
        <v>0</v>
      </c>
    </row>
    <row r="633" spans="1:15" x14ac:dyDescent="0.35">
      <c r="A633">
        <v>153905</v>
      </c>
      <c r="B633" t="s">
        <v>424</v>
      </c>
      <c r="C633" s="8">
        <v>162723631</v>
      </c>
      <c r="D633" s="8">
        <v>162723631</v>
      </c>
      <c r="E633" s="8">
        <f t="shared" si="54"/>
        <v>0</v>
      </c>
      <c r="F633" s="8">
        <f>_xlfn.IFNA(VLOOKUP(A633,'313 expiration'!A$1:E$24,5,FALSE),0)</f>
        <v>0</v>
      </c>
      <c r="G633" s="8">
        <f>_xlfn.IFNA(VLOOKUP(A633,'TIF expiration'!$A$1:$B$8,2,FALSE),0)</f>
        <v>0</v>
      </c>
      <c r="H633">
        <v>0.94290000000000007</v>
      </c>
      <c r="I633">
        <v>0.80460000000000009</v>
      </c>
      <c r="J633">
        <v>0.80460000000000009</v>
      </c>
      <c r="K633">
        <f t="shared" si="55"/>
        <v>0</v>
      </c>
      <c r="L633">
        <f t="shared" si="56"/>
        <v>0.94290000000000007</v>
      </c>
      <c r="M633" s="44">
        <f t="shared" si="57"/>
        <v>0.08</v>
      </c>
      <c r="N633" s="44">
        <f t="shared" si="58"/>
        <v>5.8299999999999977E-2</v>
      </c>
      <c r="O633" s="44">
        <f t="shared" si="59"/>
        <v>0</v>
      </c>
    </row>
    <row r="634" spans="1:15" x14ac:dyDescent="0.35">
      <c r="A634">
        <v>153907</v>
      </c>
      <c r="B634" t="s">
        <v>423</v>
      </c>
      <c r="C634" s="8">
        <v>89902177</v>
      </c>
      <c r="D634" s="8">
        <v>89902177</v>
      </c>
      <c r="E634" s="8">
        <f t="shared" si="54"/>
        <v>0</v>
      </c>
      <c r="F634" s="8">
        <f>_xlfn.IFNA(VLOOKUP(A634,'313 expiration'!A$1:E$24,5,FALSE),0)</f>
        <v>0</v>
      </c>
      <c r="G634" s="8">
        <f>_xlfn.IFNA(VLOOKUP(A634,'TIF expiration'!$A$1:$B$8,2,FALSE),0)</f>
        <v>0</v>
      </c>
      <c r="H634">
        <v>0.94290000000000007</v>
      </c>
      <c r="I634">
        <v>0.80460000000000009</v>
      </c>
      <c r="J634">
        <v>0.80460000000000009</v>
      </c>
      <c r="K634">
        <f t="shared" si="55"/>
        <v>0</v>
      </c>
      <c r="L634">
        <f t="shared" si="56"/>
        <v>0.94290000000000007</v>
      </c>
      <c r="M634" s="44">
        <f t="shared" si="57"/>
        <v>0.08</v>
      </c>
      <c r="N634" s="44">
        <f t="shared" si="58"/>
        <v>5.8299999999999977E-2</v>
      </c>
      <c r="O634" s="44">
        <f t="shared" si="59"/>
        <v>0</v>
      </c>
    </row>
    <row r="635" spans="1:15" x14ac:dyDescent="0.35">
      <c r="A635">
        <v>154901</v>
      </c>
      <c r="B635" t="s">
        <v>422</v>
      </c>
      <c r="C635" s="8">
        <v>1123876157</v>
      </c>
      <c r="D635" s="8">
        <v>1123876157</v>
      </c>
      <c r="E635" s="8">
        <f t="shared" si="54"/>
        <v>0</v>
      </c>
      <c r="F635" s="8">
        <f>_xlfn.IFNA(VLOOKUP(A635,'313 expiration'!A$1:E$24,5,FALSE),0)</f>
        <v>0</v>
      </c>
      <c r="G635" s="8">
        <f>_xlfn.IFNA(VLOOKUP(A635,'TIF expiration'!$A$1:$B$8,2,FALSE),0)</f>
        <v>0</v>
      </c>
      <c r="H635">
        <v>0.97170000000000001</v>
      </c>
      <c r="I635">
        <v>0.80460000000000009</v>
      </c>
      <c r="J635">
        <v>0.83340000000000003</v>
      </c>
      <c r="K635">
        <f t="shared" si="55"/>
        <v>-2.8799999999999937E-2</v>
      </c>
      <c r="L635">
        <f t="shared" si="56"/>
        <v>0.94290000000000007</v>
      </c>
      <c r="M635" s="44">
        <f t="shared" si="57"/>
        <v>0.08</v>
      </c>
      <c r="N635" s="44">
        <f t="shared" si="58"/>
        <v>5.8299999999999977E-2</v>
      </c>
      <c r="O635" s="44">
        <f t="shared" si="59"/>
        <v>0</v>
      </c>
    </row>
    <row r="636" spans="1:15" x14ac:dyDescent="0.35">
      <c r="A636">
        <v>154903</v>
      </c>
      <c r="B636" t="s">
        <v>421</v>
      </c>
      <c r="C636" s="8">
        <v>303363242</v>
      </c>
      <c r="D636" s="8">
        <v>303363242</v>
      </c>
      <c r="E636" s="8">
        <f t="shared" si="54"/>
        <v>0</v>
      </c>
      <c r="F636" s="8">
        <f>_xlfn.IFNA(VLOOKUP(A636,'313 expiration'!A$1:E$24,5,FALSE),0)</f>
        <v>0</v>
      </c>
      <c r="G636" s="8">
        <f>_xlfn.IFNA(VLOOKUP(A636,'TIF expiration'!$A$1:$B$8,2,FALSE),0)</f>
        <v>0</v>
      </c>
      <c r="H636">
        <v>0.89750000000000008</v>
      </c>
      <c r="I636">
        <v>0.80460000000000009</v>
      </c>
      <c r="J636">
        <v>0.80460000000000009</v>
      </c>
      <c r="K636">
        <f t="shared" si="55"/>
        <v>0</v>
      </c>
      <c r="L636">
        <f t="shared" si="56"/>
        <v>0.89750000000000008</v>
      </c>
      <c r="M636" s="44">
        <f t="shared" si="57"/>
        <v>0.08</v>
      </c>
      <c r="N636" s="44">
        <f t="shared" si="58"/>
        <v>1.2899999999999981E-2</v>
      </c>
      <c r="O636" s="44">
        <f t="shared" si="59"/>
        <v>0</v>
      </c>
    </row>
    <row r="637" spans="1:15" x14ac:dyDescent="0.35">
      <c r="A637">
        <v>155901</v>
      </c>
      <c r="B637" t="s">
        <v>420</v>
      </c>
      <c r="C637" s="8">
        <v>936858554</v>
      </c>
      <c r="D637" s="8">
        <v>936858554</v>
      </c>
      <c r="E637" s="8">
        <f t="shared" si="54"/>
        <v>0</v>
      </c>
      <c r="F637" s="8">
        <f>_xlfn.IFNA(VLOOKUP(A637,'313 expiration'!A$1:E$24,5,FALSE),0)</f>
        <v>0</v>
      </c>
      <c r="G637" s="8">
        <f>_xlfn.IFNA(VLOOKUP(A637,'TIF expiration'!$A$1:$B$8,2,FALSE),0)</f>
        <v>0</v>
      </c>
      <c r="H637">
        <v>0.93080000000000007</v>
      </c>
      <c r="I637">
        <v>0.88080000000000003</v>
      </c>
      <c r="J637">
        <v>0.88080000000000003</v>
      </c>
      <c r="K637">
        <f t="shared" si="55"/>
        <v>0</v>
      </c>
      <c r="L637">
        <f t="shared" si="56"/>
        <v>0.93080000000000007</v>
      </c>
      <c r="M637" s="44">
        <f t="shared" si="57"/>
        <v>5.0000000000000044E-2</v>
      </c>
      <c r="N637" s="44">
        <f t="shared" si="58"/>
        <v>0</v>
      </c>
      <c r="O637" s="44">
        <f t="shared" si="59"/>
        <v>0</v>
      </c>
    </row>
    <row r="638" spans="1:15" x14ac:dyDescent="0.35">
      <c r="A638">
        <v>156902</v>
      </c>
      <c r="B638" t="s">
        <v>419</v>
      </c>
      <c r="C638" s="8">
        <v>6780235134</v>
      </c>
      <c r="D638" s="8">
        <v>6773318863</v>
      </c>
      <c r="E638" s="8">
        <f t="shared" si="54"/>
        <v>13832542</v>
      </c>
      <c r="F638" s="8">
        <f>_xlfn.IFNA(VLOOKUP(A638,'313 expiration'!A$1:E$24,5,FALSE),0)</f>
        <v>0</v>
      </c>
      <c r="G638" s="8">
        <f>_xlfn.IFNA(VLOOKUP(A638,'TIF expiration'!$A$1:$B$8,2,FALSE),0)</f>
        <v>0</v>
      </c>
      <c r="H638">
        <v>0.88460000000000005</v>
      </c>
      <c r="I638">
        <v>0.80460000000000009</v>
      </c>
      <c r="J638">
        <v>0.80460000000000009</v>
      </c>
      <c r="K638">
        <f t="shared" si="55"/>
        <v>0</v>
      </c>
      <c r="L638">
        <f t="shared" si="56"/>
        <v>0.88460000000000005</v>
      </c>
      <c r="M638" s="44">
        <f t="shared" si="57"/>
        <v>7.999999999999996E-2</v>
      </c>
      <c r="N638" s="44">
        <f t="shared" si="58"/>
        <v>0</v>
      </c>
      <c r="O638" s="44">
        <f t="shared" si="59"/>
        <v>0</v>
      </c>
    </row>
    <row r="639" spans="1:15" x14ac:dyDescent="0.35">
      <c r="A639">
        <v>156905</v>
      </c>
      <c r="B639" t="s">
        <v>418</v>
      </c>
      <c r="C639" s="8">
        <v>8176373079</v>
      </c>
      <c r="D639" s="8">
        <v>8175024539</v>
      </c>
      <c r="E639" s="8">
        <f t="shared" si="54"/>
        <v>2697080</v>
      </c>
      <c r="F639" s="8">
        <f>_xlfn.IFNA(VLOOKUP(A639,'313 expiration'!A$1:E$24,5,FALSE),0)</f>
        <v>0</v>
      </c>
      <c r="G639" s="8">
        <f>_xlfn.IFNA(VLOOKUP(A639,'TIF expiration'!$A$1:$B$8,2,FALSE),0)</f>
        <v>0</v>
      </c>
      <c r="H639">
        <v>0.88460000000000005</v>
      </c>
      <c r="I639">
        <v>0.80460000000000009</v>
      </c>
      <c r="J639">
        <v>0.80460000000000009</v>
      </c>
      <c r="K639">
        <f t="shared" si="55"/>
        <v>0</v>
      </c>
      <c r="L639">
        <f t="shared" si="56"/>
        <v>0.88460000000000005</v>
      </c>
      <c r="M639" s="44">
        <f t="shared" si="57"/>
        <v>7.999999999999996E-2</v>
      </c>
      <c r="N639" s="44">
        <f t="shared" si="58"/>
        <v>0</v>
      </c>
      <c r="O639" s="44">
        <f t="shared" si="59"/>
        <v>0</v>
      </c>
    </row>
    <row r="640" spans="1:15" x14ac:dyDescent="0.35">
      <c r="A640">
        <v>157901</v>
      </c>
      <c r="B640" t="s">
        <v>417</v>
      </c>
      <c r="C640" s="8">
        <v>581289744</v>
      </c>
      <c r="D640" s="8">
        <v>581289744</v>
      </c>
      <c r="E640" s="8">
        <f t="shared" si="54"/>
        <v>0</v>
      </c>
      <c r="F640" s="8">
        <f>_xlfn.IFNA(VLOOKUP(A640,'313 expiration'!A$1:E$24,5,FALSE),0)</f>
        <v>0</v>
      </c>
      <c r="G640" s="8">
        <f>_xlfn.IFNA(VLOOKUP(A640,'TIF expiration'!$A$1:$B$8,2,FALSE),0)</f>
        <v>0</v>
      </c>
      <c r="H640">
        <v>0.92180000000000006</v>
      </c>
      <c r="I640">
        <v>0.80460000000000009</v>
      </c>
      <c r="J640">
        <v>0.80460000000000009</v>
      </c>
      <c r="K640">
        <f t="shared" si="55"/>
        <v>0</v>
      </c>
      <c r="L640">
        <f t="shared" si="56"/>
        <v>0.92180000000000006</v>
      </c>
      <c r="M640" s="44">
        <f t="shared" si="57"/>
        <v>0.08</v>
      </c>
      <c r="N640" s="44">
        <f t="shared" si="58"/>
        <v>3.7199999999999969E-2</v>
      </c>
      <c r="O640" s="44">
        <f t="shared" si="59"/>
        <v>0</v>
      </c>
    </row>
    <row r="641" spans="1:15" x14ac:dyDescent="0.35">
      <c r="A641">
        <v>158901</v>
      </c>
      <c r="B641" t="s">
        <v>416</v>
      </c>
      <c r="C641" s="8">
        <v>1856730644</v>
      </c>
      <c r="D641" s="8">
        <v>1856730644</v>
      </c>
      <c r="E641" s="8">
        <f t="shared" si="54"/>
        <v>0</v>
      </c>
      <c r="F641" s="8">
        <f>_xlfn.IFNA(VLOOKUP(A641,'313 expiration'!A$1:E$24,5,FALSE),0)</f>
        <v>0</v>
      </c>
      <c r="G641" s="8">
        <f>_xlfn.IFNA(VLOOKUP(A641,'TIF expiration'!$A$1:$B$8,2,FALSE),0)</f>
        <v>0</v>
      </c>
      <c r="H641">
        <v>0.87620000000000009</v>
      </c>
      <c r="I641">
        <v>0.82620000000000005</v>
      </c>
      <c r="J641">
        <v>0.82620000000000005</v>
      </c>
      <c r="K641">
        <f t="shared" si="55"/>
        <v>0</v>
      </c>
      <c r="L641">
        <f t="shared" si="56"/>
        <v>0.87620000000000009</v>
      </c>
      <c r="M641" s="44">
        <f t="shared" si="57"/>
        <v>5.0000000000000044E-2</v>
      </c>
      <c r="N641" s="44">
        <f t="shared" si="58"/>
        <v>0</v>
      </c>
      <c r="O641" s="44">
        <f t="shared" si="59"/>
        <v>0</v>
      </c>
    </row>
    <row r="642" spans="1:15" x14ac:dyDescent="0.35">
      <c r="A642">
        <v>158902</v>
      </c>
      <c r="B642" t="s">
        <v>415</v>
      </c>
      <c r="C642" s="8">
        <v>1615229989</v>
      </c>
      <c r="D642" s="8">
        <v>1602956827</v>
      </c>
      <c r="E642" s="8">
        <f t="shared" ref="E642:E705" si="60">(C642-D642)*2</f>
        <v>24546324</v>
      </c>
      <c r="F642" s="8">
        <f>_xlfn.IFNA(VLOOKUP(A642,'313 expiration'!A$1:E$24,5,FALSE),0)</f>
        <v>0</v>
      </c>
      <c r="G642" s="8">
        <f>_xlfn.IFNA(VLOOKUP(A642,'TIF expiration'!$A$1:$B$8,2,FALSE),0)</f>
        <v>0</v>
      </c>
      <c r="H642">
        <v>0.85460000000000003</v>
      </c>
      <c r="I642">
        <v>0.80460000000000009</v>
      </c>
      <c r="J642">
        <v>0.80460000000000009</v>
      </c>
      <c r="K642">
        <f t="shared" ref="K642:K705" si="61">I642-J642</f>
        <v>0</v>
      </c>
      <c r="L642">
        <f t="shared" ref="L642:L705" si="62">H642+K642</f>
        <v>0.85460000000000003</v>
      </c>
      <c r="M642" s="44">
        <f t="shared" ref="M642:M705" si="63">MAX(0,MIN(0.08,L642-I642))</f>
        <v>4.9999999999999933E-2</v>
      </c>
      <c r="N642" s="44">
        <f t="shared" ref="N642:N705" si="64">MIN(0.09,L642-I642-M642)</f>
        <v>0</v>
      </c>
      <c r="O642" s="44">
        <f t="shared" ref="O642:O705" si="65">L642-I642-M642-N642</f>
        <v>0</v>
      </c>
    </row>
    <row r="643" spans="1:15" x14ac:dyDescent="0.35">
      <c r="A643">
        <v>158904</v>
      </c>
      <c r="B643" t="s">
        <v>414</v>
      </c>
      <c r="C643" s="8">
        <v>375496710</v>
      </c>
      <c r="D643" s="8">
        <v>368125048</v>
      </c>
      <c r="E643" s="8">
        <f t="shared" si="60"/>
        <v>14743324</v>
      </c>
      <c r="F643" s="8">
        <f>_xlfn.IFNA(VLOOKUP(A643,'313 expiration'!A$1:E$24,5,FALSE),0)</f>
        <v>0</v>
      </c>
      <c r="G643" s="8">
        <f>_xlfn.IFNA(VLOOKUP(A643,'TIF expiration'!$A$1:$B$8,2,FALSE),0)</f>
        <v>0</v>
      </c>
      <c r="H643">
        <v>0.85460000000000003</v>
      </c>
      <c r="I643">
        <v>0.80460000000000009</v>
      </c>
      <c r="J643">
        <v>0.80460000000000009</v>
      </c>
      <c r="K643">
        <f t="shared" si="61"/>
        <v>0</v>
      </c>
      <c r="L643">
        <f t="shared" si="62"/>
        <v>0.85460000000000003</v>
      </c>
      <c r="M643" s="44">
        <f t="shared" si="63"/>
        <v>4.9999999999999933E-2</v>
      </c>
      <c r="N643" s="44">
        <f t="shared" si="64"/>
        <v>0</v>
      </c>
      <c r="O643" s="44">
        <f t="shared" si="65"/>
        <v>0</v>
      </c>
    </row>
    <row r="644" spans="1:15" x14ac:dyDescent="0.35">
      <c r="A644">
        <v>158905</v>
      </c>
      <c r="B644" t="s">
        <v>413</v>
      </c>
      <c r="C644" s="8">
        <v>1440190066</v>
      </c>
      <c r="D644" s="8">
        <v>1417483086</v>
      </c>
      <c r="E644" s="8">
        <f t="shared" si="60"/>
        <v>45413960</v>
      </c>
      <c r="F644" s="8">
        <f>_xlfn.IFNA(VLOOKUP(A644,'313 expiration'!A$1:E$24,5,FALSE),0)</f>
        <v>0</v>
      </c>
      <c r="G644" s="8">
        <f>_xlfn.IFNA(VLOOKUP(A644,'TIF expiration'!$A$1:$B$8,2,FALSE),0)</f>
        <v>0</v>
      </c>
      <c r="H644">
        <v>0.94410000000000005</v>
      </c>
      <c r="I644">
        <v>0.89410000000000001</v>
      </c>
      <c r="J644">
        <v>0.89410000000000001</v>
      </c>
      <c r="K644">
        <f t="shared" si="61"/>
        <v>0</v>
      </c>
      <c r="L644">
        <f t="shared" si="62"/>
        <v>0.94410000000000005</v>
      </c>
      <c r="M644" s="44">
        <f t="shared" si="63"/>
        <v>5.0000000000000044E-2</v>
      </c>
      <c r="N644" s="44">
        <f t="shared" si="64"/>
        <v>0</v>
      </c>
      <c r="O644" s="44">
        <f t="shared" si="65"/>
        <v>0</v>
      </c>
    </row>
    <row r="645" spans="1:15" x14ac:dyDescent="0.35">
      <c r="A645">
        <v>158906</v>
      </c>
      <c r="B645" t="s">
        <v>412</v>
      </c>
      <c r="C645" s="8">
        <v>1183616253</v>
      </c>
      <c r="D645" s="8">
        <v>1160231893</v>
      </c>
      <c r="E645" s="8">
        <f t="shared" si="60"/>
        <v>46768720</v>
      </c>
      <c r="F645" s="8">
        <f>_xlfn.IFNA(VLOOKUP(A645,'313 expiration'!A$1:E$24,5,FALSE),0)</f>
        <v>0</v>
      </c>
      <c r="G645" s="8">
        <f>_xlfn.IFNA(VLOOKUP(A645,'TIF expiration'!$A$1:$B$8,2,FALSE),0)</f>
        <v>0</v>
      </c>
      <c r="H645">
        <v>0.85540000000000005</v>
      </c>
      <c r="I645">
        <v>0.8054</v>
      </c>
      <c r="J645">
        <v>0.8054</v>
      </c>
      <c r="K645">
        <f t="shared" si="61"/>
        <v>0</v>
      </c>
      <c r="L645">
        <f t="shared" si="62"/>
        <v>0.85540000000000005</v>
      </c>
      <c r="M645" s="44">
        <f t="shared" si="63"/>
        <v>5.0000000000000044E-2</v>
      </c>
      <c r="N645" s="44">
        <f t="shared" si="64"/>
        <v>0</v>
      </c>
      <c r="O645" s="44">
        <f t="shared" si="65"/>
        <v>0</v>
      </c>
    </row>
    <row r="646" spans="1:15" x14ac:dyDescent="0.35">
      <c r="A646">
        <v>159901</v>
      </c>
      <c r="B646" t="s">
        <v>411</v>
      </c>
      <c r="C646" s="8">
        <v>3249250214</v>
      </c>
      <c r="D646" s="8">
        <v>3249250214</v>
      </c>
      <c r="E646" s="8">
        <f t="shared" si="60"/>
        <v>0</v>
      </c>
      <c r="F646" s="8">
        <f>_xlfn.IFNA(VLOOKUP(A646,'313 expiration'!A$1:E$24,5,FALSE),0)</f>
        <v>0</v>
      </c>
      <c r="G646" s="8">
        <f>_xlfn.IFNA(VLOOKUP(A646,'TIF expiration'!$A$1:$B$8,2,FALSE),0)</f>
        <v>0</v>
      </c>
      <c r="H646">
        <v>0.94300000000000006</v>
      </c>
      <c r="I646">
        <v>0.80460000000000009</v>
      </c>
      <c r="J646">
        <v>0.80460000000000009</v>
      </c>
      <c r="K646">
        <f t="shared" si="61"/>
        <v>0</v>
      </c>
      <c r="L646">
        <f t="shared" si="62"/>
        <v>0.94300000000000006</v>
      </c>
      <c r="M646" s="44">
        <f t="shared" si="63"/>
        <v>0.08</v>
      </c>
      <c r="N646" s="44">
        <f t="shared" si="64"/>
        <v>5.8399999999999966E-2</v>
      </c>
      <c r="O646" s="44">
        <f t="shared" si="65"/>
        <v>0</v>
      </c>
    </row>
    <row r="647" spans="1:15" x14ac:dyDescent="0.35">
      <c r="A647">
        <v>160901</v>
      </c>
      <c r="B647" t="s">
        <v>410</v>
      </c>
      <c r="C647" s="8">
        <v>539961594</v>
      </c>
      <c r="D647" s="8">
        <v>539961594</v>
      </c>
      <c r="E647" s="8">
        <f t="shared" si="60"/>
        <v>0</v>
      </c>
      <c r="F647" s="8">
        <f>_xlfn.IFNA(VLOOKUP(A647,'313 expiration'!A$1:E$24,5,FALSE),0)</f>
        <v>0</v>
      </c>
      <c r="G647" s="8">
        <f>_xlfn.IFNA(VLOOKUP(A647,'TIF expiration'!$A$1:$B$8,2,FALSE),0)</f>
        <v>0</v>
      </c>
      <c r="H647">
        <v>0.85460000000000003</v>
      </c>
      <c r="I647">
        <v>0.80460000000000009</v>
      </c>
      <c r="J647">
        <v>0.80460000000000009</v>
      </c>
      <c r="K647">
        <f t="shared" si="61"/>
        <v>0</v>
      </c>
      <c r="L647">
        <f t="shared" si="62"/>
        <v>0.85460000000000003</v>
      </c>
      <c r="M647" s="44">
        <f t="shared" si="63"/>
        <v>4.9999999999999933E-2</v>
      </c>
      <c r="N647" s="44">
        <f t="shared" si="64"/>
        <v>0</v>
      </c>
      <c r="O647" s="44">
        <f t="shared" si="65"/>
        <v>0</v>
      </c>
    </row>
    <row r="648" spans="1:15" x14ac:dyDescent="0.35">
      <c r="A648">
        <v>160904</v>
      </c>
      <c r="B648" t="s">
        <v>409</v>
      </c>
      <c r="C648" s="8">
        <v>160903460</v>
      </c>
      <c r="D648" s="8">
        <v>160903460</v>
      </c>
      <c r="E648" s="8">
        <f t="shared" si="60"/>
        <v>0</v>
      </c>
      <c r="F648" s="8">
        <f>_xlfn.IFNA(VLOOKUP(A648,'313 expiration'!A$1:E$24,5,FALSE),0)</f>
        <v>0</v>
      </c>
      <c r="G648" s="8">
        <f>_xlfn.IFNA(VLOOKUP(A648,'TIF expiration'!$A$1:$B$8,2,FALSE),0)</f>
        <v>0</v>
      </c>
      <c r="H648">
        <v>0.872</v>
      </c>
      <c r="I648">
        <v>0.82200000000000006</v>
      </c>
      <c r="J648">
        <v>0.82200000000000006</v>
      </c>
      <c r="K648">
        <f t="shared" si="61"/>
        <v>0</v>
      </c>
      <c r="L648">
        <f t="shared" si="62"/>
        <v>0.872</v>
      </c>
      <c r="M648" s="44">
        <f t="shared" si="63"/>
        <v>4.9999999999999933E-2</v>
      </c>
      <c r="N648" s="44">
        <f t="shared" si="64"/>
        <v>0</v>
      </c>
      <c r="O648" s="44">
        <f t="shared" si="65"/>
        <v>0</v>
      </c>
    </row>
    <row r="649" spans="1:15" x14ac:dyDescent="0.35">
      <c r="A649">
        <v>160905</v>
      </c>
      <c r="B649" t="s">
        <v>408</v>
      </c>
      <c r="C649" s="8">
        <v>112422392</v>
      </c>
      <c r="D649" s="8">
        <v>112422392</v>
      </c>
      <c r="E649" s="8">
        <f t="shared" si="60"/>
        <v>0</v>
      </c>
      <c r="F649" s="8">
        <f>_xlfn.IFNA(VLOOKUP(A649,'313 expiration'!A$1:E$24,5,FALSE),0)</f>
        <v>0</v>
      </c>
      <c r="G649" s="8">
        <f>_xlfn.IFNA(VLOOKUP(A649,'TIF expiration'!$A$1:$B$8,2,FALSE),0)</f>
        <v>0</v>
      </c>
      <c r="H649">
        <v>0.91500000000000004</v>
      </c>
      <c r="I649">
        <v>0.81159999999999999</v>
      </c>
      <c r="J649">
        <v>0.81159999999999999</v>
      </c>
      <c r="K649">
        <f t="shared" si="61"/>
        <v>0</v>
      </c>
      <c r="L649">
        <f t="shared" si="62"/>
        <v>0.91500000000000004</v>
      </c>
      <c r="M649" s="44">
        <f t="shared" si="63"/>
        <v>0.08</v>
      </c>
      <c r="N649" s="44">
        <f t="shared" si="64"/>
        <v>2.3400000000000046E-2</v>
      </c>
      <c r="O649" s="44">
        <f t="shared" si="65"/>
        <v>0</v>
      </c>
    </row>
    <row r="650" spans="1:15" x14ac:dyDescent="0.35">
      <c r="A650">
        <v>161901</v>
      </c>
      <c r="B650" t="s">
        <v>407</v>
      </c>
      <c r="C650" s="8">
        <v>326220064</v>
      </c>
      <c r="D650" s="8">
        <v>326220064</v>
      </c>
      <c r="E650" s="8">
        <f t="shared" si="60"/>
        <v>0</v>
      </c>
      <c r="F650" s="8">
        <f>_xlfn.IFNA(VLOOKUP(A650,'313 expiration'!A$1:E$24,5,FALSE),0)</f>
        <v>0</v>
      </c>
      <c r="G650" s="8">
        <f>_xlfn.IFNA(VLOOKUP(A650,'TIF expiration'!$A$1:$B$8,2,FALSE),0)</f>
        <v>0</v>
      </c>
      <c r="H650">
        <v>0.94290000000000007</v>
      </c>
      <c r="I650">
        <v>0.80460000000000009</v>
      </c>
      <c r="J650">
        <v>0.80460000000000009</v>
      </c>
      <c r="K650">
        <f t="shared" si="61"/>
        <v>0</v>
      </c>
      <c r="L650">
        <f t="shared" si="62"/>
        <v>0.94290000000000007</v>
      </c>
      <c r="M650" s="44">
        <f t="shared" si="63"/>
        <v>0.08</v>
      </c>
      <c r="N650" s="44">
        <f t="shared" si="64"/>
        <v>5.8299999999999977E-2</v>
      </c>
      <c r="O650" s="44">
        <f t="shared" si="65"/>
        <v>0</v>
      </c>
    </row>
    <row r="651" spans="1:15" x14ac:dyDescent="0.35">
      <c r="A651">
        <v>161903</v>
      </c>
      <c r="B651" t="s">
        <v>406</v>
      </c>
      <c r="C651" s="8">
        <v>7258783850</v>
      </c>
      <c r="D651" s="8">
        <v>7258783850</v>
      </c>
      <c r="E651" s="8">
        <f t="shared" si="60"/>
        <v>0</v>
      </c>
      <c r="F651" s="8">
        <f>_xlfn.IFNA(VLOOKUP(A651,'313 expiration'!A$1:E$24,5,FALSE),0)</f>
        <v>0</v>
      </c>
      <c r="G651" s="8">
        <f>_xlfn.IFNA(VLOOKUP(A651,'TIF expiration'!$A$1:$B$8,2,FALSE),0)</f>
        <v>0</v>
      </c>
      <c r="H651">
        <v>0.85460000000000003</v>
      </c>
      <c r="I651">
        <v>0.80460000000000009</v>
      </c>
      <c r="J651">
        <v>0.80460000000000009</v>
      </c>
      <c r="K651">
        <f t="shared" si="61"/>
        <v>0</v>
      </c>
      <c r="L651">
        <f t="shared" si="62"/>
        <v>0.85460000000000003</v>
      </c>
      <c r="M651" s="44">
        <f t="shared" si="63"/>
        <v>4.9999999999999933E-2</v>
      </c>
      <c r="N651" s="44">
        <f t="shared" si="64"/>
        <v>0</v>
      </c>
      <c r="O651" s="44">
        <f t="shared" si="65"/>
        <v>0</v>
      </c>
    </row>
    <row r="652" spans="1:15" x14ac:dyDescent="0.35">
      <c r="A652">
        <v>161906</v>
      </c>
      <c r="B652" t="s">
        <v>405</v>
      </c>
      <c r="C652" s="8">
        <v>1220126767</v>
      </c>
      <c r="D652" s="8">
        <v>1220126767</v>
      </c>
      <c r="E652" s="8">
        <f t="shared" si="60"/>
        <v>0</v>
      </c>
      <c r="F652" s="8">
        <f>_xlfn.IFNA(VLOOKUP(A652,'313 expiration'!A$1:E$24,5,FALSE),0)</f>
        <v>0</v>
      </c>
      <c r="G652" s="8">
        <f>_xlfn.IFNA(VLOOKUP(A652,'TIF expiration'!$A$1:$B$8,2,FALSE),0)</f>
        <v>0</v>
      </c>
      <c r="H652">
        <v>0.94290000000000007</v>
      </c>
      <c r="I652">
        <v>0.80460000000000009</v>
      </c>
      <c r="J652">
        <v>0.80460000000000009</v>
      </c>
      <c r="K652">
        <f t="shared" si="61"/>
        <v>0</v>
      </c>
      <c r="L652">
        <f t="shared" si="62"/>
        <v>0.94290000000000007</v>
      </c>
      <c r="M652" s="44">
        <f t="shared" si="63"/>
        <v>0.08</v>
      </c>
      <c r="N652" s="44">
        <f t="shared" si="64"/>
        <v>5.8299999999999977E-2</v>
      </c>
      <c r="O652" s="44">
        <f t="shared" si="65"/>
        <v>0</v>
      </c>
    </row>
    <row r="653" spans="1:15" x14ac:dyDescent="0.35">
      <c r="A653">
        <v>161907</v>
      </c>
      <c r="B653" t="s">
        <v>404</v>
      </c>
      <c r="C653" s="8">
        <v>840704543</v>
      </c>
      <c r="D653" s="8">
        <v>840704543</v>
      </c>
      <c r="E653" s="8">
        <f t="shared" si="60"/>
        <v>0</v>
      </c>
      <c r="F653" s="8">
        <f>_xlfn.IFNA(VLOOKUP(A653,'313 expiration'!A$1:E$24,5,FALSE),0)</f>
        <v>0</v>
      </c>
      <c r="G653" s="8">
        <f>_xlfn.IFNA(VLOOKUP(A653,'TIF expiration'!$A$1:$B$8,2,FALSE),0)</f>
        <v>0</v>
      </c>
      <c r="H653">
        <v>0.94290000000000007</v>
      </c>
      <c r="I653">
        <v>0.80460000000000009</v>
      </c>
      <c r="J653">
        <v>0.80460000000000009</v>
      </c>
      <c r="K653">
        <f t="shared" si="61"/>
        <v>0</v>
      </c>
      <c r="L653">
        <f t="shared" si="62"/>
        <v>0.94290000000000007</v>
      </c>
      <c r="M653" s="44">
        <f t="shared" si="63"/>
        <v>0.08</v>
      </c>
      <c r="N653" s="44">
        <f t="shared" si="64"/>
        <v>5.8299999999999977E-2</v>
      </c>
      <c r="O653" s="44">
        <f t="shared" si="65"/>
        <v>0</v>
      </c>
    </row>
    <row r="654" spans="1:15" x14ac:dyDescent="0.35">
      <c r="A654">
        <v>161908</v>
      </c>
      <c r="B654" t="s">
        <v>403</v>
      </c>
      <c r="C654" s="8">
        <v>236137886</v>
      </c>
      <c r="D654" s="8">
        <v>236137886</v>
      </c>
      <c r="E654" s="8">
        <f t="shared" si="60"/>
        <v>0</v>
      </c>
      <c r="F654" s="8">
        <f>_xlfn.IFNA(VLOOKUP(A654,'313 expiration'!A$1:E$24,5,FALSE),0)</f>
        <v>0</v>
      </c>
      <c r="G654" s="8">
        <f>_xlfn.IFNA(VLOOKUP(A654,'TIF expiration'!$A$1:$B$8,2,FALSE),0)</f>
        <v>0</v>
      </c>
      <c r="H654">
        <v>0.85460000000000003</v>
      </c>
      <c r="I654">
        <v>0.80460000000000009</v>
      </c>
      <c r="J654">
        <v>0.80460000000000009</v>
      </c>
      <c r="K654">
        <f t="shared" si="61"/>
        <v>0</v>
      </c>
      <c r="L654">
        <f t="shared" si="62"/>
        <v>0.85460000000000003</v>
      </c>
      <c r="M654" s="44">
        <f t="shared" si="63"/>
        <v>4.9999999999999933E-2</v>
      </c>
      <c r="N654" s="44">
        <f t="shared" si="64"/>
        <v>0</v>
      </c>
      <c r="O654" s="44">
        <f t="shared" si="65"/>
        <v>0</v>
      </c>
    </row>
    <row r="655" spans="1:15" x14ac:dyDescent="0.35">
      <c r="A655">
        <v>161909</v>
      </c>
      <c r="B655" t="s">
        <v>402</v>
      </c>
      <c r="C655" s="8">
        <v>657045384</v>
      </c>
      <c r="D655" s="8">
        <v>657045384</v>
      </c>
      <c r="E655" s="8">
        <f t="shared" si="60"/>
        <v>0</v>
      </c>
      <c r="F655" s="8">
        <f>_xlfn.IFNA(VLOOKUP(A655,'313 expiration'!A$1:E$24,5,FALSE),0)</f>
        <v>0</v>
      </c>
      <c r="G655" s="8">
        <f>_xlfn.IFNA(VLOOKUP(A655,'TIF expiration'!$A$1:$B$8,2,FALSE),0)</f>
        <v>0</v>
      </c>
      <c r="H655">
        <v>0.85460000000000003</v>
      </c>
      <c r="I655">
        <v>0.80460000000000009</v>
      </c>
      <c r="J655">
        <v>0.80460000000000009</v>
      </c>
      <c r="K655">
        <f t="shared" si="61"/>
        <v>0</v>
      </c>
      <c r="L655">
        <f t="shared" si="62"/>
        <v>0.85460000000000003</v>
      </c>
      <c r="M655" s="44">
        <f t="shared" si="63"/>
        <v>4.9999999999999933E-2</v>
      </c>
      <c r="N655" s="44">
        <f t="shared" si="64"/>
        <v>0</v>
      </c>
      <c r="O655" s="44">
        <f t="shared" si="65"/>
        <v>0</v>
      </c>
    </row>
    <row r="656" spans="1:15" x14ac:dyDescent="0.35">
      <c r="A656">
        <v>161910</v>
      </c>
      <c r="B656" t="s">
        <v>401</v>
      </c>
      <c r="C656" s="8">
        <v>308010228</v>
      </c>
      <c r="D656" s="8">
        <v>308010228</v>
      </c>
      <c r="E656" s="8">
        <f t="shared" si="60"/>
        <v>0</v>
      </c>
      <c r="F656" s="8">
        <f>_xlfn.IFNA(VLOOKUP(A656,'313 expiration'!A$1:E$24,5,FALSE),0)</f>
        <v>0</v>
      </c>
      <c r="G656" s="8">
        <f>_xlfn.IFNA(VLOOKUP(A656,'TIF expiration'!$A$1:$B$8,2,FALSE),0)</f>
        <v>0</v>
      </c>
      <c r="H656">
        <v>0.94290000000000007</v>
      </c>
      <c r="I656">
        <v>0.80460000000000009</v>
      </c>
      <c r="J656">
        <v>0.80460000000000009</v>
      </c>
      <c r="K656">
        <f t="shared" si="61"/>
        <v>0</v>
      </c>
      <c r="L656">
        <f t="shared" si="62"/>
        <v>0.94290000000000007</v>
      </c>
      <c r="M656" s="44">
        <f t="shared" si="63"/>
        <v>0.08</v>
      </c>
      <c r="N656" s="44">
        <f t="shared" si="64"/>
        <v>5.8299999999999977E-2</v>
      </c>
      <c r="O656" s="44">
        <f t="shared" si="65"/>
        <v>0</v>
      </c>
    </row>
    <row r="657" spans="1:15" x14ac:dyDescent="0.35">
      <c r="A657">
        <v>161912</v>
      </c>
      <c r="B657" t="s">
        <v>400</v>
      </c>
      <c r="C657" s="8">
        <v>462424996</v>
      </c>
      <c r="D657" s="8">
        <v>456399294</v>
      </c>
      <c r="E657" s="8">
        <f t="shared" si="60"/>
        <v>12051404</v>
      </c>
      <c r="F657" s="8">
        <f>_xlfn.IFNA(VLOOKUP(A657,'313 expiration'!A$1:E$24,5,FALSE),0)</f>
        <v>0</v>
      </c>
      <c r="G657" s="8">
        <f>_xlfn.IFNA(VLOOKUP(A657,'TIF expiration'!$A$1:$B$8,2,FALSE),0)</f>
        <v>0</v>
      </c>
      <c r="H657">
        <v>0.86990000000000001</v>
      </c>
      <c r="I657">
        <v>0.81990000000000007</v>
      </c>
      <c r="J657">
        <v>0.81990000000000007</v>
      </c>
      <c r="K657">
        <f t="shared" si="61"/>
        <v>0</v>
      </c>
      <c r="L657">
        <f t="shared" si="62"/>
        <v>0.86990000000000001</v>
      </c>
      <c r="M657" s="44">
        <f t="shared" si="63"/>
        <v>4.9999999999999933E-2</v>
      </c>
      <c r="N657" s="44">
        <f t="shared" si="64"/>
        <v>0</v>
      </c>
      <c r="O657" s="44">
        <f t="shared" si="65"/>
        <v>0</v>
      </c>
    </row>
    <row r="658" spans="1:15" x14ac:dyDescent="0.35">
      <c r="A658">
        <v>161914</v>
      </c>
      <c r="B658" t="s">
        <v>399</v>
      </c>
      <c r="C658" s="8">
        <v>7799208759</v>
      </c>
      <c r="D658" s="8">
        <v>7799208759</v>
      </c>
      <c r="E658" s="8">
        <f t="shared" si="60"/>
        <v>0</v>
      </c>
      <c r="F658" s="8">
        <f>_xlfn.IFNA(VLOOKUP(A658,'313 expiration'!A$1:E$24,5,FALSE),0)</f>
        <v>0</v>
      </c>
      <c r="G658" s="8">
        <f>_xlfn.IFNA(VLOOKUP(A658,'TIF expiration'!$A$1:$B$8,2,FALSE),0)</f>
        <v>679916642</v>
      </c>
      <c r="H658">
        <v>0.94290000000000007</v>
      </c>
      <c r="I658">
        <v>0.80460000000000009</v>
      </c>
      <c r="J658">
        <v>0.80460000000000009</v>
      </c>
      <c r="K658">
        <f t="shared" si="61"/>
        <v>0</v>
      </c>
      <c r="L658">
        <f t="shared" si="62"/>
        <v>0.94290000000000007</v>
      </c>
      <c r="M658" s="44">
        <f t="shared" si="63"/>
        <v>0.08</v>
      </c>
      <c r="N658" s="44">
        <f t="shared" si="64"/>
        <v>5.8299999999999977E-2</v>
      </c>
      <c r="O658" s="44">
        <f t="shared" si="65"/>
        <v>0</v>
      </c>
    </row>
    <row r="659" spans="1:15" x14ac:dyDescent="0.35">
      <c r="A659">
        <v>161916</v>
      </c>
      <c r="B659" t="s">
        <v>398</v>
      </c>
      <c r="C659" s="8">
        <v>702521391</v>
      </c>
      <c r="D659" s="8">
        <v>702521391</v>
      </c>
      <c r="E659" s="8">
        <f t="shared" si="60"/>
        <v>0</v>
      </c>
      <c r="F659" s="8">
        <f>_xlfn.IFNA(VLOOKUP(A659,'313 expiration'!A$1:E$24,5,FALSE),0)</f>
        <v>0</v>
      </c>
      <c r="G659" s="8">
        <f>_xlfn.IFNA(VLOOKUP(A659,'TIF expiration'!$A$1:$B$8,2,FALSE),0)</f>
        <v>0</v>
      </c>
      <c r="H659">
        <v>0.88460000000000005</v>
      </c>
      <c r="I659">
        <v>0.80460000000000009</v>
      </c>
      <c r="J659">
        <v>0.80460000000000009</v>
      </c>
      <c r="K659">
        <f t="shared" si="61"/>
        <v>0</v>
      </c>
      <c r="L659">
        <f t="shared" si="62"/>
        <v>0.88460000000000005</v>
      </c>
      <c r="M659" s="44">
        <f t="shared" si="63"/>
        <v>7.999999999999996E-2</v>
      </c>
      <c r="N659" s="44">
        <f t="shared" si="64"/>
        <v>0</v>
      </c>
      <c r="O659" s="44">
        <f t="shared" si="65"/>
        <v>0</v>
      </c>
    </row>
    <row r="660" spans="1:15" x14ac:dyDescent="0.35">
      <c r="A660">
        <v>161918</v>
      </c>
      <c r="B660" t="s">
        <v>397</v>
      </c>
      <c r="C660" s="8">
        <v>249367683</v>
      </c>
      <c r="D660" s="8">
        <v>249367683</v>
      </c>
      <c r="E660" s="8">
        <f t="shared" si="60"/>
        <v>0</v>
      </c>
      <c r="F660" s="8">
        <f>_xlfn.IFNA(VLOOKUP(A660,'313 expiration'!A$1:E$24,5,FALSE),0)</f>
        <v>0</v>
      </c>
      <c r="G660" s="8">
        <f>_xlfn.IFNA(VLOOKUP(A660,'TIF expiration'!$A$1:$B$8,2,FALSE),0)</f>
        <v>0</v>
      </c>
      <c r="H660">
        <v>0.94290000000000007</v>
      </c>
      <c r="I660">
        <v>0.80460000000000009</v>
      </c>
      <c r="J660">
        <v>0.80460000000000009</v>
      </c>
      <c r="K660">
        <f t="shared" si="61"/>
        <v>0</v>
      </c>
      <c r="L660">
        <f t="shared" si="62"/>
        <v>0.94290000000000007</v>
      </c>
      <c r="M660" s="44">
        <f t="shared" si="63"/>
        <v>0.08</v>
      </c>
      <c r="N660" s="44">
        <f t="shared" si="64"/>
        <v>5.8299999999999977E-2</v>
      </c>
      <c r="O660" s="44">
        <f t="shared" si="65"/>
        <v>0</v>
      </c>
    </row>
    <row r="661" spans="1:15" x14ac:dyDescent="0.35">
      <c r="A661">
        <v>161919</v>
      </c>
      <c r="B661" t="s">
        <v>396</v>
      </c>
      <c r="C661" s="8">
        <v>282444460</v>
      </c>
      <c r="D661" s="8">
        <v>282444460</v>
      </c>
      <c r="E661" s="8">
        <f t="shared" si="60"/>
        <v>0</v>
      </c>
      <c r="F661" s="8">
        <f>_xlfn.IFNA(VLOOKUP(A661,'313 expiration'!A$1:E$24,5,FALSE),0)</f>
        <v>0</v>
      </c>
      <c r="G661" s="8">
        <f>_xlfn.IFNA(VLOOKUP(A661,'TIF expiration'!$A$1:$B$8,2,FALSE),0)</f>
        <v>0</v>
      </c>
      <c r="H661">
        <v>0.94290000000000007</v>
      </c>
      <c r="I661">
        <v>0.80460000000000009</v>
      </c>
      <c r="J661">
        <v>0.80460000000000009</v>
      </c>
      <c r="K661">
        <f t="shared" si="61"/>
        <v>0</v>
      </c>
      <c r="L661">
        <f t="shared" si="62"/>
        <v>0.94290000000000007</v>
      </c>
      <c r="M661" s="44">
        <f t="shared" si="63"/>
        <v>0.08</v>
      </c>
      <c r="N661" s="44">
        <f t="shared" si="64"/>
        <v>5.8299999999999977E-2</v>
      </c>
      <c r="O661" s="44">
        <f t="shared" si="65"/>
        <v>0</v>
      </c>
    </row>
    <row r="662" spans="1:15" x14ac:dyDescent="0.35">
      <c r="A662">
        <v>161920</v>
      </c>
      <c r="B662" t="s">
        <v>395</v>
      </c>
      <c r="C662" s="8">
        <v>1409473542</v>
      </c>
      <c r="D662" s="8">
        <v>1409473542</v>
      </c>
      <c r="E662" s="8">
        <f t="shared" si="60"/>
        <v>0</v>
      </c>
      <c r="F662" s="8">
        <f>_xlfn.IFNA(VLOOKUP(A662,'313 expiration'!A$1:E$24,5,FALSE),0)</f>
        <v>0</v>
      </c>
      <c r="G662" s="8">
        <f>_xlfn.IFNA(VLOOKUP(A662,'TIF expiration'!$A$1:$B$8,2,FALSE),0)</f>
        <v>0</v>
      </c>
      <c r="H662">
        <v>0.85460000000000003</v>
      </c>
      <c r="I662">
        <v>0.80460000000000009</v>
      </c>
      <c r="J662">
        <v>0.80460000000000009</v>
      </c>
      <c r="K662">
        <f t="shared" si="61"/>
        <v>0</v>
      </c>
      <c r="L662">
        <f t="shared" si="62"/>
        <v>0.85460000000000003</v>
      </c>
      <c r="M662" s="44">
        <f t="shared" si="63"/>
        <v>4.9999999999999933E-2</v>
      </c>
      <c r="N662" s="44">
        <f t="shared" si="64"/>
        <v>0</v>
      </c>
      <c r="O662" s="44">
        <f t="shared" si="65"/>
        <v>0</v>
      </c>
    </row>
    <row r="663" spans="1:15" x14ac:dyDescent="0.35">
      <c r="A663">
        <v>161921</v>
      </c>
      <c r="B663" t="s">
        <v>394</v>
      </c>
      <c r="C663" s="8">
        <v>1043024488</v>
      </c>
      <c r="D663" s="8">
        <v>1043024488</v>
      </c>
      <c r="E663" s="8">
        <f t="shared" si="60"/>
        <v>0</v>
      </c>
      <c r="F663" s="8">
        <f>_xlfn.IFNA(VLOOKUP(A663,'313 expiration'!A$1:E$24,5,FALSE),0)</f>
        <v>0</v>
      </c>
      <c r="G663" s="8">
        <f>_xlfn.IFNA(VLOOKUP(A663,'TIF expiration'!$A$1:$B$8,2,FALSE),0)</f>
        <v>0</v>
      </c>
      <c r="H663">
        <v>0.94290000000000007</v>
      </c>
      <c r="I663">
        <v>0.80460000000000009</v>
      </c>
      <c r="J663">
        <v>0.80460000000000009</v>
      </c>
      <c r="K663">
        <f t="shared" si="61"/>
        <v>0</v>
      </c>
      <c r="L663">
        <f t="shared" si="62"/>
        <v>0.94290000000000007</v>
      </c>
      <c r="M663" s="44">
        <f t="shared" si="63"/>
        <v>0.08</v>
      </c>
      <c r="N663" s="44">
        <f t="shared" si="64"/>
        <v>5.8299999999999977E-2</v>
      </c>
      <c r="O663" s="44">
        <f t="shared" si="65"/>
        <v>0</v>
      </c>
    </row>
    <row r="664" spans="1:15" x14ac:dyDescent="0.35">
      <c r="A664">
        <v>161922</v>
      </c>
      <c r="B664" t="s">
        <v>393</v>
      </c>
      <c r="C664" s="8">
        <v>1090690202</v>
      </c>
      <c r="D664" s="8">
        <v>1090690202</v>
      </c>
      <c r="E664" s="8">
        <f t="shared" si="60"/>
        <v>0</v>
      </c>
      <c r="F664" s="8">
        <f>_xlfn.IFNA(VLOOKUP(A664,'313 expiration'!A$1:E$24,5,FALSE),0)</f>
        <v>0</v>
      </c>
      <c r="G664" s="8">
        <f>_xlfn.IFNA(VLOOKUP(A664,'TIF expiration'!$A$1:$B$8,2,FALSE),0)</f>
        <v>0</v>
      </c>
      <c r="H664">
        <v>0.94290000000000007</v>
      </c>
      <c r="I664">
        <v>0.80460000000000009</v>
      </c>
      <c r="J664">
        <v>0.80460000000000009</v>
      </c>
      <c r="K664">
        <f t="shared" si="61"/>
        <v>0</v>
      </c>
      <c r="L664">
        <f t="shared" si="62"/>
        <v>0.94290000000000007</v>
      </c>
      <c r="M664" s="44">
        <f t="shared" si="63"/>
        <v>0.08</v>
      </c>
      <c r="N664" s="44">
        <f t="shared" si="64"/>
        <v>5.8299999999999977E-2</v>
      </c>
      <c r="O664" s="44">
        <f t="shared" si="65"/>
        <v>0</v>
      </c>
    </row>
    <row r="665" spans="1:15" x14ac:dyDescent="0.35">
      <c r="A665">
        <v>161923</v>
      </c>
      <c r="B665" t="s">
        <v>392</v>
      </c>
      <c r="C665" s="8">
        <v>274084993</v>
      </c>
      <c r="D665" s="8">
        <v>274084993</v>
      </c>
      <c r="E665" s="8">
        <f t="shared" si="60"/>
        <v>0</v>
      </c>
      <c r="F665" s="8">
        <f>_xlfn.IFNA(VLOOKUP(A665,'313 expiration'!A$1:E$24,5,FALSE),0)</f>
        <v>0</v>
      </c>
      <c r="G665" s="8">
        <f>_xlfn.IFNA(VLOOKUP(A665,'TIF expiration'!$A$1:$B$8,2,FALSE),0)</f>
        <v>0</v>
      </c>
      <c r="H665">
        <v>0.94290000000000007</v>
      </c>
      <c r="I665">
        <v>0.80460000000000009</v>
      </c>
      <c r="J665">
        <v>0.80460000000000009</v>
      </c>
      <c r="K665">
        <f t="shared" si="61"/>
        <v>0</v>
      </c>
      <c r="L665">
        <f t="shared" si="62"/>
        <v>0.94290000000000007</v>
      </c>
      <c r="M665" s="44">
        <f t="shared" si="63"/>
        <v>0.08</v>
      </c>
      <c r="N665" s="44">
        <f t="shared" si="64"/>
        <v>5.8299999999999977E-2</v>
      </c>
      <c r="O665" s="44">
        <f t="shared" si="65"/>
        <v>0</v>
      </c>
    </row>
    <row r="666" spans="1:15" x14ac:dyDescent="0.35">
      <c r="A666">
        <v>161924</v>
      </c>
      <c r="B666" t="s">
        <v>391</v>
      </c>
      <c r="C666" s="8">
        <v>122157168</v>
      </c>
      <c r="D666" s="8">
        <v>122157168</v>
      </c>
      <c r="E666" s="8">
        <f t="shared" si="60"/>
        <v>0</v>
      </c>
      <c r="F666" s="8">
        <f>_xlfn.IFNA(VLOOKUP(A666,'313 expiration'!A$1:E$24,5,FALSE),0)</f>
        <v>0</v>
      </c>
      <c r="G666" s="8">
        <f>_xlfn.IFNA(VLOOKUP(A666,'TIF expiration'!$A$1:$B$8,2,FALSE),0)</f>
        <v>0</v>
      </c>
      <c r="H666">
        <v>0.85460000000000003</v>
      </c>
      <c r="I666">
        <v>0.80460000000000009</v>
      </c>
      <c r="J666">
        <v>0.80460000000000009</v>
      </c>
      <c r="K666">
        <f t="shared" si="61"/>
        <v>0</v>
      </c>
      <c r="L666">
        <f t="shared" si="62"/>
        <v>0.85460000000000003</v>
      </c>
      <c r="M666" s="44">
        <f t="shared" si="63"/>
        <v>4.9999999999999933E-2</v>
      </c>
      <c r="N666" s="44">
        <f t="shared" si="64"/>
        <v>0</v>
      </c>
      <c r="O666" s="44">
        <f t="shared" si="65"/>
        <v>0</v>
      </c>
    </row>
    <row r="667" spans="1:15" x14ac:dyDescent="0.35">
      <c r="A667">
        <v>161925</v>
      </c>
      <c r="B667" t="s">
        <v>390</v>
      </c>
      <c r="C667" s="8">
        <v>90649541</v>
      </c>
      <c r="D667" s="8">
        <v>90649541</v>
      </c>
      <c r="E667" s="8">
        <f t="shared" si="60"/>
        <v>0</v>
      </c>
      <c r="F667" s="8">
        <f>_xlfn.IFNA(VLOOKUP(A667,'313 expiration'!A$1:E$24,5,FALSE),0)</f>
        <v>0</v>
      </c>
      <c r="G667" s="8">
        <f>_xlfn.IFNA(VLOOKUP(A667,'TIF expiration'!$A$1:$B$8,2,FALSE),0)</f>
        <v>0</v>
      </c>
      <c r="H667">
        <v>0.85460000000000003</v>
      </c>
      <c r="I667">
        <v>0.80460000000000009</v>
      </c>
      <c r="J667">
        <v>0.80460000000000009</v>
      </c>
      <c r="K667">
        <f t="shared" si="61"/>
        <v>0</v>
      </c>
      <c r="L667">
        <f t="shared" si="62"/>
        <v>0.85460000000000003</v>
      </c>
      <c r="M667" s="44">
        <f t="shared" si="63"/>
        <v>4.9999999999999933E-2</v>
      </c>
      <c r="N667" s="44">
        <f t="shared" si="64"/>
        <v>0</v>
      </c>
      <c r="O667" s="44">
        <f t="shared" si="65"/>
        <v>0</v>
      </c>
    </row>
    <row r="668" spans="1:15" x14ac:dyDescent="0.35">
      <c r="A668">
        <v>162904</v>
      </c>
      <c r="B668" t="s">
        <v>389</v>
      </c>
      <c r="C668" s="8">
        <v>3740682491</v>
      </c>
      <c r="D668" s="8">
        <v>3738617431</v>
      </c>
      <c r="E668" s="8">
        <f t="shared" si="60"/>
        <v>4130120</v>
      </c>
      <c r="F668" s="8">
        <f>_xlfn.IFNA(VLOOKUP(A668,'313 expiration'!A$1:E$24,5,FALSE),0)</f>
        <v>0</v>
      </c>
      <c r="G668" s="8">
        <f>_xlfn.IFNA(VLOOKUP(A668,'TIF expiration'!$A$1:$B$8,2,FALSE),0)</f>
        <v>0</v>
      </c>
      <c r="H668">
        <v>0.88460000000000005</v>
      </c>
      <c r="I668">
        <v>0.80460000000000009</v>
      </c>
      <c r="J668">
        <v>0.83460000000000001</v>
      </c>
      <c r="K668">
        <f t="shared" si="61"/>
        <v>-2.9999999999999916E-2</v>
      </c>
      <c r="L668">
        <f t="shared" si="62"/>
        <v>0.85460000000000014</v>
      </c>
      <c r="M668" s="44">
        <f t="shared" si="63"/>
        <v>5.0000000000000044E-2</v>
      </c>
      <c r="N668" s="44">
        <f t="shared" si="64"/>
        <v>0</v>
      </c>
      <c r="O668" s="44">
        <f t="shared" si="65"/>
        <v>0</v>
      </c>
    </row>
    <row r="669" spans="1:15" x14ac:dyDescent="0.35">
      <c r="A669">
        <v>163901</v>
      </c>
      <c r="B669" t="s">
        <v>388</v>
      </c>
      <c r="C669" s="8">
        <v>742444902</v>
      </c>
      <c r="D669" s="8">
        <v>742444902</v>
      </c>
      <c r="E669" s="8">
        <f t="shared" si="60"/>
        <v>0</v>
      </c>
      <c r="F669" s="8">
        <f>_xlfn.IFNA(VLOOKUP(A669,'313 expiration'!A$1:E$24,5,FALSE),0)</f>
        <v>0</v>
      </c>
      <c r="G669" s="8">
        <f>_xlfn.IFNA(VLOOKUP(A669,'TIF expiration'!$A$1:$B$8,2,FALSE),0)</f>
        <v>0</v>
      </c>
      <c r="H669">
        <v>0.85460000000000003</v>
      </c>
      <c r="I669">
        <v>0.80460000000000009</v>
      </c>
      <c r="J669">
        <v>0.80460000000000009</v>
      </c>
      <c r="K669">
        <f t="shared" si="61"/>
        <v>0</v>
      </c>
      <c r="L669">
        <f t="shared" si="62"/>
        <v>0.85460000000000003</v>
      </c>
      <c r="M669" s="44">
        <f t="shared" si="63"/>
        <v>4.9999999999999933E-2</v>
      </c>
      <c r="N669" s="44">
        <f t="shared" si="64"/>
        <v>0</v>
      </c>
      <c r="O669" s="44">
        <f t="shared" si="65"/>
        <v>0</v>
      </c>
    </row>
    <row r="670" spans="1:15" x14ac:dyDescent="0.35">
      <c r="A670">
        <v>163902</v>
      </c>
      <c r="B670" t="s">
        <v>387</v>
      </c>
      <c r="C670" s="8">
        <v>247772906</v>
      </c>
      <c r="D670" s="8">
        <v>247772906</v>
      </c>
      <c r="E670" s="8">
        <f t="shared" si="60"/>
        <v>0</v>
      </c>
      <c r="F670" s="8">
        <f>_xlfn.IFNA(VLOOKUP(A670,'313 expiration'!A$1:E$24,5,FALSE),0)</f>
        <v>0</v>
      </c>
      <c r="G670" s="8">
        <f>_xlfn.IFNA(VLOOKUP(A670,'TIF expiration'!$A$1:$B$8,2,FALSE),0)</f>
        <v>0</v>
      </c>
      <c r="H670">
        <v>0.99060000000000004</v>
      </c>
      <c r="I670">
        <v>0.8206</v>
      </c>
      <c r="J670">
        <v>0.8206</v>
      </c>
      <c r="K670">
        <f t="shared" si="61"/>
        <v>0</v>
      </c>
      <c r="L670">
        <f t="shared" si="62"/>
        <v>0.99060000000000004</v>
      </c>
      <c r="M670" s="44">
        <f t="shared" si="63"/>
        <v>0.08</v>
      </c>
      <c r="N670" s="44">
        <f t="shared" si="64"/>
        <v>0.09</v>
      </c>
      <c r="O670" s="44">
        <f t="shared" si="65"/>
        <v>0</v>
      </c>
    </row>
    <row r="671" spans="1:15" x14ac:dyDescent="0.35">
      <c r="A671">
        <v>163903</v>
      </c>
      <c r="B671" t="s">
        <v>386</v>
      </c>
      <c r="C671" s="8">
        <v>406838064</v>
      </c>
      <c r="D671" s="8">
        <v>406838064</v>
      </c>
      <c r="E671" s="8">
        <f t="shared" si="60"/>
        <v>0</v>
      </c>
      <c r="F671" s="8">
        <f>_xlfn.IFNA(VLOOKUP(A671,'313 expiration'!A$1:E$24,5,FALSE),0)</f>
        <v>0</v>
      </c>
      <c r="G671" s="8">
        <f>_xlfn.IFNA(VLOOKUP(A671,'TIF expiration'!$A$1:$B$8,2,FALSE),0)</f>
        <v>0</v>
      </c>
      <c r="H671">
        <v>0.94290000000000007</v>
      </c>
      <c r="I671">
        <v>0.80460000000000009</v>
      </c>
      <c r="J671">
        <v>0.80460000000000009</v>
      </c>
      <c r="K671">
        <f t="shared" si="61"/>
        <v>0</v>
      </c>
      <c r="L671">
        <f t="shared" si="62"/>
        <v>0.94290000000000007</v>
      </c>
      <c r="M671" s="44">
        <f t="shared" si="63"/>
        <v>0.08</v>
      </c>
      <c r="N671" s="44">
        <f t="shared" si="64"/>
        <v>5.8299999999999977E-2</v>
      </c>
      <c r="O671" s="44">
        <f t="shared" si="65"/>
        <v>0</v>
      </c>
    </row>
    <row r="672" spans="1:15" x14ac:dyDescent="0.35">
      <c r="A672">
        <v>163904</v>
      </c>
      <c r="B672" t="s">
        <v>385</v>
      </c>
      <c r="C672" s="8">
        <v>1183563041</v>
      </c>
      <c r="D672" s="8">
        <v>1183563041</v>
      </c>
      <c r="E672" s="8">
        <f t="shared" si="60"/>
        <v>0</v>
      </c>
      <c r="F672" s="8">
        <f>_xlfn.IFNA(VLOOKUP(A672,'313 expiration'!A$1:E$24,5,FALSE),0)</f>
        <v>0</v>
      </c>
      <c r="G672" s="8">
        <f>_xlfn.IFNA(VLOOKUP(A672,'TIF expiration'!$A$1:$B$8,2,FALSE),0)</f>
        <v>0</v>
      </c>
      <c r="H672">
        <v>0.88460000000000005</v>
      </c>
      <c r="I672">
        <v>0.80460000000000009</v>
      </c>
      <c r="J672">
        <v>0.80460000000000009</v>
      </c>
      <c r="K672">
        <f t="shared" si="61"/>
        <v>0</v>
      </c>
      <c r="L672">
        <f t="shared" si="62"/>
        <v>0.88460000000000005</v>
      </c>
      <c r="M672" s="44">
        <f t="shared" si="63"/>
        <v>7.999999999999996E-2</v>
      </c>
      <c r="N672" s="44">
        <f t="shared" si="64"/>
        <v>0</v>
      </c>
      <c r="O672" s="44">
        <f t="shared" si="65"/>
        <v>0</v>
      </c>
    </row>
    <row r="673" spans="1:15" x14ac:dyDescent="0.35">
      <c r="A673">
        <v>163908</v>
      </c>
      <c r="B673" t="s">
        <v>384</v>
      </c>
      <c r="C673" s="8">
        <v>4398889940</v>
      </c>
      <c r="D673" s="8">
        <v>4398889940</v>
      </c>
      <c r="E673" s="8">
        <f t="shared" si="60"/>
        <v>0</v>
      </c>
      <c r="F673" s="8">
        <f>_xlfn.IFNA(VLOOKUP(A673,'313 expiration'!A$1:E$24,5,FALSE),0)</f>
        <v>0</v>
      </c>
      <c r="G673" s="8">
        <f>_xlfn.IFNA(VLOOKUP(A673,'TIF expiration'!$A$1:$B$8,2,FALSE),0)</f>
        <v>0</v>
      </c>
      <c r="H673">
        <v>0.85460000000000003</v>
      </c>
      <c r="I673">
        <v>0.80460000000000009</v>
      </c>
      <c r="J673">
        <v>0.80460000000000009</v>
      </c>
      <c r="K673">
        <f t="shared" si="61"/>
        <v>0</v>
      </c>
      <c r="L673">
        <f t="shared" si="62"/>
        <v>0.85460000000000003</v>
      </c>
      <c r="M673" s="44">
        <f t="shared" si="63"/>
        <v>4.9999999999999933E-2</v>
      </c>
      <c r="N673" s="44">
        <f t="shared" si="64"/>
        <v>0</v>
      </c>
      <c r="O673" s="44">
        <f t="shared" si="65"/>
        <v>0</v>
      </c>
    </row>
    <row r="674" spans="1:15" x14ac:dyDescent="0.35">
      <c r="A674">
        <v>164901</v>
      </c>
      <c r="B674" t="s">
        <v>383</v>
      </c>
      <c r="C674" s="8">
        <v>269151560</v>
      </c>
      <c r="D674" s="8">
        <v>269151560</v>
      </c>
      <c r="E674" s="8">
        <f t="shared" si="60"/>
        <v>0</v>
      </c>
      <c r="F674" s="8">
        <f>_xlfn.IFNA(VLOOKUP(A674,'313 expiration'!A$1:E$24,5,FALSE),0)</f>
        <v>0</v>
      </c>
      <c r="G674" s="8">
        <f>_xlfn.IFNA(VLOOKUP(A674,'TIF expiration'!$A$1:$B$8,2,FALSE),0)</f>
        <v>0</v>
      </c>
      <c r="H674">
        <v>0.85460000000000003</v>
      </c>
      <c r="I674">
        <v>0.80460000000000009</v>
      </c>
      <c r="J674">
        <v>0.80460000000000009</v>
      </c>
      <c r="K674">
        <f t="shared" si="61"/>
        <v>0</v>
      </c>
      <c r="L674">
        <f t="shared" si="62"/>
        <v>0.85460000000000003</v>
      </c>
      <c r="M674" s="44">
        <f t="shared" si="63"/>
        <v>4.9999999999999933E-2</v>
      </c>
      <c r="N674" s="44">
        <f t="shared" si="64"/>
        <v>0</v>
      </c>
      <c r="O674" s="44">
        <f t="shared" si="65"/>
        <v>0</v>
      </c>
    </row>
    <row r="675" spans="1:15" x14ac:dyDescent="0.35">
      <c r="A675">
        <v>165901</v>
      </c>
      <c r="B675" t="s">
        <v>382</v>
      </c>
      <c r="C675" s="8">
        <v>47359401437</v>
      </c>
      <c r="D675" s="8">
        <v>46897245878</v>
      </c>
      <c r="E675" s="8">
        <f t="shared" si="60"/>
        <v>924311118</v>
      </c>
      <c r="F675" s="8">
        <f>_xlfn.IFNA(VLOOKUP(A675,'313 expiration'!A$1:E$24,5,FALSE),0)</f>
        <v>0</v>
      </c>
      <c r="G675" s="8">
        <f>_xlfn.IFNA(VLOOKUP(A675,'TIF expiration'!$A$1:$B$8,2,FALSE),0)</f>
        <v>0</v>
      </c>
      <c r="H675">
        <v>0.84460000000000002</v>
      </c>
      <c r="I675">
        <v>0.80460000000000009</v>
      </c>
      <c r="J675">
        <v>0.80460000000000009</v>
      </c>
      <c r="K675">
        <f t="shared" si="61"/>
        <v>0</v>
      </c>
      <c r="L675">
        <f t="shared" si="62"/>
        <v>0.84460000000000002</v>
      </c>
      <c r="M675" s="44">
        <f t="shared" si="63"/>
        <v>3.9999999999999925E-2</v>
      </c>
      <c r="N675" s="44">
        <f t="shared" si="64"/>
        <v>0</v>
      </c>
      <c r="O675" s="44">
        <f t="shared" si="65"/>
        <v>0</v>
      </c>
    </row>
    <row r="676" spans="1:15" x14ac:dyDescent="0.35">
      <c r="A676">
        <v>165902</v>
      </c>
      <c r="B676" t="s">
        <v>381</v>
      </c>
      <c r="C676" s="8">
        <v>5677379831</v>
      </c>
      <c r="D676" s="8">
        <v>5612781345</v>
      </c>
      <c r="E676" s="8">
        <f t="shared" si="60"/>
        <v>129196972</v>
      </c>
      <c r="F676" s="8">
        <f>_xlfn.IFNA(VLOOKUP(A676,'313 expiration'!A$1:E$24,5,FALSE),0)</f>
        <v>0</v>
      </c>
      <c r="G676" s="8">
        <f>_xlfn.IFNA(VLOOKUP(A676,'TIF expiration'!$A$1:$B$8,2,FALSE),0)</f>
        <v>0</v>
      </c>
      <c r="H676">
        <v>0.93500000000000005</v>
      </c>
      <c r="I676">
        <v>0.80460000000000009</v>
      </c>
      <c r="J676">
        <v>0.80460000000000009</v>
      </c>
      <c r="K676">
        <f t="shared" si="61"/>
        <v>0</v>
      </c>
      <c r="L676">
        <f t="shared" si="62"/>
        <v>0.93500000000000005</v>
      </c>
      <c r="M676" s="44">
        <f t="shared" si="63"/>
        <v>0.08</v>
      </c>
      <c r="N676" s="44">
        <f t="shared" si="64"/>
        <v>5.0399999999999959E-2</v>
      </c>
      <c r="O676" s="44">
        <f t="shared" si="65"/>
        <v>0</v>
      </c>
    </row>
    <row r="677" spans="1:15" x14ac:dyDescent="0.35">
      <c r="A677">
        <v>166901</v>
      </c>
      <c r="B677" t="s">
        <v>380</v>
      </c>
      <c r="C677" s="8">
        <v>538995392</v>
      </c>
      <c r="D677" s="8">
        <v>538995392</v>
      </c>
      <c r="E677" s="8">
        <f t="shared" si="60"/>
        <v>0</v>
      </c>
      <c r="F677" s="8">
        <f>_xlfn.IFNA(VLOOKUP(A677,'313 expiration'!A$1:E$24,5,FALSE),0)</f>
        <v>0</v>
      </c>
      <c r="G677" s="8">
        <f>_xlfn.IFNA(VLOOKUP(A677,'TIF expiration'!$A$1:$B$8,2,FALSE),0)</f>
        <v>0</v>
      </c>
      <c r="H677">
        <v>0.85460000000000003</v>
      </c>
      <c r="I677">
        <v>0.80460000000000009</v>
      </c>
      <c r="J677">
        <v>0.80460000000000009</v>
      </c>
      <c r="K677">
        <f t="shared" si="61"/>
        <v>0</v>
      </c>
      <c r="L677">
        <f t="shared" si="62"/>
        <v>0.85460000000000003</v>
      </c>
      <c r="M677" s="44">
        <f t="shared" si="63"/>
        <v>4.9999999999999933E-2</v>
      </c>
      <c r="N677" s="44">
        <f t="shared" si="64"/>
        <v>0</v>
      </c>
      <c r="O677" s="44">
        <f t="shared" si="65"/>
        <v>0</v>
      </c>
    </row>
    <row r="678" spans="1:15" x14ac:dyDescent="0.35">
      <c r="A678">
        <v>166902</v>
      </c>
      <c r="B678" t="s">
        <v>379</v>
      </c>
      <c r="C678" s="8">
        <v>322374962</v>
      </c>
      <c r="D678" s="8">
        <v>322374962</v>
      </c>
      <c r="E678" s="8">
        <f t="shared" si="60"/>
        <v>0</v>
      </c>
      <c r="F678" s="8">
        <f>_xlfn.IFNA(VLOOKUP(A678,'313 expiration'!A$1:E$24,5,FALSE),0)</f>
        <v>0</v>
      </c>
      <c r="G678" s="8">
        <f>_xlfn.IFNA(VLOOKUP(A678,'TIF expiration'!$A$1:$B$8,2,FALSE),0)</f>
        <v>0</v>
      </c>
      <c r="H678">
        <v>0.85460000000000003</v>
      </c>
      <c r="I678">
        <v>0.80460000000000009</v>
      </c>
      <c r="J678">
        <v>0.80460000000000009</v>
      </c>
      <c r="K678">
        <f t="shared" si="61"/>
        <v>0</v>
      </c>
      <c r="L678">
        <f t="shared" si="62"/>
        <v>0.85460000000000003</v>
      </c>
      <c r="M678" s="44">
        <f t="shared" si="63"/>
        <v>4.9999999999999933E-2</v>
      </c>
      <c r="N678" s="44">
        <f t="shared" si="64"/>
        <v>0</v>
      </c>
      <c r="O678" s="44">
        <f t="shared" si="65"/>
        <v>0</v>
      </c>
    </row>
    <row r="679" spans="1:15" x14ac:dyDescent="0.35">
      <c r="A679">
        <v>166903</v>
      </c>
      <c r="B679" t="s">
        <v>378</v>
      </c>
      <c r="C679" s="8">
        <v>167022343</v>
      </c>
      <c r="D679" s="8">
        <v>167022343</v>
      </c>
      <c r="E679" s="8">
        <f t="shared" si="60"/>
        <v>0</v>
      </c>
      <c r="F679" s="8">
        <f>_xlfn.IFNA(VLOOKUP(A679,'313 expiration'!A$1:E$24,5,FALSE),0)</f>
        <v>0</v>
      </c>
      <c r="G679" s="8">
        <f>_xlfn.IFNA(VLOOKUP(A679,'TIF expiration'!$A$1:$B$8,2,FALSE),0)</f>
        <v>0</v>
      </c>
      <c r="H679">
        <v>0.94290000000000007</v>
      </c>
      <c r="I679">
        <v>0.80460000000000009</v>
      </c>
      <c r="J679">
        <v>0.80460000000000009</v>
      </c>
      <c r="K679">
        <f t="shared" si="61"/>
        <v>0</v>
      </c>
      <c r="L679">
        <f t="shared" si="62"/>
        <v>0.94290000000000007</v>
      </c>
      <c r="M679" s="44">
        <f t="shared" si="63"/>
        <v>0.08</v>
      </c>
      <c r="N679" s="44">
        <f t="shared" si="64"/>
        <v>5.8299999999999977E-2</v>
      </c>
      <c r="O679" s="44">
        <f t="shared" si="65"/>
        <v>0</v>
      </c>
    </row>
    <row r="680" spans="1:15" x14ac:dyDescent="0.35">
      <c r="A680">
        <v>166904</v>
      </c>
      <c r="B680" t="s">
        <v>377</v>
      </c>
      <c r="C680" s="8">
        <v>781649719</v>
      </c>
      <c r="D680" s="8">
        <v>781649719</v>
      </c>
      <c r="E680" s="8">
        <f t="shared" si="60"/>
        <v>0</v>
      </c>
      <c r="F680" s="8">
        <f>_xlfn.IFNA(VLOOKUP(A680,'313 expiration'!A$1:E$24,5,FALSE),0)</f>
        <v>0</v>
      </c>
      <c r="G680" s="8">
        <f>_xlfn.IFNA(VLOOKUP(A680,'TIF expiration'!$A$1:$B$8,2,FALSE),0)</f>
        <v>0</v>
      </c>
      <c r="H680">
        <v>0.94290000000000007</v>
      </c>
      <c r="I680">
        <v>0.80460000000000009</v>
      </c>
      <c r="J680">
        <v>0.80460000000000009</v>
      </c>
      <c r="K680">
        <f t="shared" si="61"/>
        <v>0</v>
      </c>
      <c r="L680">
        <f t="shared" si="62"/>
        <v>0.94290000000000007</v>
      </c>
      <c r="M680" s="44">
        <f t="shared" si="63"/>
        <v>0.08</v>
      </c>
      <c r="N680" s="44">
        <f t="shared" si="64"/>
        <v>5.8299999999999977E-2</v>
      </c>
      <c r="O680" s="44">
        <f t="shared" si="65"/>
        <v>0</v>
      </c>
    </row>
    <row r="681" spans="1:15" x14ac:dyDescent="0.35">
      <c r="A681">
        <v>166905</v>
      </c>
      <c r="B681" t="s">
        <v>376</v>
      </c>
      <c r="C681" s="8">
        <v>262688710</v>
      </c>
      <c r="D681" s="8">
        <v>262688710</v>
      </c>
      <c r="E681" s="8">
        <f t="shared" si="60"/>
        <v>0</v>
      </c>
      <c r="F681" s="8">
        <f>_xlfn.IFNA(VLOOKUP(A681,'313 expiration'!A$1:E$24,5,FALSE),0)</f>
        <v>0</v>
      </c>
      <c r="G681" s="8">
        <f>_xlfn.IFNA(VLOOKUP(A681,'TIF expiration'!$A$1:$B$8,2,FALSE),0)</f>
        <v>0</v>
      </c>
      <c r="H681">
        <v>0.94290000000000007</v>
      </c>
      <c r="I681">
        <v>0.80460000000000009</v>
      </c>
      <c r="J681">
        <v>0.80460000000000009</v>
      </c>
      <c r="K681">
        <f t="shared" si="61"/>
        <v>0</v>
      </c>
      <c r="L681">
        <f t="shared" si="62"/>
        <v>0.94290000000000007</v>
      </c>
      <c r="M681" s="44">
        <f t="shared" si="63"/>
        <v>0.08</v>
      </c>
      <c r="N681" s="44">
        <f t="shared" si="64"/>
        <v>5.8299999999999977E-2</v>
      </c>
      <c r="O681" s="44">
        <f t="shared" si="65"/>
        <v>0</v>
      </c>
    </row>
    <row r="682" spans="1:15" x14ac:dyDescent="0.35">
      <c r="A682">
        <v>166907</v>
      </c>
      <c r="B682" t="s">
        <v>375</v>
      </c>
      <c r="C682" s="8">
        <v>46164146</v>
      </c>
      <c r="D682" s="8">
        <v>46164146</v>
      </c>
      <c r="E682" s="8">
        <f t="shared" si="60"/>
        <v>0</v>
      </c>
      <c r="F682" s="8">
        <f>_xlfn.IFNA(VLOOKUP(A682,'313 expiration'!A$1:E$24,5,FALSE),0)</f>
        <v>0</v>
      </c>
      <c r="G682" s="8">
        <f>_xlfn.IFNA(VLOOKUP(A682,'TIF expiration'!$A$1:$B$8,2,FALSE),0)</f>
        <v>0</v>
      </c>
      <c r="H682">
        <v>0.92110000000000003</v>
      </c>
      <c r="I682">
        <v>0.8711000000000001</v>
      </c>
      <c r="J682">
        <v>0.8711000000000001</v>
      </c>
      <c r="K682">
        <f t="shared" si="61"/>
        <v>0</v>
      </c>
      <c r="L682">
        <f t="shared" si="62"/>
        <v>0.92110000000000003</v>
      </c>
      <c r="M682" s="44">
        <f t="shared" si="63"/>
        <v>4.9999999999999933E-2</v>
      </c>
      <c r="N682" s="44">
        <f t="shared" si="64"/>
        <v>0</v>
      </c>
      <c r="O682" s="44">
        <f t="shared" si="65"/>
        <v>0</v>
      </c>
    </row>
    <row r="683" spans="1:15" x14ac:dyDescent="0.35">
      <c r="A683">
        <v>167901</v>
      </c>
      <c r="B683" t="s">
        <v>374</v>
      </c>
      <c r="C683" s="8">
        <v>406350259</v>
      </c>
      <c r="D683" s="8">
        <v>406350259</v>
      </c>
      <c r="E683" s="8">
        <f t="shared" si="60"/>
        <v>0</v>
      </c>
      <c r="F683" s="8">
        <f>_xlfn.IFNA(VLOOKUP(A683,'313 expiration'!A$1:E$24,5,FALSE),0)</f>
        <v>47378546</v>
      </c>
      <c r="G683" s="8">
        <f>_xlfn.IFNA(VLOOKUP(A683,'TIF expiration'!$A$1:$B$8,2,FALSE),0)</f>
        <v>0</v>
      </c>
      <c r="H683">
        <v>0.85460000000000003</v>
      </c>
      <c r="I683">
        <v>0.80460000000000009</v>
      </c>
      <c r="J683">
        <v>0.80460000000000009</v>
      </c>
      <c r="K683">
        <f t="shared" si="61"/>
        <v>0</v>
      </c>
      <c r="L683">
        <f t="shared" si="62"/>
        <v>0.85460000000000003</v>
      </c>
      <c r="M683" s="44">
        <f t="shared" si="63"/>
        <v>4.9999999999999933E-2</v>
      </c>
      <c r="N683" s="44">
        <f t="shared" si="64"/>
        <v>0</v>
      </c>
      <c r="O683" s="44">
        <f t="shared" si="65"/>
        <v>0</v>
      </c>
    </row>
    <row r="684" spans="1:15" x14ac:dyDescent="0.35">
      <c r="A684">
        <v>167902</v>
      </c>
      <c r="B684" t="s">
        <v>373</v>
      </c>
      <c r="C684" s="8">
        <v>143802196</v>
      </c>
      <c r="D684" s="8">
        <v>143802196</v>
      </c>
      <c r="E684" s="8">
        <f t="shared" si="60"/>
        <v>0</v>
      </c>
      <c r="F684" s="8">
        <f>_xlfn.IFNA(VLOOKUP(A684,'313 expiration'!A$1:E$24,5,FALSE),0)</f>
        <v>0</v>
      </c>
      <c r="G684" s="8">
        <f>_xlfn.IFNA(VLOOKUP(A684,'TIF expiration'!$A$1:$B$8,2,FALSE),0)</f>
        <v>0</v>
      </c>
      <c r="H684">
        <v>0.93440000000000001</v>
      </c>
      <c r="I684">
        <v>0.88440000000000007</v>
      </c>
      <c r="J684">
        <v>0.88440000000000007</v>
      </c>
      <c r="K684">
        <f t="shared" si="61"/>
        <v>0</v>
      </c>
      <c r="L684">
        <f t="shared" si="62"/>
        <v>0.93440000000000001</v>
      </c>
      <c r="M684" s="44">
        <f t="shared" si="63"/>
        <v>4.9999999999999933E-2</v>
      </c>
      <c r="N684" s="44">
        <f t="shared" si="64"/>
        <v>0</v>
      </c>
      <c r="O684" s="44">
        <f t="shared" si="65"/>
        <v>0</v>
      </c>
    </row>
    <row r="685" spans="1:15" x14ac:dyDescent="0.35">
      <c r="A685">
        <v>167904</v>
      </c>
      <c r="B685" t="s">
        <v>372</v>
      </c>
      <c r="C685" s="8">
        <v>76578911</v>
      </c>
      <c r="D685" s="8">
        <v>76578911</v>
      </c>
      <c r="E685" s="8">
        <f t="shared" si="60"/>
        <v>0</v>
      </c>
      <c r="F685" s="8">
        <f>_xlfn.IFNA(VLOOKUP(A685,'313 expiration'!A$1:E$24,5,FALSE),0)</f>
        <v>0</v>
      </c>
      <c r="G685" s="8">
        <f>_xlfn.IFNA(VLOOKUP(A685,'TIF expiration'!$A$1:$B$8,2,FALSE),0)</f>
        <v>0</v>
      </c>
      <c r="H685">
        <v>0.85460000000000003</v>
      </c>
      <c r="I685">
        <v>0.80460000000000009</v>
      </c>
      <c r="J685">
        <v>0.80460000000000009</v>
      </c>
      <c r="K685">
        <f t="shared" si="61"/>
        <v>0</v>
      </c>
      <c r="L685">
        <f t="shared" si="62"/>
        <v>0.85460000000000003</v>
      </c>
      <c r="M685" s="44">
        <f t="shared" si="63"/>
        <v>4.9999999999999933E-2</v>
      </c>
      <c r="N685" s="44">
        <f t="shared" si="64"/>
        <v>0</v>
      </c>
      <c r="O685" s="44">
        <f t="shared" si="65"/>
        <v>0</v>
      </c>
    </row>
    <row r="686" spans="1:15" x14ac:dyDescent="0.35">
      <c r="A686">
        <v>168901</v>
      </c>
      <c r="B686" t="s">
        <v>371</v>
      </c>
      <c r="C686" s="8">
        <v>538384045</v>
      </c>
      <c r="D686" s="8">
        <v>538384045</v>
      </c>
      <c r="E686" s="8">
        <f t="shared" si="60"/>
        <v>0</v>
      </c>
      <c r="F686" s="8">
        <f>_xlfn.IFNA(VLOOKUP(A686,'313 expiration'!A$1:E$24,5,FALSE),0)</f>
        <v>0</v>
      </c>
      <c r="G686" s="8">
        <f>_xlfn.IFNA(VLOOKUP(A686,'TIF expiration'!$A$1:$B$8,2,FALSE),0)</f>
        <v>0</v>
      </c>
      <c r="H686">
        <v>1.0324</v>
      </c>
      <c r="I686">
        <v>0.89410000000000001</v>
      </c>
      <c r="J686">
        <v>0.89410000000000001</v>
      </c>
      <c r="K686">
        <f t="shared" si="61"/>
        <v>0</v>
      </c>
      <c r="L686">
        <f t="shared" si="62"/>
        <v>1.0324</v>
      </c>
      <c r="M686" s="44">
        <f t="shared" si="63"/>
        <v>0.08</v>
      </c>
      <c r="N686" s="44">
        <f t="shared" si="64"/>
        <v>5.8299999999999977E-2</v>
      </c>
      <c r="O686" s="44">
        <f t="shared" si="65"/>
        <v>0</v>
      </c>
    </row>
    <row r="687" spans="1:15" x14ac:dyDescent="0.35">
      <c r="A687">
        <v>168902</v>
      </c>
      <c r="B687" t="s">
        <v>370</v>
      </c>
      <c r="C687" s="8">
        <v>166294873</v>
      </c>
      <c r="D687" s="8">
        <v>166294873</v>
      </c>
      <c r="E687" s="8">
        <f t="shared" si="60"/>
        <v>0</v>
      </c>
      <c r="F687" s="8">
        <f>_xlfn.IFNA(VLOOKUP(A687,'313 expiration'!A$1:E$24,5,FALSE),0)</f>
        <v>0</v>
      </c>
      <c r="G687" s="8">
        <f>_xlfn.IFNA(VLOOKUP(A687,'TIF expiration'!$A$1:$B$8,2,FALSE),0)</f>
        <v>0</v>
      </c>
      <c r="H687">
        <v>0.92770000000000008</v>
      </c>
      <c r="I687">
        <v>0.87770000000000004</v>
      </c>
      <c r="J687">
        <v>0.87770000000000004</v>
      </c>
      <c r="K687">
        <f t="shared" si="61"/>
        <v>0</v>
      </c>
      <c r="L687">
        <f t="shared" si="62"/>
        <v>0.92770000000000008</v>
      </c>
      <c r="M687" s="44">
        <f t="shared" si="63"/>
        <v>5.0000000000000044E-2</v>
      </c>
      <c r="N687" s="44">
        <f t="shared" si="64"/>
        <v>0</v>
      </c>
      <c r="O687" s="44">
        <f t="shared" si="65"/>
        <v>0</v>
      </c>
    </row>
    <row r="688" spans="1:15" x14ac:dyDescent="0.35">
      <c r="A688">
        <v>168903</v>
      </c>
      <c r="B688" t="s">
        <v>369</v>
      </c>
      <c r="C688" s="8">
        <v>372377340</v>
      </c>
      <c r="D688" s="8">
        <v>372377340</v>
      </c>
      <c r="E688" s="8">
        <f t="shared" si="60"/>
        <v>0</v>
      </c>
      <c r="F688" s="8">
        <f>_xlfn.IFNA(VLOOKUP(A688,'313 expiration'!A$1:E$24,5,FALSE),0)</f>
        <v>0</v>
      </c>
      <c r="G688" s="8">
        <f>_xlfn.IFNA(VLOOKUP(A688,'TIF expiration'!$A$1:$B$8,2,FALSE),0)</f>
        <v>0</v>
      </c>
      <c r="H688">
        <v>0.85460000000000003</v>
      </c>
      <c r="I688">
        <v>0.80460000000000009</v>
      </c>
      <c r="J688">
        <v>0.80460000000000009</v>
      </c>
      <c r="K688">
        <f t="shared" si="61"/>
        <v>0</v>
      </c>
      <c r="L688">
        <f t="shared" si="62"/>
        <v>0.85460000000000003</v>
      </c>
      <c r="M688" s="44">
        <f t="shared" si="63"/>
        <v>4.9999999999999933E-2</v>
      </c>
      <c r="N688" s="44">
        <f t="shared" si="64"/>
        <v>0</v>
      </c>
      <c r="O688" s="44">
        <f t="shared" si="65"/>
        <v>0</v>
      </c>
    </row>
    <row r="689" spans="1:15" x14ac:dyDescent="0.35">
      <c r="A689">
        <v>169901</v>
      </c>
      <c r="B689" t="s">
        <v>368</v>
      </c>
      <c r="C689" s="8">
        <v>1198184160</v>
      </c>
      <c r="D689" s="8">
        <v>1198184160</v>
      </c>
      <c r="E689" s="8">
        <f t="shared" si="60"/>
        <v>0</v>
      </c>
      <c r="F689" s="8">
        <f>_xlfn.IFNA(VLOOKUP(A689,'313 expiration'!A$1:E$24,5,FALSE),0)</f>
        <v>0</v>
      </c>
      <c r="G689" s="8">
        <f>_xlfn.IFNA(VLOOKUP(A689,'TIF expiration'!$A$1:$B$8,2,FALSE),0)</f>
        <v>0</v>
      </c>
      <c r="H689">
        <v>0.85460000000000003</v>
      </c>
      <c r="I689">
        <v>0.80460000000000009</v>
      </c>
      <c r="J689">
        <v>0.80460000000000009</v>
      </c>
      <c r="K689">
        <f t="shared" si="61"/>
        <v>0</v>
      </c>
      <c r="L689">
        <f t="shared" si="62"/>
        <v>0.85460000000000003</v>
      </c>
      <c r="M689" s="44">
        <f t="shared" si="63"/>
        <v>4.9999999999999933E-2</v>
      </c>
      <c r="N689" s="44">
        <f t="shared" si="64"/>
        <v>0</v>
      </c>
      <c r="O689" s="44">
        <f t="shared" si="65"/>
        <v>0</v>
      </c>
    </row>
    <row r="690" spans="1:15" x14ac:dyDescent="0.35">
      <c r="A690">
        <v>169902</v>
      </c>
      <c r="B690" t="s">
        <v>367</v>
      </c>
      <c r="C690" s="8">
        <v>377257671</v>
      </c>
      <c r="D690" s="8">
        <v>377257671</v>
      </c>
      <c r="E690" s="8">
        <f t="shared" si="60"/>
        <v>0</v>
      </c>
      <c r="F690" s="8">
        <f>_xlfn.IFNA(VLOOKUP(A690,'313 expiration'!A$1:E$24,5,FALSE),0)</f>
        <v>0</v>
      </c>
      <c r="G690" s="8">
        <f>_xlfn.IFNA(VLOOKUP(A690,'TIF expiration'!$A$1:$B$8,2,FALSE),0)</f>
        <v>0</v>
      </c>
      <c r="H690">
        <v>0.85460000000000003</v>
      </c>
      <c r="I690">
        <v>0.80460000000000009</v>
      </c>
      <c r="J690">
        <v>0.80460000000000009</v>
      </c>
      <c r="K690">
        <f t="shared" si="61"/>
        <v>0</v>
      </c>
      <c r="L690">
        <f t="shared" si="62"/>
        <v>0.85460000000000003</v>
      </c>
      <c r="M690" s="44">
        <f t="shared" si="63"/>
        <v>4.9999999999999933E-2</v>
      </c>
      <c r="N690" s="44">
        <f t="shared" si="64"/>
        <v>0</v>
      </c>
      <c r="O690" s="44">
        <f t="shared" si="65"/>
        <v>0</v>
      </c>
    </row>
    <row r="691" spans="1:15" x14ac:dyDescent="0.35">
      <c r="A691">
        <v>169906</v>
      </c>
      <c r="B691" t="s">
        <v>366</v>
      </c>
      <c r="C691" s="8">
        <v>170839955</v>
      </c>
      <c r="D691" s="8">
        <v>170839955</v>
      </c>
      <c r="E691" s="8">
        <f t="shared" si="60"/>
        <v>0</v>
      </c>
      <c r="F691" s="8">
        <f>_xlfn.IFNA(VLOOKUP(A691,'313 expiration'!A$1:E$24,5,FALSE),0)</f>
        <v>0</v>
      </c>
      <c r="G691" s="8">
        <f>_xlfn.IFNA(VLOOKUP(A691,'TIF expiration'!$A$1:$B$8,2,FALSE),0)</f>
        <v>0</v>
      </c>
      <c r="H691">
        <v>0.85460000000000003</v>
      </c>
      <c r="I691">
        <v>0.80460000000000009</v>
      </c>
      <c r="J691">
        <v>0.80460000000000009</v>
      </c>
      <c r="K691">
        <f t="shared" si="61"/>
        <v>0</v>
      </c>
      <c r="L691">
        <f t="shared" si="62"/>
        <v>0.85460000000000003</v>
      </c>
      <c r="M691" s="44">
        <f t="shared" si="63"/>
        <v>4.9999999999999933E-2</v>
      </c>
      <c r="N691" s="44">
        <f t="shared" si="64"/>
        <v>0</v>
      </c>
      <c r="O691" s="44">
        <f t="shared" si="65"/>
        <v>0</v>
      </c>
    </row>
    <row r="692" spans="1:15" x14ac:dyDescent="0.35">
      <c r="A692">
        <v>169908</v>
      </c>
      <c r="B692" t="s">
        <v>365</v>
      </c>
      <c r="C692" s="8">
        <v>50944544</v>
      </c>
      <c r="D692" s="8">
        <v>50944544</v>
      </c>
      <c r="E692" s="8">
        <f t="shared" si="60"/>
        <v>0</v>
      </c>
      <c r="F692" s="8">
        <f>_xlfn.IFNA(VLOOKUP(A692,'313 expiration'!A$1:E$24,5,FALSE),0)</f>
        <v>0</v>
      </c>
      <c r="G692" s="8">
        <f>_xlfn.IFNA(VLOOKUP(A692,'TIF expiration'!$A$1:$B$8,2,FALSE),0)</f>
        <v>0</v>
      </c>
      <c r="H692">
        <v>0.94290000000000007</v>
      </c>
      <c r="I692">
        <v>0.80460000000000009</v>
      </c>
      <c r="J692">
        <v>0.80460000000000009</v>
      </c>
      <c r="K692">
        <f t="shared" si="61"/>
        <v>0</v>
      </c>
      <c r="L692">
        <f t="shared" si="62"/>
        <v>0.94290000000000007</v>
      </c>
      <c r="M692" s="44">
        <f t="shared" si="63"/>
        <v>0.08</v>
      </c>
      <c r="N692" s="44">
        <f t="shared" si="64"/>
        <v>5.8299999999999977E-2</v>
      </c>
      <c r="O692" s="44">
        <f t="shared" si="65"/>
        <v>0</v>
      </c>
    </row>
    <row r="693" spans="1:15" x14ac:dyDescent="0.35">
      <c r="A693">
        <v>169909</v>
      </c>
      <c r="B693" t="s">
        <v>364</v>
      </c>
      <c r="C693" s="8">
        <v>126387931</v>
      </c>
      <c r="D693" s="8">
        <v>126387931</v>
      </c>
      <c r="E693" s="8">
        <f t="shared" si="60"/>
        <v>0</v>
      </c>
      <c r="F693" s="8">
        <f>_xlfn.IFNA(VLOOKUP(A693,'313 expiration'!A$1:E$24,5,FALSE),0)</f>
        <v>0</v>
      </c>
      <c r="G693" s="8">
        <f>_xlfn.IFNA(VLOOKUP(A693,'TIF expiration'!$A$1:$B$8,2,FALSE),0)</f>
        <v>0</v>
      </c>
      <c r="H693">
        <v>0.85460000000000003</v>
      </c>
      <c r="I693">
        <v>0.80460000000000009</v>
      </c>
      <c r="J693">
        <v>0.80460000000000009</v>
      </c>
      <c r="K693">
        <f t="shared" si="61"/>
        <v>0</v>
      </c>
      <c r="L693">
        <f t="shared" si="62"/>
        <v>0.85460000000000003</v>
      </c>
      <c r="M693" s="44">
        <f t="shared" si="63"/>
        <v>4.9999999999999933E-2</v>
      </c>
      <c r="N693" s="44">
        <f t="shared" si="64"/>
        <v>0</v>
      </c>
      <c r="O693" s="44">
        <f t="shared" si="65"/>
        <v>0</v>
      </c>
    </row>
    <row r="694" spans="1:15" x14ac:dyDescent="0.35">
      <c r="A694">
        <v>169910</v>
      </c>
      <c r="B694" t="s">
        <v>363</v>
      </c>
      <c r="C694" s="8">
        <v>218145200</v>
      </c>
      <c r="D694" s="8">
        <v>218145200</v>
      </c>
      <c r="E694" s="8">
        <f t="shared" si="60"/>
        <v>0</v>
      </c>
      <c r="F694" s="8">
        <f>_xlfn.IFNA(VLOOKUP(A694,'313 expiration'!A$1:E$24,5,FALSE),0)</f>
        <v>0</v>
      </c>
      <c r="G694" s="8">
        <f>_xlfn.IFNA(VLOOKUP(A694,'TIF expiration'!$A$1:$B$8,2,FALSE),0)</f>
        <v>0</v>
      </c>
      <c r="H694">
        <v>0.86950000000000005</v>
      </c>
      <c r="I694">
        <v>0.81950000000000001</v>
      </c>
      <c r="J694">
        <v>0.81950000000000001</v>
      </c>
      <c r="K694">
        <f t="shared" si="61"/>
        <v>0</v>
      </c>
      <c r="L694">
        <f t="shared" si="62"/>
        <v>0.86950000000000005</v>
      </c>
      <c r="M694" s="44">
        <f t="shared" si="63"/>
        <v>5.0000000000000044E-2</v>
      </c>
      <c r="N694" s="44">
        <f t="shared" si="64"/>
        <v>0</v>
      </c>
      <c r="O694" s="44">
        <f t="shared" si="65"/>
        <v>0</v>
      </c>
    </row>
    <row r="695" spans="1:15" x14ac:dyDescent="0.35">
      <c r="A695">
        <v>169911</v>
      </c>
      <c r="B695" t="s">
        <v>362</v>
      </c>
      <c r="C695" s="8">
        <v>244528381</v>
      </c>
      <c r="D695" s="8">
        <v>244528381</v>
      </c>
      <c r="E695" s="8">
        <f t="shared" si="60"/>
        <v>0</v>
      </c>
      <c r="F695" s="8">
        <f>_xlfn.IFNA(VLOOKUP(A695,'313 expiration'!A$1:E$24,5,FALSE),0)</f>
        <v>0</v>
      </c>
      <c r="G695" s="8">
        <f>_xlfn.IFNA(VLOOKUP(A695,'TIF expiration'!$A$1:$B$8,2,FALSE),0)</f>
        <v>0</v>
      </c>
      <c r="H695">
        <v>0.94290000000000007</v>
      </c>
      <c r="I695">
        <v>0.80460000000000009</v>
      </c>
      <c r="J695">
        <v>0.80460000000000009</v>
      </c>
      <c r="K695">
        <f t="shared" si="61"/>
        <v>0</v>
      </c>
      <c r="L695">
        <f t="shared" si="62"/>
        <v>0.94290000000000007</v>
      </c>
      <c r="M695" s="44">
        <f t="shared" si="63"/>
        <v>0.08</v>
      </c>
      <c r="N695" s="44">
        <f t="shared" si="64"/>
        <v>5.8299999999999977E-2</v>
      </c>
      <c r="O695" s="44">
        <f t="shared" si="65"/>
        <v>0</v>
      </c>
    </row>
    <row r="696" spans="1:15" x14ac:dyDescent="0.35">
      <c r="A696">
        <v>170902</v>
      </c>
      <c r="B696" t="s">
        <v>361</v>
      </c>
      <c r="C696" s="8">
        <v>51974219114</v>
      </c>
      <c r="D696" s="8">
        <v>51974219114</v>
      </c>
      <c r="E696" s="8">
        <f t="shared" si="60"/>
        <v>0</v>
      </c>
      <c r="F696" s="8">
        <f>_xlfn.IFNA(VLOOKUP(A696,'313 expiration'!A$1:E$24,5,FALSE),0)</f>
        <v>0</v>
      </c>
      <c r="G696" s="8">
        <f>_xlfn.IFNA(VLOOKUP(A696,'TIF expiration'!$A$1:$B$8,2,FALSE),0)</f>
        <v>0</v>
      </c>
      <c r="H696">
        <v>0.85460000000000003</v>
      </c>
      <c r="I696">
        <v>0.80460000000000009</v>
      </c>
      <c r="J696">
        <v>0.80460000000000009</v>
      </c>
      <c r="K696">
        <f t="shared" si="61"/>
        <v>0</v>
      </c>
      <c r="L696">
        <f t="shared" si="62"/>
        <v>0.85460000000000003</v>
      </c>
      <c r="M696" s="44">
        <f t="shared" si="63"/>
        <v>4.9999999999999933E-2</v>
      </c>
      <c r="N696" s="44">
        <f t="shared" si="64"/>
        <v>0</v>
      </c>
      <c r="O696" s="44">
        <f t="shared" si="65"/>
        <v>0</v>
      </c>
    </row>
    <row r="697" spans="1:15" x14ac:dyDescent="0.35">
      <c r="A697">
        <v>170903</v>
      </c>
      <c r="B697" t="s">
        <v>360</v>
      </c>
      <c r="C697" s="8">
        <v>8886201991</v>
      </c>
      <c r="D697" s="8">
        <v>8886201991</v>
      </c>
      <c r="E697" s="8">
        <f t="shared" si="60"/>
        <v>0</v>
      </c>
      <c r="F697" s="8">
        <f>_xlfn.IFNA(VLOOKUP(A697,'313 expiration'!A$1:E$24,5,FALSE),0)</f>
        <v>0</v>
      </c>
      <c r="G697" s="8">
        <f>_xlfn.IFNA(VLOOKUP(A697,'TIF expiration'!$A$1:$B$8,2,FALSE),0)</f>
        <v>0</v>
      </c>
      <c r="H697">
        <v>0.85460000000000003</v>
      </c>
      <c r="I697">
        <v>0.80460000000000009</v>
      </c>
      <c r="J697">
        <v>0.80460000000000009</v>
      </c>
      <c r="K697">
        <f t="shared" si="61"/>
        <v>0</v>
      </c>
      <c r="L697">
        <f t="shared" si="62"/>
        <v>0.85460000000000003</v>
      </c>
      <c r="M697" s="44">
        <f t="shared" si="63"/>
        <v>4.9999999999999933E-2</v>
      </c>
      <c r="N697" s="44">
        <f t="shared" si="64"/>
        <v>0</v>
      </c>
      <c r="O697" s="44">
        <f t="shared" si="65"/>
        <v>0</v>
      </c>
    </row>
    <row r="698" spans="1:15" x14ac:dyDescent="0.35">
      <c r="A698">
        <v>170904</v>
      </c>
      <c r="B698" t="s">
        <v>359</v>
      </c>
      <c r="C698" s="8">
        <v>6413805819</v>
      </c>
      <c r="D698" s="8">
        <v>6413805819</v>
      </c>
      <c r="E698" s="8">
        <f t="shared" si="60"/>
        <v>0</v>
      </c>
      <c r="F698" s="8">
        <f>_xlfn.IFNA(VLOOKUP(A698,'313 expiration'!A$1:E$24,5,FALSE),0)</f>
        <v>0</v>
      </c>
      <c r="G698" s="8">
        <f>_xlfn.IFNA(VLOOKUP(A698,'TIF expiration'!$A$1:$B$8,2,FALSE),0)</f>
        <v>0</v>
      </c>
      <c r="H698">
        <v>0.85460000000000003</v>
      </c>
      <c r="I698">
        <v>0.80460000000000009</v>
      </c>
      <c r="J698">
        <v>0.80460000000000009</v>
      </c>
      <c r="K698">
        <f t="shared" si="61"/>
        <v>0</v>
      </c>
      <c r="L698">
        <f t="shared" si="62"/>
        <v>0.85460000000000003</v>
      </c>
      <c r="M698" s="44">
        <f t="shared" si="63"/>
        <v>4.9999999999999933E-2</v>
      </c>
      <c r="N698" s="44">
        <f t="shared" si="64"/>
        <v>0</v>
      </c>
      <c r="O698" s="44">
        <f t="shared" si="65"/>
        <v>0</v>
      </c>
    </row>
    <row r="699" spans="1:15" x14ac:dyDescent="0.35">
      <c r="A699">
        <v>170906</v>
      </c>
      <c r="B699" t="s">
        <v>358</v>
      </c>
      <c r="C699" s="8">
        <v>10428948119</v>
      </c>
      <c r="D699" s="8">
        <v>10428948119</v>
      </c>
      <c r="E699" s="8">
        <f t="shared" si="60"/>
        <v>0</v>
      </c>
      <c r="F699" s="8">
        <f>_xlfn.IFNA(VLOOKUP(A699,'313 expiration'!A$1:E$24,5,FALSE),0)</f>
        <v>0</v>
      </c>
      <c r="G699" s="8">
        <f>_xlfn.IFNA(VLOOKUP(A699,'TIF expiration'!$A$1:$B$8,2,FALSE),0)</f>
        <v>0</v>
      </c>
      <c r="H699">
        <v>0.85460000000000003</v>
      </c>
      <c r="I699">
        <v>0.80460000000000009</v>
      </c>
      <c r="J699">
        <v>0.80460000000000009</v>
      </c>
      <c r="K699">
        <f t="shared" si="61"/>
        <v>0</v>
      </c>
      <c r="L699">
        <f t="shared" si="62"/>
        <v>0.85460000000000003</v>
      </c>
      <c r="M699" s="44">
        <f t="shared" si="63"/>
        <v>4.9999999999999933E-2</v>
      </c>
      <c r="N699" s="44">
        <f t="shared" si="64"/>
        <v>0</v>
      </c>
      <c r="O699" s="44">
        <f t="shared" si="65"/>
        <v>0</v>
      </c>
    </row>
    <row r="700" spans="1:15" x14ac:dyDescent="0.35">
      <c r="A700">
        <v>170907</v>
      </c>
      <c r="B700" t="s">
        <v>357</v>
      </c>
      <c r="C700" s="8">
        <v>1521812760</v>
      </c>
      <c r="D700" s="8">
        <v>1521812760</v>
      </c>
      <c r="E700" s="8">
        <f t="shared" si="60"/>
        <v>0</v>
      </c>
      <c r="F700" s="8">
        <f>_xlfn.IFNA(VLOOKUP(A700,'313 expiration'!A$1:E$24,5,FALSE),0)</f>
        <v>0</v>
      </c>
      <c r="G700" s="8">
        <f>_xlfn.IFNA(VLOOKUP(A700,'TIF expiration'!$A$1:$B$8,2,FALSE),0)</f>
        <v>0</v>
      </c>
      <c r="H700">
        <v>0.94290000000000007</v>
      </c>
      <c r="I700">
        <v>0.80460000000000009</v>
      </c>
      <c r="J700">
        <v>0.80460000000000009</v>
      </c>
      <c r="K700">
        <f t="shared" si="61"/>
        <v>0</v>
      </c>
      <c r="L700">
        <f t="shared" si="62"/>
        <v>0.94290000000000007</v>
      </c>
      <c r="M700" s="44">
        <f t="shared" si="63"/>
        <v>0.08</v>
      </c>
      <c r="N700" s="44">
        <f t="shared" si="64"/>
        <v>5.8299999999999977E-2</v>
      </c>
      <c r="O700" s="44">
        <f t="shared" si="65"/>
        <v>0</v>
      </c>
    </row>
    <row r="701" spans="1:15" x14ac:dyDescent="0.35">
      <c r="A701">
        <v>170908</v>
      </c>
      <c r="B701" t="s">
        <v>356</v>
      </c>
      <c r="C701" s="8">
        <v>7738381096</v>
      </c>
      <c r="D701" s="8">
        <v>7738381096</v>
      </c>
      <c r="E701" s="8">
        <f t="shared" si="60"/>
        <v>0</v>
      </c>
      <c r="F701" s="8">
        <f>_xlfn.IFNA(VLOOKUP(A701,'313 expiration'!A$1:E$24,5,FALSE),0)</f>
        <v>0</v>
      </c>
      <c r="G701" s="8">
        <f>_xlfn.IFNA(VLOOKUP(A701,'TIF expiration'!$A$1:$B$8,2,FALSE),0)</f>
        <v>0</v>
      </c>
      <c r="H701">
        <v>0.94300000000000006</v>
      </c>
      <c r="I701">
        <v>0.80460000000000009</v>
      </c>
      <c r="J701">
        <v>0.80470000000000008</v>
      </c>
      <c r="K701">
        <f t="shared" si="61"/>
        <v>-9.9999999999988987E-5</v>
      </c>
      <c r="L701">
        <f t="shared" si="62"/>
        <v>0.94290000000000007</v>
      </c>
      <c r="M701" s="44">
        <f t="shared" si="63"/>
        <v>0.08</v>
      </c>
      <c r="N701" s="44">
        <f t="shared" si="64"/>
        <v>5.8299999999999977E-2</v>
      </c>
      <c r="O701" s="44">
        <f t="shared" si="65"/>
        <v>0</v>
      </c>
    </row>
    <row r="702" spans="1:15" x14ac:dyDescent="0.35">
      <c r="A702">
        <v>171901</v>
      </c>
      <c r="B702" t="s">
        <v>355</v>
      </c>
      <c r="C702" s="8">
        <v>2337292523</v>
      </c>
      <c r="D702" s="8">
        <v>2323823199</v>
      </c>
      <c r="E702" s="8">
        <f t="shared" si="60"/>
        <v>26938648</v>
      </c>
      <c r="F702" s="8">
        <f>_xlfn.IFNA(VLOOKUP(A702,'313 expiration'!A$1:E$24,5,FALSE),0)</f>
        <v>0</v>
      </c>
      <c r="G702" s="8">
        <f>_xlfn.IFNA(VLOOKUP(A702,'TIF expiration'!$A$1:$B$8,2,FALSE),0)</f>
        <v>0</v>
      </c>
      <c r="H702">
        <v>0.85460000000000003</v>
      </c>
      <c r="I702">
        <v>0.80460000000000009</v>
      </c>
      <c r="J702">
        <v>0.80460000000000009</v>
      </c>
      <c r="K702">
        <f t="shared" si="61"/>
        <v>0</v>
      </c>
      <c r="L702">
        <f t="shared" si="62"/>
        <v>0.85460000000000003</v>
      </c>
      <c r="M702" s="44">
        <f t="shared" si="63"/>
        <v>4.9999999999999933E-2</v>
      </c>
      <c r="N702" s="44">
        <f t="shared" si="64"/>
        <v>0</v>
      </c>
      <c r="O702" s="44">
        <f t="shared" si="65"/>
        <v>0</v>
      </c>
    </row>
    <row r="703" spans="1:15" x14ac:dyDescent="0.35">
      <c r="A703">
        <v>171902</v>
      </c>
      <c r="B703" t="s">
        <v>1078</v>
      </c>
      <c r="C703" s="8">
        <v>313918475</v>
      </c>
      <c r="D703" s="8">
        <v>313918475</v>
      </c>
      <c r="E703" s="8">
        <f t="shared" si="60"/>
        <v>0</v>
      </c>
      <c r="F703" s="8">
        <f>_xlfn.IFNA(VLOOKUP(A703,'313 expiration'!A$1:E$24,5,FALSE),0)</f>
        <v>0</v>
      </c>
      <c r="G703" s="8">
        <f>_xlfn.IFNA(VLOOKUP(A703,'TIF expiration'!$A$1:$B$8,2,FALSE),0)</f>
        <v>0</v>
      </c>
      <c r="H703">
        <v>0.85</v>
      </c>
      <c r="I703">
        <v>0.80460000000000009</v>
      </c>
      <c r="J703">
        <v>0.80460000000000009</v>
      </c>
      <c r="K703">
        <f t="shared" si="61"/>
        <v>0</v>
      </c>
      <c r="L703">
        <f t="shared" si="62"/>
        <v>0.85</v>
      </c>
      <c r="M703" s="44">
        <f t="shared" si="63"/>
        <v>4.5399999999999885E-2</v>
      </c>
      <c r="N703" s="44">
        <f t="shared" si="64"/>
        <v>0</v>
      </c>
      <c r="O703" s="44">
        <f t="shared" si="65"/>
        <v>0</v>
      </c>
    </row>
    <row r="704" spans="1:15" x14ac:dyDescent="0.35">
      <c r="A704">
        <v>172902</v>
      </c>
      <c r="B704" t="s">
        <v>354</v>
      </c>
      <c r="C704" s="8">
        <v>741421707</v>
      </c>
      <c r="D704" s="8">
        <v>741421707</v>
      </c>
      <c r="E704" s="8">
        <f t="shared" si="60"/>
        <v>0</v>
      </c>
      <c r="F704" s="8">
        <f>_xlfn.IFNA(VLOOKUP(A704,'313 expiration'!A$1:E$24,5,FALSE),0)</f>
        <v>0</v>
      </c>
      <c r="G704" s="8">
        <f>_xlfn.IFNA(VLOOKUP(A704,'TIF expiration'!$A$1:$B$8,2,FALSE),0)</f>
        <v>0</v>
      </c>
      <c r="H704">
        <v>0.93400000000000005</v>
      </c>
      <c r="I704">
        <v>0.88400000000000001</v>
      </c>
      <c r="J704">
        <v>0.88400000000000001</v>
      </c>
      <c r="K704">
        <f t="shared" si="61"/>
        <v>0</v>
      </c>
      <c r="L704">
        <f t="shared" si="62"/>
        <v>0.93400000000000005</v>
      </c>
      <c r="M704" s="44">
        <f t="shared" si="63"/>
        <v>5.0000000000000044E-2</v>
      </c>
      <c r="N704" s="44">
        <f t="shared" si="64"/>
        <v>0</v>
      </c>
      <c r="O704" s="44">
        <f t="shared" si="65"/>
        <v>0</v>
      </c>
    </row>
    <row r="705" spans="1:15" x14ac:dyDescent="0.35">
      <c r="A705">
        <v>172905</v>
      </c>
      <c r="B705" t="s">
        <v>353</v>
      </c>
      <c r="C705" s="8">
        <v>344320766</v>
      </c>
      <c r="D705" s="8">
        <v>344320766</v>
      </c>
      <c r="E705" s="8">
        <f t="shared" si="60"/>
        <v>0</v>
      </c>
      <c r="F705" s="8">
        <f>_xlfn.IFNA(VLOOKUP(A705,'313 expiration'!A$1:E$24,5,FALSE),0)</f>
        <v>0</v>
      </c>
      <c r="G705" s="8">
        <f>_xlfn.IFNA(VLOOKUP(A705,'TIF expiration'!$A$1:$B$8,2,FALSE),0)</f>
        <v>0</v>
      </c>
      <c r="H705">
        <v>0.9346000000000001</v>
      </c>
      <c r="I705">
        <v>0.88460000000000005</v>
      </c>
      <c r="J705">
        <v>0.88460000000000005</v>
      </c>
      <c r="K705">
        <f t="shared" si="61"/>
        <v>0</v>
      </c>
      <c r="L705">
        <f t="shared" si="62"/>
        <v>0.9346000000000001</v>
      </c>
      <c r="M705" s="44">
        <f t="shared" si="63"/>
        <v>5.0000000000000044E-2</v>
      </c>
      <c r="N705" s="44">
        <f t="shared" si="64"/>
        <v>0</v>
      </c>
      <c r="O705" s="44">
        <f t="shared" si="65"/>
        <v>0</v>
      </c>
    </row>
    <row r="706" spans="1:15" x14ac:dyDescent="0.35">
      <c r="A706">
        <v>173901</v>
      </c>
      <c r="B706" t="s">
        <v>352</v>
      </c>
      <c r="C706" s="8">
        <v>117544213</v>
      </c>
      <c r="D706" s="8">
        <v>117544213</v>
      </c>
      <c r="E706" s="8">
        <f t="shared" ref="E706:E769" si="66">(C706-D706)*2</f>
        <v>0</v>
      </c>
      <c r="F706" s="8">
        <f>_xlfn.IFNA(VLOOKUP(A706,'313 expiration'!A$1:E$24,5,FALSE),0)</f>
        <v>0</v>
      </c>
      <c r="G706" s="8">
        <f>_xlfn.IFNA(VLOOKUP(A706,'TIF expiration'!$A$1:$B$8,2,FALSE),0)</f>
        <v>0</v>
      </c>
      <c r="H706">
        <v>0.94410000000000005</v>
      </c>
      <c r="I706">
        <v>0.89410000000000001</v>
      </c>
      <c r="J706">
        <v>0.89410000000000001</v>
      </c>
      <c r="K706">
        <f t="shared" ref="K706:K769" si="67">I706-J706</f>
        <v>0</v>
      </c>
      <c r="L706">
        <f t="shared" ref="L706:L769" si="68">H706+K706</f>
        <v>0.94410000000000005</v>
      </c>
      <c r="M706" s="44">
        <f t="shared" ref="M706:M769" si="69">MAX(0,MIN(0.08,L706-I706))</f>
        <v>5.0000000000000044E-2</v>
      </c>
      <c r="N706" s="44">
        <f t="shared" ref="N706:N769" si="70">MIN(0.09,L706-I706-M706)</f>
        <v>0</v>
      </c>
      <c r="O706" s="44">
        <f t="shared" ref="O706:O769" si="71">L706-I706-M706-N706</f>
        <v>0</v>
      </c>
    </row>
    <row r="707" spans="1:15" x14ac:dyDescent="0.35">
      <c r="A707">
        <v>174901</v>
      </c>
      <c r="B707" t="s">
        <v>351</v>
      </c>
      <c r="C707" s="8">
        <v>342381305</v>
      </c>
      <c r="D707" s="8">
        <v>338367460</v>
      </c>
      <c r="E707" s="8">
        <f t="shared" si="66"/>
        <v>8027690</v>
      </c>
      <c r="F707" s="8">
        <f>_xlfn.IFNA(VLOOKUP(A707,'313 expiration'!A$1:E$24,5,FALSE),0)</f>
        <v>0</v>
      </c>
      <c r="G707" s="8">
        <f>_xlfn.IFNA(VLOOKUP(A707,'TIF expiration'!$A$1:$B$8,2,FALSE),0)</f>
        <v>0</v>
      </c>
      <c r="H707">
        <v>0.8982</v>
      </c>
      <c r="I707">
        <v>0.80460000000000009</v>
      </c>
      <c r="J707">
        <v>0.80460000000000009</v>
      </c>
      <c r="K707">
        <f t="shared" si="67"/>
        <v>0</v>
      </c>
      <c r="L707">
        <f t="shared" si="68"/>
        <v>0.8982</v>
      </c>
      <c r="M707" s="44">
        <f t="shared" si="69"/>
        <v>0.08</v>
      </c>
      <c r="N707" s="44">
        <f t="shared" si="70"/>
        <v>1.3599999999999904E-2</v>
      </c>
      <c r="O707" s="44">
        <f t="shared" si="71"/>
        <v>0</v>
      </c>
    </row>
    <row r="708" spans="1:15" x14ac:dyDescent="0.35">
      <c r="A708">
        <v>174902</v>
      </c>
      <c r="B708" t="s">
        <v>350</v>
      </c>
      <c r="C708" s="8">
        <v>207700899</v>
      </c>
      <c r="D708" s="8">
        <v>199259369</v>
      </c>
      <c r="E708" s="8">
        <f t="shared" si="66"/>
        <v>16883060</v>
      </c>
      <c r="F708" s="8">
        <f>_xlfn.IFNA(VLOOKUP(A708,'313 expiration'!A$1:E$24,5,FALSE),0)</f>
        <v>0</v>
      </c>
      <c r="G708" s="8">
        <f>_xlfn.IFNA(VLOOKUP(A708,'TIF expiration'!$A$1:$B$8,2,FALSE),0)</f>
        <v>0</v>
      </c>
      <c r="H708">
        <v>0.88700000000000001</v>
      </c>
      <c r="I708">
        <v>0.83700000000000008</v>
      </c>
      <c r="J708">
        <v>0.83700000000000008</v>
      </c>
      <c r="K708">
        <f t="shared" si="67"/>
        <v>0</v>
      </c>
      <c r="L708">
        <f t="shared" si="68"/>
        <v>0.88700000000000001</v>
      </c>
      <c r="M708" s="44">
        <f t="shared" si="69"/>
        <v>4.9999999999999933E-2</v>
      </c>
      <c r="N708" s="44">
        <f t="shared" si="70"/>
        <v>0</v>
      </c>
      <c r="O708" s="44">
        <f t="shared" si="71"/>
        <v>0</v>
      </c>
    </row>
    <row r="709" spans="1:15" x14ac:dyDescent="0.35">
      <c r="A709">
        <v>174903</v>
      </c>
      <c r="B709" t="s">
        <v>349</v>
      </c>
      <c r="C709" s="8">
        <v>169573256</v>
      </c>
      <c r="D709" s="8">
        <v>160956391</v>
      </c>
      <c r="E709" s="8">
        <f t="shared" si="66"/>
        <v>17233730</v>
      </c>
      <c r="F709" s="8">
        <f>_xlfn.IFNA(VLOOKUP(A709,'313 expiration'!A$1:E$24,5,FALSE),0)</f>
        <v>0</v>
      </c>
      <c r="G709" s="8">
        <f>_xlfn.IFNA(VLOOKUP(A709,'TIF expiration'!$A$1:$B$8,2,FALSE),0)</f>
        <v>0</v>
      </c>
      <c r="H709">
        <v>0.99540000000000006</v>
      </c>
      <c r="I709">
        <v>0.86880000000000002</v>
      </c>
      <c r="J709">
        <v>0.86880000000000002</v>
      </c>
      <c r="K709">
        <f t="shared" si="67"/>
        <v>0</v>
      </c>
      <c r="L709">
        <f t="shared" si="68"/>
        <v>0.99540000000000006</v>
      </c>
      <c r="M709" s="44">
        <f t="shared" si="69"/>
        <v>0.08</v>
      </c>
      <c r="N709" s="44">
        <f t="shared" si="70"/>
        <v>4.6600000000000044E-2</v>
      </c>
      <c r="O709" s="44">
        <f t="shared" si="71"/>
        <v>0</v>
      </c>
    </row>
    <row r="710" spans="1:15" x14ac:dyDescent="0.35">
      <c r="A710">
        <v>174904</v>
      </c>
      <c r="B710" t="s">
        <v>348</v>
      </c>
      <c r="C710" s="8">
        <v>2809605306</v>
      </c>
      <c r="D710" s="8">
        <v>2680921026</v>
      </c>
      <c r="E710" s="8">
        <f t="shared" si="66"/>
        <v>257368560</v>
      </c>
      <c r="F710" s="8">
        <f>_xlfn.IFNA(VLOOKUP(A710,'313 expiration'!A$1:E$24,5,FALSE),0)</f>
        <v>0</v>
      </c>
      <c r="G710" s="8">
        <f>_xlfn.IFNA(VLOOKUP(A710,'TIF expiration'!$A$1:$B$8,2,FALSE),0)</f>
        <v>0</v>
      </c>
      <c r="H710">
        <v>0.9507000000000001</v>
      </c>
      <c r="I710">
        <v>0.81240000000000001</v>
      </c>
      <c r="J710">
        <v>0.81240000000000001</v>
      </c>
      <c r="K710">
        <f t="shared" si="67"/>
        <v>0</v>
      </c>
      <c r="L710">
        <f t="shared" si="68"/>
        <v>0.9507000000000001</v>
      </c>
      <c r="M710" s="44">
        <f t="shared" si="69"/>
        <v>0.08</v>
      </c>
      <c r="N710" s="44">
        <f t="shared" si="70"/>
        <v>5.8300000000000088E-2</v>
      </c>
      <c r="O710" s="44">
        <f t="shared" si="71"/>
        <v>0</v>
      </c>
    </row>
    <row r="711" spans="1:15" x14ac:dyDescent="0.35">
      <c r="A711">
        <v>174906</v>
      </c>
      <c r="B711" t="s">
        <v>347</v>
      </c>
      <c r="C711" s="8">
        <v>392235336</v>
      </c>
      <c r="D711" s="8">
        <v>379167226</v>
      </c>
      <c r="E711" s="8">
        <f t="shared" si="66"/>
        <v>26136220</v>
      </c>
      <c r="F711" s="8">
        <f>_xlfn.IFNA(VLOOKUP(A711,'313 expiration'!A$1:E$24,5,FALSE),0)</f>
        <v>0</v>
      </c>
      <c r="G711" s="8">
        <f>_xlfn.IFNA(VLOOKUP(A711,'TIF expiration'!$A$1:$B$8,2,FALSE),0)</f>
        <v>0</v>
      </c>
      <c r="H711">
        <v>0.90340000000000009</v>
      </c>
      <c r="I711">
        <v>0.80460000000000009</v>
      </c>
      <c r="J711">
        <v>0.80460000000000009</v>
      </c>
      <c r="K711">
        <f t="shared" si="67"/>
        <v>0</v>
      </c>
      <c r="L711">
        <f t="shared" si="68"/>
        <v>0.90340000000000009</v>
      </c>
      <c r="M711" s="44">
        <f t="shared" si="69"/>
        <v>0.08</v>
      </c>
      <c r="N711" s="44">
        <f t="shared" si="70"/>
        <v>1.8799999999999997E-2</v>
      </c>
      <c r="O711" s="44">
        <f t="shared" si="71"/>
        <v>0</v>
      </c>
    </row>
    <row r="712" spans="1:15" x14ac:dyDescent="0.35">
      <c r="A712">
        <v>174908</v>
      </c>
      <c r="B712" t="s">
        <v>346</v>
      </c>
      <c r="C712" s="8">
        <v>189991469</v>
      </c>
      <c r="D712" s="8">
        <v>175810469</v>
      </c>
      <c r="E712" s="8">
        <f t="shared" si="66"/>
        <v>28362000</v>
      </c>
      <c r="F712" s="8">
        <f>_xlfn.IFNA(VLOOKUP(A712,'313 expiration'!A$1:E$24,5,FALSE),0)</f>
        <v>0</v>
      </c>
      <c r="G712" s="8">
        <f>_xlfn.IFNA(VLOOKUP(A712,'TIF expiration'!$A$1:$B$8,2,FALSE),0)</f>
        <v>0</v>
      </c>
      <c r="H712">
        <v>0.85460000000000003</v>
      </c>
      <c r="I712">
        <v>0.80460000000000009</v>
      </c>
      <c r="J712">
        <v>0.80460000000000009</v>
      </c>
      <c r="K712">
        <f t="shared" si="67"/>
        <v>0</v>
      </c>
      <c r="L712">
        <f t="shared" si="68"/>
        <v>0.85460000000000003</v>
      </c>
      <c r="M712" s="44">
        <f t="shared" si="69"/>
        <v>4.9999999999999933E-2</v>
      </c>
      <c r="N712" s="44">
        <f t="shared" si="70"/>
        <v>0</v>
      </c>
      <c r="O712" s="44">
        <f t="shared" si="71"/>
        <v>0</v>
      </c>
    </row>
    <row r="713" spans="1:15" x14ac:dyDescent="0.35">
      <c r="A713">
        <v>174909</v>
      </c>
      <c r="B713" t="s">
        <v>345</v>
      </c>
      <c r="C713" s="8">
        <v>180393989</v>
      </c>
      <c r="D713" s="8">
        <v>175558569</v>
      </c>
      <c r="E713" s="8">
        <f t="shared" si="66"/>
        <v>9670840</v>
      </c>
      <c r="F713" s="8">
        <f>_xlfn.IFNA(VLOOKUP(A713,'313 expiration'!A$1:E$24,5,FALSE),0)</f>
        <v>0</v>
      </c>
      <c r="G713" s="8">
        <f>_xlfn.IFNA(VLOOKUP(A713,'TIF expiration'!$A$1:$B$8,2,FALSE),0)</f>
        <v>0</v>
      </c>
      <c r="H713">
        <v>0.97460000000000002</v>
      </c>
      <c r="I713">
        <v>0.80460000000000009</v>
      </c>
      <c r="J713">
        <v>0.80460000000000009</v>
      </c>
      <c r="K713">
        <f t="shared" si="67"/>
        <v>0</v>
      </c>
      <c r="L713">
        <f t="shared" si="68"/>
        <v>0.97460000000000002</v>
      </c>
      <c r="M713" s="44">
        <f t="shared" si="69"/>
        <v>0.08</v>
      </c>
      <c r="N713" s="44">
        <f t="shared" si="70"/>
        <v>8.9999999999999927E-2</v>
      </c>
      <c r="O713" s="44">
        <f t="shared" si="71"/>
        <v>0</v>
      </c>
    </row>
    <row r="714" spans="1:15" x14ac:dyDescent="0.35">
      <c r="A714">
        <v>174911</v>
      </c>
      <c r="B714" t="s">
        <v>344</v>
      </c>
      <c r="C714" s="8">
        <v>199197703</v>
      </c>
      <c r="D714" s="8">
        <v>186952213</v>
      </c>
      <c r="E714" s="8">
        <f t="shared" si="66"/>
        <v>24490980</v>
      </c>
      <c r="F714" s="8">
        <f>_xlfn.IFNA(VLOOKUP(A714,'313 expiration'!A$1:E$24,5,FALSE),0)</f>
        <v>0</v>
      </c>
      <c r="G714" s="8">
        <f>_xlfn.IFNA(VLOOKUP(A714,'TIF expiration'!$A$1:$B$8,2,FALSE),0)</f>
        <v>0</v>
      </c>
      <c r="H714">
        <v>0.87070000000000003</v>
      </c>
      <c r="I714">
        <v>0.82069999999999999</v>
      </c>
      <c r="J714">
        <v>0.82069999999999999</v>
      </c>
      <c r="K714">
        <f t="shared" si="67"/>
        <v>0</v>
      </c>
      <c r="L714">
        <f t="shared" si="68"/>
        <v>0.87070000000000003</v>
      </c>
      <c r="M714" s="44">
        <f t="shared" si="69"/>
        <v>5.0000000000000044E-2</v>
      </c>
      <c r="N714" s="44">
        <f t="shared" si="70"/>
        <v>0</v>
      </c>
      <c r="O714" s="44">
        <f t="shared" si="71"/>
        <v>0</v>
      </c>
    </row>
    <row r="715" spans="1:15" x14ac:dyDescent="0.35">
      <c r="A715">
        <v>175902</v>
      </c>
      <c r="B715" t="s">
        <v>343</v>
      </c>
      <c r="C715" s="8">
        <v>364377759</v>
      </c>
      <c r="D715" s="8">
        <v>364377759</v>
      </c>
      <c r="E715" s="8">
        <f t="shared" si="66"/>
        <v>0</v>
      </c>
      <c r="F715" s="8">
        <f>_xlfn.IFNA(VLOOKUP(A715,'313 expiration'!A$1:E$24,5,FALSE),0)</f>
        <v>0</v>
      </c>
      <c r="G715" s="8">
        <f>_xlfn.IFNA(VLOOKUP(A715,'TIF expiration'!$A$1:$B$8,2,FALSE),0)</f>
        <v>0</v>
      </c>
      <c r="H715">
        <v>0.88460000000000005</v>
      </c>
      <c r="I715">
        <v>0.80460000000000009</v>
      </c>
      <c r="J715">
        <v>0.80460000000000009</v>
      </c>
      <c r="K715">
        <f t="shared" si="67"/>
        <v>0</v>
      </c>
      <c r="L715">
        <f t="shared" si="68"/>
        <v>0.88460000000000005</v>
      </c>
      <c r="M715" s="44">
        <f t="shared" si="69"/>
        <v>7.999999999999996E-2</v>
      </c>
      <c r="N715" s="44">
        <f t="shared" si="70"/>
        <v>0</v>
      </c>
      <c r="O715" s="44">
        <f t="shared" si="71"/>
        <v>0</v>
      </c>
    </row>
    <row r="716" spans="1:15" x14ac:dyDescent="0.35">
      <c r="A716">
        <v>175903</v>
      </c>
      <c r="B716" t="s">
        <v>342</v>
      </c>
      <c r="C716" s="8">
        <v>2448759922</v>
      </c>
      <c r="D716" s="8">
        <v>2448759922</v>
      </c>
      <c r="E716" s="8">
        <f t="shared" si="66"/>
        <v>0</v>
      </c>
      <c r="F716" s="8">
        <f>_xlfn.IFNA(VLOOKUP(A716,'313 expiration'!A$1:E$24,5,FALSE),0)</f>
        <v>0</v>
      </c>
      <c r="G716" s="8">
        <f>_xlfn.IFNA(VLOOKUP(A716,'TIF expiration'!$A$1:$B$8,2,FALSE),0)</f>
        <v>0</v>
      </c>
      <c r="H716">
        <v>0.90670000000000006</v>
      </c>
      <c r="I716">
        <v>0.85670000000000002</v>
      </c>
      <c r="J716">
        <v>0.85670000000000002</v>
      </c>
      <c r="K716">
        <f t="shared" si="67"/>
        <v>0</v>
      </c>
      <c r="L716">
        <f t="shared" si="68"/>
        <v>0.90670000000000006</v>
      </c>
      <c r="M716" s="44">
        <f t="shared" si="69"/>
        <v>5.0000000000000044E-2</v>
      </c>
      <c r="N716" s="44">
        <f t="shared" si="70"/>
        <v>0</v>
      </c>
      <c r="O716" s="44">
        <f t="shared" si="71"/>
        <v>0</v>
      </c>
    </row>
    <row r="717" spans="1:15" x14ac:dyDescent="0.35">
      <c r="A717">
        <v>175904</v>
      </c>
      <c r="B717" t="s">
        <v>341</v>
      </c>
      <c r="C717" s="8">
        <v>261856260</v>
      </c>
      <c r="D717" s="8">
        <v>261856260</v>
      </c>
      <c r="E717" s="8">
        <f t="shared" si="66"/>
        <v>0</v>
      </c>
      <c r="F717" s="8">
        <f>_xlfn.IFNA(VLOOKUP(A717,'313 expiration'!A$1:E$24,5,FALSE),0)</f>
        <v>0</v>
      </c>
      <c r="G717" s="8">
        <f>_xlfn.IFNA(VLOOKUP(A717,'TIF expiration'!$A$1:$B$8,2,FALSE),0)</f>
        <v>0</v>
      </c>
      <c r="H717">
        <v>0.86460000000000004</v>
      </c>
      <c r="I717">
        <v>0.80460000000000009</v>
      </c>
      <c r="J717">
        <v>0.80460000000000009</v>
      </c>
      <c r="K717">
        <f t="shared" si="67"/>
        <v>0</v>
      </c>
      <c r="L717">
        <f t="shared" si="68"/>
        <v>0.86460000000000004</v>
      </c>
      <c r="M717" s="44">
        <f t="shared" si="69"/>
        <v>5.9999999999999942E-2</v>
      </c>
      <c r="N717" s="44">
        <f t="shared" si="70"/>
        <v>0</v>
      </c>
      <c r="O717" s="44">
        <f t="shared" si="71"/>
        <v>0</v>
      </c>
    </row>
    <row r="718" spans="1:15" x14ac:dyDescent="0.35">
      <c r="A718">
        <v>175905</v>
      </c>
      <c r="B718" t="s">
        <v>340</v>
      </c>
      <c r="C718" s="8">
        <v>260280790</v>
      </c>
      <c r="D718" s="8">
        <v>260280790</v>
      </c>
      <c r="E718" s="8">
        <f t="shared" si="66"/>
        <v>0</v>
      </c>
      <c r="F718" s="8">
        <f>_xlfn.IFNA(VLOOKUP(A718,'313 expiration'!A$1:E$24,5,FALSE),0)</f>
        <v>0</v>
      </c>
      <c r="G718" s="8">
        <f>_xlfn.IFNA(VLOOKUP(A718,'TIF expiration'!$A$1:$B$8,2,FALSE),0)</f>
        <v>0</v>
      </c>
      <c r="H718">
        <v>0.94290000000000007</v>
      </c>
      <c r="I718">
        <v>0.80460000000000009</v>
      </c>
      <c r="J718">
        <v>0.80460000000000009</v>
      </c>
      <c r="K718">
        <f t="shared" si="67"/>
        <v>0</v>
      </c>
      <c r="L718">
        <f t="shared" si="68"/>
        <v>0.94290000000000007</v>
      </c>
      <c r="M718" s="44">
        <f t="shared" si="69"/>
        <v>0.08</v>
      </c>
      <c r="N718" s="44">
        <f t="shared" si="70"/>
        <v>5.8299999999999977E-2</v>
      </c>
      <c r="O718" s="44">
        <f t="shared" si="71"/>
        <v>0</v>
      </c>
    </row>
    <row r="719" spans="1:15" x14ac:dyDescent="0.35">
      <c r="A719">
        <v>175907</v>
      </c>
      <c r="B719" t="s">
        <v>339</v>
      </c>
      <c r="C719" s="8">
        <v>551669482</v>
      </c>
      <c r="D719" s="8">
        <v>551669482</v>
      </c>
      <c r="E719" s="8">
        <f t="shared" si="66"/>
        <v>0</v>
      </c>
      <c r="F719" s="8">
        <f>_xlfn.IFNA(VLOOKUP(A719,'313 expiration'!A$1:E$24,5,FALSE),0)</f>
        <v>0</v>
      </c>
      <c r="G719" s="8">
        <f>_xlfn.IFNA(VLOOKUP(A719,'TIF expiration'!$A$1:$B$8,2,FALSE),0)</f>
        <v>0</v>
      </c>
      <c r="H719">
        <v>0.85460000000000003</v>
      </c>
      <c r="I719">
        <v>0.80460000000000009</v>
      </c>
      <c r="J719">
        <v>0.80460000000000009</v>
      </c>
      <c r="K719">
        <f t="shared" si="67"/>
        <v>0</v>
      </c>
      <c r="L719">
        <f t="shared" si="68"/>
        <v>0.85460000000000003</v>
      </c>
      <c r="M719" s="44">
        <f t="shared" si="69"/>
        <v>4.9999999999999933E-2</v>
      </c>
      <c r="N719" s="44">
        <f t="shared" si="70"/>
        <v>0</v>
      </c>
      <c r="O719" s="44">
        <f t="shared" si="71"/>
        <v>0</v>
      </c>
    </row>
    <row r="720" spans="1:15" x14ac:dyDescent="0.35">
      <c r="A720">
        <v>175910</v>
      </c>
      <c r="B720" t="s">
        <v>338</v>
      </c>
      <c r="C720" s="8">
        <v>742701337</v>
      </c>
      <c r="D720" s="8">
        <v>742701337</v>
      </c>
      <c r="E720" s="8">
        <f t="shared" si="66"/>
        <v>0</v>
      </c>
      <c r="F720" s="8">
        <f>_xlfn.IFNA(VLOOKUP(A720,'313 expiration'!A$1:E$24,5,FALSE),0)</f>
        <v>0</v>
      </c>
      <c r="G720" s="8">
        <f>_xlfn.IFNA(VLOOKUP(A720,'TIF expiration'!$A$1:$B$8,2,FALSE),0)</f>
        <v>0</v>
      </c>
      <c r="H720">
        <v>0.85460000000000003</v>
      </c>
      <c r="I720">
        <v>0.80460000000000009</v>
      </c>
      <c r="J720">
        <v>0.80460000000000009</v>
      </c>
      <c r="K720">
        <f t="shared" si="67"/>
        <v>0</v>
      </c>
      <c r="L720">
        <f t="shared" si="68"/>
        <v>0.85460000000000003</v>
      </c>
      <c r="M720" s="44">
        <f t="shared" si="69"/>
        <v>4.9999999999999933E-2</v>
      </c>
      <c r="N720" s="44">
        <f t="shared" si="70"/>
        <v>0</v>
      </c>
      <c r="O720" s="44">
        <f t="shared" si="71"/>
        <v>0</v>
      </c>
    </row>
    <row r="721" spans="1:15" x14ac:dyDescent="0.35">
      <c r="A721">
        <v>175911</v>
      </c>
      <c r="B721" t="s">
        <v>337</v>
      </c>
      <c r="C721" s="8">
        <v>241498032</v>
      </c>
      <c r="D721" s="8">
        <v>241498032</v>
      </c>
      <c r="E721" s="8">
        <f t="shared" si="66"/>
        <v>0</v>
      </c>
      <c r="F721" s="8">
        <f>_xlfn.IFNA(VLOOKUP(A721,'313 expiration'!A$1:E$24,5,FALSE),0)</f>
        <v>0</v>
      </c>
      <c r="G721" s="8">
        <f>_xlfn.IFNA(VLOOKUP(A721,'TIF expiration'!$A$1:$B$8,2,FALSE),0)</f>
        <v>0</v>
      </c>
      <c r="H721">
        <v>0.94300000000000006</v>
      </c>
      <c r="I721">
        <v>0.80460000000000009</v>
      </c>
      <c r="J721">
        <v>0.80470000000000008</v>
      </c>
      <c r="K721">
        <f t="shared" si="67"/>
        <v>-9.9999999999988987E-5</v>
      </c>
      <c r="L721">
        <f t="shared" si="68"/>
        <v>0.94290000000000007</v>
      </c>
      <c r="M721" s="44">
        <f t="shared" si="69"/>
        <v>0.08</v>
      </c>
      <c r="N721" s="44">
        <f t="shared" si="70"/>
        <v>5.8299999999999977E-2</v>
      </c>
      <c r="O721" s="44">
        <f t="shared" si="71"/>
        <v>0</v>
      </c>
    </row>
    <row r="722" spans="1:15" x14ac:dyDescent="0.35">
      <c r="A722">
        <v>176901</v>
      </c>
      <c r="B722" t="s">
        <v>336</v>
      </c>
      <c r="C722" s="8">
        <v>289549561</v>
      </c>
      <c r="D722" s="8">
        <v>280746998</v>
      </c>
      <c r="E722" s="8">
        <f t="shared" si="66"/>
        <v>17605126</v>
      </c>
      <c r="F722" s="8">
        <f>_xlfn.IFNA(VLOOKUP(A722,'313 expiration'!A$1:E$24,5,FALSE),0)</f>
        <v>0</v>
      </c>
      <c r="G722" s="8">
        <f>_xlfn.IFNA(VLOOKUP(A722,'TIF expiration'!$A$1:$B$8,2,FALSE),0)</f>
        <v>0</v>
      </c>
      <c r="H722">
        <v>0.94290000000000007</v>
      </c>
      <c r="I722">
        <v>0.80460000000000009</v>
      </c>
      <c r="J722">
        <v>0.80460000000000009</v>
      </c>
      <c r="K722">
        <f t="shared" si="67"/>
        <v>0</v>
      </c>
      <c r="L722">
        <f t="shared" si="68"/>
        <v>0.94290000000000007</v>
      </c>
      <c r="M722" s="44">
        <f t="shared" si="69"/>
        <v>0.08</v>
      </c>
      <c r="N722" s="44">
        <f t="shared" si="70"/>
        <v>5.8299999999999977E-2</v>
      </c>
      <c r="O722" s="44">
        <f t="shared" si="71"/>
        <v>0</v>
      </c>
    </row>
    <row r="723" spans="1:15" x14ac:dyDescent="0.35">
      <c r="A723">
        <v>176902</v>
      </c>
      <c r="B723" t="s">
        <v>335</v>
      </c>
      <c r="C723" s="8">
        <v>366968103</v>
      </c>
      <c r="D723" s="8">
        <v>351894754</v>
      </c>
      <c r="E723" s="8">
        <f t="shared" si="66"/>
        <v>30146698</v>
      </c>
      <c r="F723" s="8">
        <f>_xlfn.IFNA(VLOOKUP(A723,'313 expiration'!A$1:E$24,5,FALSE),0)</f>
        <v>0</v>
      </c>
      <c r="G723" s="8">
        <f>_xlfn.IFNA(VLOOKUP(A723,'TIF expiration'!$A$1:$B$8,2,FALSE),0)</f>
        <v>0</v>
      </c>
      <c r="H723">
        <v>0.94259999999999999</v>
      </c>
      <c r="I723">
        <v>0.80460000000000009</v>
      </c>
      <c r="J723">
        <v>0.80460000000000009</v>
      </c>
      <c r="K723">
        <f t="shared" si="67"/>
        <v>0</v>
      </c>
      <c r="L723">
        <f t="shared" si="68"/>
        <v>0.94259999999999999</v>
      </c>
      <c r="M723" s="44">
        <f t="shared" si="69"/>
        <v>0.08</v>
      </c>
      <c r="N723" s="44">
        <f t="shared" si="70"/>
        <v>5.7999999999999899E-2</v>
      </c>
      <c r="O723" s="44">
        <f t="shared" si="71"/>
        <v>0</v>
      </c>
    </row>
    <row r="724" spans="1:15" x14ac:dyDescent="0.35">
      <c r="A724">
        <v>176903</v>
      </c>
      <c r="B724" t="s">
        <v>334</v>
      </c>
      <c r="C724" s="8">
        <v>635943490</v>
      </c>
      <c r="D724" s="8">
        <v>625242779</v>
      </c>
      <c r="E724" s="8">
        <f t="shared" si="66"/>
        <v>21401422</v>
      </c>
      <c r="F724" s="8">
        <f>_xlfn.IFNA(VLOOKUP(A724,'313 expiration'!A$1:E$24,5,FALSE),0)</f>
        <v>0</v>
      </c>
      <c r="G724" s="8">
        <f>_xlfn.IFNA(VLOOKUP(A724,'TIF expiration'!$A$1:$B$8,2,FALSE),0)</f>
        <v>0</v>
      </c>
      <c r="H724">
        <v>0.86120000000000008</v>
      </c>
      <c r="I724">
        <v>0.81120000000000003</v>
      </c>
      <c r="J724">
        <v>0.81120000000000003</v>
      </c>
      <c r="K724">
        <f t="shared" si="67"/>
        <v>0</v>
      </c>
      <c r="L724">
        <f t="shared" si="68"/>
        <v>0.86120000000000008</v>
      </c>
      <c r="M724" s="44">
        <f t="shared" si="69"/>
        <v>5.0000000000000044E-2</v>
      </c>
      <c r="N724" s="44">
        <f t="shared" si="70"/>
        <v>0</v>
      </c>
      <c r="O724" s="44">
        <f t="shared" si="71"/>
        <v>0</v>
      </c>
    </row>
    <row r="725" spans="1:15" x14ac:dyDescent="0.35">
      <c r="A725">
        <v>177901</v>
      </c>
      <c r="B725" t="s">
        <v>333</v>
      </c>
      <c r="C725" s="8">
        <v>421398146</v>
      </c>
      <c r="D725" s="8">
        <v>421398146</v>
      </c>
      <c r="E725" s="8">
        <f t="shared" si="66"/>
        <v>0</v>
      </c>
      <c r="F725" s="8">
        <f>_xlfn.IFNA(VLOOKUP(A725,'313 expiration'!A$1:E$24,5,FALSE),0)</f>
        <v>0</v>
      </c>
      <c r="G725" s="8">
        <f>_xlfn.IFNA(VLOOKUP(A725,'TIF expiration'!$A$1:$B$8,2,FALSE),0)</f>
        <v>0</v>
      </c>
      <c r="H725">
        <v>0.94290000000000007</v>
      </c>
      <c r="I725">
        <v>0.80460000000000009</v>
      </c>
      <c r="J725">
        <v>0.80460000000000009</v>
      </c>
      <c r="K725">
        <f t="shared" si="67"/>
        <v>0</v>
      </c>
      <c r="L725">
        <f t="shared" si="68"/>
        <v>0.94290000000000007</v>
      </c>
      <c r="M725" s="44">
        <f t="shared" si="69"/>
        <v>0.08</v>
      </c>
      <c r="N725" s="44">
        <f t="shared" si="70"/>
        <v>5.8299999999999977E-2</v>
      </c>
      <c r="O725" s="44">
        <f t="shared" si="71"/>
        <v>0</v>
      </c>
    </row>
    <row r="726" spans="1:15" x14ac:dyDescent="0.35">
      <c r="A726">
        <v>177902</v>
      </c>
      <c r="B726" t="s">
        <v>332</v>
      </c>
      <c r="C726" s="8">
        <v>1046192515</v>
      </c>
      <c r="D726" s="8">
        <v>1046192515</v>
      </c>
      <c r="E726" s="8">
        <f t="shared" si="66"/>
        <v>0</v>
      </c>
      <c r="F726" s="8">
        <f>_xlfn.IFNA(VLOOKUP(A726,'313 expiration'!A$1:E$24,5,FALSE),0)</f>
        <v>0</v>
      </c>
      <c r="G726" s="8">
        <f>_xlfn.IFNA(VLOOKUP(A726,'TIF expiration'!$A$1:$B$8,2,FALSE),0)</f>
        <v>0</v>
      </c>
      <c r="H726">
        <v>0.89430000000000009</v>
      </c>
      <c r="I726">
        <v>0.80460000000000009</v>
      </c>
      <c r="J726">
        <v>0.80460000000000009</v>
      </c>
      <c r="K726">
        <f t="shared" si="67"/>
        <v>0</v>
      </c>
      <c r="L726">
        <f t="shared" si="68"/>
        <v>0.89430000000000009</v>
      </c>
      <c r="M726" s="44">
        <f t="shared" si="69"/>
        <v>0.08</v>
      </c>
      <c r="N726" s="44">
        <f t="shared" si="70"/>
        <v>9.7000000000000003E-3</v>
      </c>
      <c r="O726" s="44">
        <f t="shared" si="71"/>
        <v>0</v>
      </c>
    </row>
    <row r="727" spans="1:15" x14ac:dyDescent="0.35">
      <c r="A727">
        <v>177903</v>
      </c>
      <c r="B727" t="s">
        <v>331</v>
      </c>
      <c r="C727" s="8">
        <v>675167606</v>
      </c>
      <c r="D727" s="8">
        <v>675167606</v>
      </c>
      <c r="E727" s="8">
        <f t="shared" si="66"/>
        <v>0</v>
      </c>
      <c r="F727" s="8">
        <f>_xlfn.IFNA(VLOOKUP(A727,'313 expiration'!A$1:E$24,5,FALSE),0)</f>
        <v>0</v>
      </c>
      <c r="G727" s="8">
        <f>_xlfn.IFNA(VLOOKUP(A727,'TIF expiration'!$A$1:$B$8,2,FALSE),0)</f>
        <v>0</v>
      </c>
      <c r="H727">
        <v>0.92790000000000006</v>
      </c>
      <c r="I727">
        <v>0.87790000000000001</v>
      </c>
      <c r="J727">
        <v>0.87790000000000001</v>
      </c>
      <c r="K727">
        <f t="shared" si="67"/>
        <v>0</v>
      </c>
      <c r="L727">
        <f t="shared" si="68"/>
        <v>0.92790000000000006</v>
      </c>
      <c r="M727" s="44">
        <f t="shared" si="69"/>
        <v>5.0000000000000044E-2</v>
      </c>
      <c r="N727" s="44">
        <f t="shared" si="70"/>
        <v>0</v>
      </c>
      <c r="O727" s="44">
        <f t="shared" si="71"/>
        <v>0</v>
      </c>
    </row>
    <row r="728" spans="1:15" x14ac:dyDescent="0.35">
      <c r="A728">
        <v>177905</v>
      </c>
      <c r="B728" t="s">
        <v>330</v>
      </c>
      <c r="C728" s="8">
        <v>379667520</v>
      </c>
      <c r="D728" s="8">
        <v>379667520</v>
      </c>
      <c r="E728" s="8">
        <f t="shared" si="66"/>
        <v>0</v>
      </c>
      <c r="F728" s="8">
        <f>_xlfn.IFNA(VLOOKUP(A728,'313 expiration'!A$1:E$24,5,FALSE),0)</f>
        <v>0</v>
      </c>
      <c r="G728" s="8">
        <f>_xlfn.IFNA(VLOOKUP(A728,'TIF expiration'!$A$1:$B$8,2,FALSE),0)</f>
        <v>0</v>
      </c>
      <c r="H728">
        <v>0.94280000000000008</v>
      </c>
      <c r="I728">
        <v>0.81100000000000005</v>
      </c>
      <c r="J728">
        <v>0.81100000000000005</v>
      </c>
      <c r="K728">
        <f t="shared" si="67"/>
        <v>0</v>
      </c>
      <c r="L728">
        <f t="shared" si="68"/>
        <v>0.94280000000000008</v>
      </c>
      <c r="M728" s="44">
        <f t="shared" si="69"/>
        <v>0.08</v>
      </c>
      <c r="N728" s="44">
        <f t="shared" si="70"/>
        <v>5.1800000000000027E-2</v>
      </c>
      <c r="O728" s="44">
        <f t="shared" si="71"/>
        <v>0</v>
      </c>
    </row>
    <row r="729" spans="1:15" x14ac:dyDescent="0.35">
      <c r="A729">
        <v>178901</v>
      </c>
      <c r="B729" t="s">
        <v>329</v>
      </c>
      <c r="C729" s="8">
        <v>223816344</v>
      </c>
      <c r="D729" s="8">
        <v>223816344</v>
      </c>
      <c r="E729" s="8">
        <f t="shared" si="66"/>
        <v>0</v>
      </c>
      <c r="F729" s="8">
        <f>_xlfn.IFNA(VLOOKUP(A729,'313 expiration'!A$1:E$24,5,FALSE),0)</f>
        <v>0</v>
      </c>
      <c r="G729" s="8">
        <f>_xlfn.IFNA(VLOOKUP(A729,'TIF expiration'!$A$1:$B$8,2,FALSE),0)</f>
        <v>0</v>
      </c>
      <c r="H729">
        <v>0.94290000000000007</v>
      </c>
      <c r="I729">
        <v>0.80460000000000009</v>
      </c>
      <c r="J729">
        <v>0.80460000000000009</v>
      </c>
      <c r="K729">
        <f t="shared" si="67"/>
        <v>0</v>
      </c>
      <c r="L729">
        <f t="shared" si="68"/>
        <v>0.94290000000000007</v>
      </c>
      <c r="M729" s="44">
        <f t="shared" si="69"/>
        <v>0.08</v>
      </c>
      <c r="N729" s="44">
        <f t="shared" si="70"/>
        <v>5.8299999999999977E-2</v>
      </c>
      <c r="O729" s="44">
        <f t="shared" si="71"/>
        <v>0</v>
      </c>
    </row>
    <row r="730" spans="1:15" x14ac:dyDescent="0.35">
      <c r="A730">
        <v>178902</v>
      </c>
      <c r="B730" t="s">
        <v>328</v>
      </c>
      <c r="C730" s="8">
        <v>931121875</v>
      </c>
      <c r="D730" s="8">
        <v>915498699</v>
      </c>
      <c r="E730" s="8">
        <f t="shared" si="66"/>
        <v>31246352</v>
      </c>
      <c r="F730" s="8">
        <f>_xlfn.IFNA(VLOOKUP(A730,'313 expiration'!A$1:E$24,5,FALSE),0)</f>
        <v>0</v>
      </c>
      <c r="G730" s="8">
        <f>_xlfn.IFNA(VLOOKUP(A730,'TIF expiration'!$A$1:$B$8,2,FALSE),0)</f>
        <v>0</v>
      </c>
      <c r="H730">
        <v>0.86760000000000004</v>
      </c>
      <c r="I730">
        <v>0.81759999999999999</v>
      </c>
      <c r="J730">
        <v>0.81759999999999999</v>
      </c>
      <c r="K730">
        <f t="shared" si="67"/>
        <v>0</v>
      </c>
      <c r="L730">
        <f t="shared" si="68"/>
        <v>0.86760000000000004</v>
      </c>
      <c r="M730" s="44">
        <f t="shared" si="69"/>
        <v>5.0000000000000044E-2</v>
      </c>
      <c r="N730" s="44">
        <f t="shared" si="70"/>
        <v>0</v>
      </c>
      <c r="O730" s="44">
        <f t="shared" si="71"/>
        <v>0</v>
      </c>
    </row>
    <row r="731" spans="1:15" x14ac:dyDescent="0.35">
      <c r="A731">
        <v>178903</v>
      </c>
      <c r="B731" t="s">
        <v>327</v>
      </c>
      <c r="C731" s="8">
        <v>2100946777</v>
      </c>
      <c r="D731" s="8">
        <v>2100946777</v>
      </c>
      <c r="E731" s="8">
        <f t="shared" si="66"/>
        <v>0</v>
      </c>
      <c r="F731" s="8">
        <f>_xlfn.IFNA(VLOOKUP(A731,'313 expiration'!A$1:E$24,5,FALSE),0)</f>
        <v>0</v>
      </c>
      <c r="G731" s="8">
        <f>_xlfn.IFNA(VLOOKUP(A731,'TIF expiration'!$A$1:$B$8,2,FALSE),0)</f>
        <v>0</v>
      </c>
      <c r="H731">
        <v>0.94290000000000007</v>
      </c>
      <c r="I731">
        <v>0.80460000000000009</v>
      </c>
      <c r="J731">
        <v>0.80460000000000009</v>
      </c>
      <c r="K731">
        <f t="shared" si="67"/>
        <v>0</v>
      </c>
      <c r="L731">
        <f t="shared" si="68"/>
        <v>0.94290000000000007</v>
      </c>
      <c r="M731" s="44">
        <f t="shared" si="69"/>
        <v>0.08</v>
      </c>
      <c r="N731" s="44">
        <f t="shared" si="70"/>
        <v>5.8299999999999977E-2</v>
      </c>
      <c r="O731" s="44">
        <f t="shared" si="71"/>
        <v>0</v>
      </c>
    </row>
    <row r="732" spans="1:15" x14ac:dyDescent="0.35">
      <c r="A732">
        <v>178904</v>
      </c>
      <c r="B732" t="s">
        <v>326</v>
      </c>
      <c r="C732" s="8">
        <v>20119359488</v>
      </c>
      <c r="D732" s="8">
        <v>20119359488</v>
      </c>
      <c r="E732" s="8">
        <f t="shared" si="66"/>
        <v>0</v>
      </c>
      <c r="F732" s="8">
        <f>_xlfn.IFNA(VLOOKUP(A732,'313 expiration'!A$1:E$24,5,FALSE),0)</f>
        <v>0</v>
      </c>
      <c r="G732" s="8">
        <f>_xlfn.IFNA(VLOOKUP(A732,'TIF expiration'!$A$1:$B$8,2,FALSE),0)</f>
        <v>0</v>
      </c>
      <c r="H732">
        <v>0.93110000000000004</v>
      </c>
      <c r="I732">
        <v>0.8711000000000001</v>
      </c>
      <c r="J732">
        <v>0.8711000000000001</v>
      </c>
      <c r="K732">
        <f t="shared" si="67"/>
        <v>0</v>
      </c>
      <c r="L732">
        <f t="shared" si="68"/>
        <v>0.93110000000000004</v>
      </c>
      <c r="M732" s="44">
        <f t="shared" si="69"/>
        <v>5.9999999999999942E-2</v>
      </c>
      <c r="N732" s="44">
        <f t="shared" si="70"/>
        <v>0</v>
      </c>
      <c r="O732" s="44">
        <f t="shared" si="71"/>
        <v>0</v>
      </c>
    </row>
    <row r="733" spans="1:15" x14ac:dyDescent="0.35">
      <c r="A733">
        <v>178905</v>
      </c>
      <c r="B733" t="s">
        <v>325</v>
      </c>
      <c r="C733" s="8">
        <v>97265831</v>
      </c>
      <c r="D733" s="8">
        <v>97265831</v>
      </c>
      <c r="E733" s="8">
        <f t="shared" si="66"/>
        <v>0</v>
      </c>
      <c r="F733" s="8">
        <f>_xlfn.IFNA(VLOOKUP(A733,'313 expiration'!A$1:E$24,5,FALSE),0)</f>
        <v>0</v>
      </c>
      <c r="G733" s="8">
        <f>_xlfn.IFNA(VLOOKUP(A733,'TIF expiration'!$A$1:$B$8,2,FALSE),0)</f>
        <v>0</v>
      </c>
      <c r="H733">
        <v>0.86010000000000009</v>
      </c>
      <c r="I733">
        <v>0.81010000000000004</v>
      </c>
      <c r="J733">
        <v>0.81010000000000004</v>
      </c>
      <c r="K733">
        <f t="shared" si="67"/>
        <v>0</v>
      </c>
      <c r="L733">
        <f t="shared" si="68"/>
        <v>0.86010000000000009</v>
      </c>
      <c r="M733" s="44">
        <f t="shared" si="69"/>
        <v>5.0000000000000044E-2</v>
      </c>
      <c r="N733" s="44">
        <f t="shared" si="70"/>
        <v>0</v>
      </c>
      <c r="O733" s="44">
        <f t="shared" si="71"/>
        <v>0</v>
      </c>
    </row>
    <row r="734" spans="1:15" x14ac:dyDescent="0.35">
      <c r="A734">
        <v>178906</v>
      </c>
      <c r="B734" t="s">
        <v>324</v>
      </c>
      <c r="C734" s="8">
        <v>803055226</v>
      </c>
      <c r="D734" s="8">
        <v>803055226</v>
      </c>
      <c r="E734" s="8">
        <f t="shared" si="66"/>
        <v>0</v>
      </c>
      <c r="F734" s="8">
        <f>_xlfn.IFNA(VLOOKUP(A734,'313 expiration'!A$1:E$24,5,FALSE),0)</f>
        <v>0</v>
      </c>
      <c r="G734" s="8">
        <f>_xlfn.IFNA(VLOOKUP(A734,'TIF expiration'!$A$1:$B$8,2,FALSE),0)</f>
        <v>0</v>
      </c>
      <c r="H734">
        <v>0.85460000000000003</v>
      </c>
      <c r="I734">
        <v>0.80460000000000009</v>
      </c>
      <c r="J734">
        <v>0.80460000000000009</v>
      </c>
      <c r="K734">
        <f t="shared" si="67"/>
        <v>0</v>
      </c>
      <c r="L734">
        <f t="shared" si="68"/>
        <v>0.85460000000000003</v>
      </c>
      <c r="M734" s="44">
        <f t="shared" si="69"/>
        <v>4.9999999999999933E-2</v>
      </c>
      <c r="N734" s="44">
        <f t="shared" si="70"/>
        <v>0</v>
      </c>
      <c r="O734" s="44">
        <f t="shared" si="71"/>
        <v>0</v>
      </c>
    </row>
    <row r="735" spans="1:15" x14ac:dyDescent="0.35">
      <c r="A735">
        <v>178908</v>
      </c>
      <c r="B735" t="s">
        <v>323</v>
      </c>
      <c r="C735" s="8">
        <v>4753224739</v>
      </c>
      <c r="D735" s="8">
        <v>4707636639</v>
      </c>
      <c r="E735" s="8">
        <f t="shared" si="66"/>
        <v>91176200</v>
      </c>
      <c r="F735" s="8">
        <f>_xlfn.IFNA(VLOOKUP(A735,'313 expiration'!A$1:E$24,5,FALSE),0)</f>
        <v>0</v>
      </c>
      <c r="G735" s="8">
        <f>_xlfn.IFNA(VLOOKUP(A735,'TIF expiration'!$A$1:$B$8,2,FALSE),0)</f>
        <v>0</v>
      </c>
      <c r="H735">
        <v>0.85460000000000003</v>
      </c>
      <c r="I735">
        <v>0.80460000000000009</v>
      </c>
      <c r="J735">
        <v>0.80460000000000009</v>
      </c>
      <c r="K735">
        <f t="shared" si="67"/>
        <v>0</v>
      </c>
      <c r="L735">
        <f t="shared" si="68"/>
        <v>0.85460000000000003</v>
      </c>
      <c r="M735" s="44">
        <f t="shared" si="69"/>
        <v>4.9999999999999933E-2</v>
      </c>
      <c r="N735" s="44">
        <f t="shared" si="70"/>
        <v>0</v>
      </c>
      <c r="O735" s="44">
        <f t="shared" si="71"/>
        <v>0</v>
      </c>
    </row>
    <row r="736" spans="1:15" x14ac:dyDescent="0.35">
      <c r="A736">
        <v>178909</v>
      </c>
      <c r="B736" t="s">
        <v>322</v>
      </c>
      <c r="C736" s="8">
        <v>749270016</v>
      </c>
      <c r="D736" s="8">
        <v>749270016</v>
      </c>
      <c r="E736" s="8">
        <f t="shared" si="66"/>
        <v>0</v>
      </c>
      <c r="F736" s="8">
        <f>_xlfn.IFNA(VLOOKUP(A736,'313 expiration'!A$1:E$24,5,FALSE),0)</f>
        <v>0</v>
      </c>
      <c r="G736" s="8">
        <f>_xlfn.IFNA(VLOOKUP(A736,'TIF expiration'!$A$1:$B$8,2,FALSE),0)</f>
        <v>0</v>
      </c>
      <c r="H736">
        <v>0.98320000000000007</v>
      </c>
      <c r="I736">
        <v>0.8449000000000001</v>
      </c>
      <c r="J736">
        <v>0.8449000000000001</v>
      </c>
      <c r="K736">
        <f t="shared" si="67"/>
        <v>0</v>
      </c>
      <c r="L736">
        <f t="shared" si="68"/>
        <v>0.98320000000000007</v>
      </c>
      <c r="M736" s="44">
        <f t="shared" si="69"/>
        <v>0.08</v>
      </c>
      <c r="N736" s="44">
        <f t="shared" si="70"/>
        <v>5.8299999999999977E-2</v>
      </c>
      <c r="O736" s="44">
        <f t="shared" si="71"/>
        <v>0</v>
      </c>
    </row>
    <row r="737" spans="1:15" x14ac:dyDescent="0.35">
      <c r="A737">
        <v>178912</v>
      </c>
      <c r="B737" t="s">
        <v>321</v>
      </c>
      <c r="C737" s="8">
        <v>3562862138</v>
      </c>
      <c r="D737" s="8">
        <v>3513621912</v>
      </c>
      <c r="E737" s="8">
        <f t="shared" si="66"/>
        <v>98480452</v>
      </c>
      <c r="F737" s="8">
        <f>_xlfn.IFNA(VLOOKUP(A737,'313 expiration'!A$1:E$24,5,FALSE),0)</f>
        <v>0</v>
      </c>
      <c r="G737" s="8">
        <f>_xlfn.IFNA(VLOOKUP(A737,'TIF expiration'!$A$1:$B$8,2,FALSE),0)</f>
        <v>0</v>
      </c>
      <c r="H737">
        <v>1.006</v>
      </c>
      <c r="I737">
        <v>0.86770000000000003</v>
      </c>
      <c r="J737">
        <v>0.86770000000000003</v>
      </c>
      <c r="K737">
        <f t="shared" si="67"/>
        <v>0</v>
      </c>
      <c r="L737">
        <f t="shared" si="68"/>
        <v>1.006</v>
      </c>
      <c r="M737" s="44">
        <f t="shared" si="69"/>
        <v>0.08</v>
      </c>
      <c r="N737" s="44">
        <f t="shared" si="70"/>
        <v>5.8299999999999977E-2</v>
      </c>
      <c r="O737" s="44">
        <f t="shared" si="71"/>
        <v>0</v>
      </c>
    </row>
    <row r="738" spans="1:15" x14ac:dyDescent="0.35">
      <c r="A738">
        <v>178913</v>
      </c>
      <c r="B738" t="s">
        <v>320</v>
      </c>
      <c r="C738" s="8">
        <v>771380193</v>
      </c>
      <c r="D738" s="8">
        <v>771380193</v>
      </c>
      <c r="E738" s="8">
        <f t="shared" si="66"/>
        <v>0</v>
      </c>
      <c r="F738" s="8">
        <f>_xlfn.IFNA(VLOOKUP(A738,'313 expiration'!A$1:E$24,5,FALSE),0)</f>
        <v>0</v>
      </c>
      <c r="G738" s="8">
        <f>_xlfn.IFNA(VLOOKUP(A738,'TIF expiration'!$A$1:$B$8,2,FALSE),0)</f>
        <v>0</v>
      </c>
      <c r="H738">
        <v>0.94290000000000007</v>
      </c>
      <c r="I738">
        <v>0.80460000000000009</v>
      </c>
      <c r="J738">
        <v>0.80460000000000009</v>
      </c>
      <c r="K738">
        <f t="shared" si="67"/>
        <v>0</v>
      </c>
      <c r="L738">
        <f t="shared" si="68"/>
        <v>0.94290000000000007</v>
      </c>
      <c r="M738" s="44">
        <f t="shared" si="69"/>
        <v>0.08</v>
      </c>
      <c r="N738" s="44">
        <f t="shared" si="70"/>
        <v>5.8299999999999977E-2</v>
      </c>
      <c r="O738" s="44">
        <f t="shared" si="71"/>
        <v>0</v>
      </c>
    </row>
    <row r="739" spans="1:15" x14ac:dyDescent="0.35">
      <c r="A739">
        <v>178914</v>
      </c>
      <c r="B739" t="s">
        <v>319</v>
      </c>
      <c r="C739" s="8">
        <v>4338475395</v>
      </c>
      <c r="D739" s="8">
        <v>4338475395</v>
      </c>
      <c r="E739" s="8">
        <f t="shared" si="66"/>
        <v>0</v>
      </c>
      <c r="F739" s="8">
        <f>_xlfn.IFNA(VLOOKUP(A739,'313 expiration'!A$1:E$24,5,FALSE),0)</f>
        <v>0</v>
      </c>
      <c r="G739" s="8">
        <f>_xlfn.IFNA(VLOOKUP(A739,'TIF expiration'!$A$1:$B$8,2,FALSE),0)</f>
        <v>0</v>
      </c>
      <c r="H739">
        <v>0.88460000000000005</v>
      </c>
      <c r="I739">
        <v>0.80460000000000009</v>
      </c>
      <c r="J739">
        <v>0.80460000000000009</v>
      </c>
      <c r="K739">
        <f t="shared" si="67"/>
        <v>0</v>
      </c>
      <c r="L739">
        <f t="shared" si="68"/>
        <v>0.88460000000000005</v>
      </c>
      <c r="M739" s="44">
        <f t="shared" si="69"/>
        <v>7.999999999999996E-2</v>
      </c>
      <c r="N739" s="44">
        <f t="shared" si="70"/>
        <v>0</v>
      </c>
      <c r="O739" s="44">
        <f t="shared" si="71"/>
        <v>0</v>
      </c>
    </row>
    <row r="740" spans="1:15" x14ac:dyDescent="0.35">
      <c r="A740">
        <v>178915</v>
      </c>
      <c r="B740" t="s">
        <v>318</v>
      </c>
      <c r="C740" s="8">
        <v>958158603</v>
      </c>
      <c r="D740" s="8">
        <v>958158603</v>
      </c>
      <c r="E740" s="8">
        <f t="shared" si="66"/>
        <v>0</v>
      </c>
      <c r="F740" s="8">
        <f>_xlfn.IFNA(VLOOKUP(A740,'313 expiration'!A$1:E$24,5,FALSE),0)</f>
        <v>0</v>
      </c>
      <c r="G740" s="8">
        <f>_xlfn.IFNA(VLOOKUP(A740,'TIF expiration'!$A$1:$B$8,2,FALSE),0)</f>
        <v>0</v>
      </c>
      <c r="H740">
        <v>0.93310000000000004</v>
      </c>
      <c r="I740">
        <v>0.81590000000000007</v>
      </c>
      <c r="J740">
        <v>0.8831</v>
      </c>
      <c r="K740">
        <f t="shared" si="67"/>
        <v>-6.7199999999999926E-2</v>
      </c>
      <c r="L740">
        <f t="shared" si="68"/>
        <v>0.86590000000000011</v>
      </c>
      <c r="M740" s="44">
        <f t="shared" si="69"/>
        <v>5.0000000000000044E-2</v>
      </c>
      <c r="N740" s="44">
        <f t="shared" si="70"/>
        <v>0</v>
      </c>
      <c r="O740" s="44">
        <f t="shared" si="71"/>
        <v>0</v>
      </c>
    </row>
    <row r="741" spans="1:15" x14ac:dyDescent="0.35">
      <c r="A741">
        <v>179901</v>
      </c>
      <c r="B741" t="s">
        <v>317</v>
      </c>
      <c r="C741" s="8">
        <v>1166849097</v>
      </c>
      <c r="D741" s="8">
        <v>1166849097</v>
      </c>
      <c r="E741" s="8">
        <f t="shared" si="66"/>
        <v>0</v>
      </c>
      <c r="F741" s="8">
        <f>_xlfn.IFNA(VLOOKUP(A741,'313 expiration'!A$1:E$24,5,FALSE),0)</f>
        <v>0</v>
      </c>
      <c r="G741" s="8">
        <f>_xlfn.IFNA(VLOOKUP(A741,'TIF expiration'!$A$1:$B$8,2,FALSE),0)</f>
        <v>0</v>
      </c>
      <c r="H741">
        <v>0.85460000000000003</v>
      </c>
      <c r="I741">
        <v>0.80460000000000009</v>
      </c>
      <c r="J741">
        <v>0.80460000000000009</v>
      </c>
      <c r="K741">
        <f t="shared" si="67"/>
        <v>0</v>
      </c>
      <c r="L741">
        <f t="shared" si="68"/>
        <v>0.85460000000000003</v>
      </c>
      <c r="M741" s="44">
        <f t="shared" si="69"/>
        <v>4.9999999999999933E-2</v>
      </c>
      <c r="N741" s="44">
        <f t="shared" si="70"/>
        <v>0</v>
      </c>
      <c r="O741" s="44">
        <f t="shared" si="71"/>
        <v>0</v>
      </c>
    </row>
    <row r="742" spans="1:15" x14ac:dyDescent="0.35">
      <c r="A742">
        <v>180902</v>
      </c>
      <c r="B742" t="s">
        <v>316</v>
      </c>
      <c r="C742" s="8">
        <v>314187259</v>
      </c>
      <c r="D742" s="8">
        <v>314187259</v>
      </c>
      <c r="E742" s="8">
        <f t="shared" si="66"/>
        <v>0</v>
      </c>
      <c r="F742" s="8">
        <f>_xlfn.IFNA(VLOOKUP(A742,'313 expiration'!A$1:E$24,5,FALSE),0)</f>
        <v>0</v>
      </c>
      <c r="G742" s="8">
        <f>_xlfn.IFNA(VLOOKUP(A742,'TIF expiration'!$A$1:$B$8,2,FALSE),0)</f>
        <v>0</v>
      </c>
      <c r="H742">
        <v>0.87470000000000003</v>
      </c>
      <c r="I742">
        <v>0.82469999999999999</v>
      </c>
      <c r="J742">
        <v>0.82469999999999999</v>
      </c>
      <c r="K742">
        <f t="shared" si="67"/>
        <v>0</v>
      </c>
      <c r="L742">
        <f t="shared" si="68"/>
        <v>0.87470000000000003</v>
      </c>
      <c r="M742" s="44">
        <f t="shared" si="69"/>
        <v>5.0000000000000044E-2</v>
      </c>
      <c r="N742" s="44">
        <f t="shared" si="70"/>
        <v>0</v>
      </c>
      <c r="O742" s="44">
        <f t="shared" si="71"/>
        <v>0</v>
      </c>
    </row>
    <row r="743" spans="1:15" x14ac:dyDescent="0.35">
      <c r="A743">
        <v>180903</v>
      </c>
      <c r="B743" t="s">
        <v>315</v>
      </c>
      <c r="C743" s="8">
        <v>64988184</v>
      </c>
      <c r="D743" s="8">
        <v>64988184</v>
      </c>
      <c r="E743" s="8">
        <f t="shared" si="66"/>
        <v>0</v>
      </c>
      <c r="F743" s="8">
        <f>_xlfn.IFNA(VLOOKUP(A743,'313 expiration'!A$1:E$24,5,FALSE),0)</f>
        <v>0</v>
      </c>
      <c r="G743" s="8">
        <f>_xlfn.IFNA(VLOOKUP(A743,'TIF expiration'!$A$1:$B$8,2,FALSE),0)</f>
        <v>0</v>
      </c>
      <c r="H743">
        <v>0.93700000000000006</v>
      </c>
      <c r="I743">
        <v>0.88700000000000001</v>
      </c>
      <c r="J743">
        <v>0.88700000000000001</v>
      </c>
      <c r="K743">
        <f t="shared" si="67"/>
        <v>0</v>
      </c>
      <c r="L743">
        <f t="shared" si="68"/>
        <v>0.93700000000000006</v>
      </c>
      <c r="M743" s="44">
        <f t="shared" si="69"/>
        <v>5.0000000000000044E-2</v>
      </c>
      <c r="N743" s="44">
        <f t="shared" si="70"/>
        <v>0</v>
      </c>
      <c r="O743" s="44">
        <f t="shared" si="71"/>
        <v>0</v>
      </c>
    </row>
    <row r="744" spans="1:15" x14ac:dyDescent="0.35">
      <c r="A744">
        <v>180904</v>
      </c>
      <c r="B744" t="s">
        <v>314</v>
      </c>
      <c r="C744" s="8">
        <v>193302264</v>
      </c>
      <c r="D744" s="8">
        <v>193302264</v>
      </c>
      <c r="E744" s="8">
        <f t="shared" si="66"/>
        <v>0</v>
      </c>
      <c r="F744" s="8">
        <f>_xlfn.IFNA(VLOOKUP(A744,'313 expiration'!A$1:E$24,5,FALSE),0)</f>
        <v>0</v>
      </c>
      <c r="G744" s="8">
        <f>_xlfn.IFNA(VLOOKUP(A744,'TIF expiration'!$A$1:$B$8,2,FALSE),0)</f>
        <v>0</v>
      </c>
      <c r="H744">
        <v>0.94410000000000005</v>
      </c>
      <c r="I744">
        <v>0.89410000000000001</v>
      </c>
      <c r="J744">
        <v>0.89410000000000001</v>
      </c>
      <c r="K744">
        <f t="shared" si="67"/>
        <v>0</v>
      </c>
      <c r="L744">
        <f t="shared" si="68"/>
        <v>0.94410000000000005</v>
      </c>
      <c r="M744" s="44">
        <f t="shared" si="69"/>
        <v>5.0000000000000044E-2</v>
      </c>
      <c r="N744" s="44">
        <f t="shared" si="70"/>
        <v>0</v>
      </c>
      <c r="O744" s="44">
        <f t="shared" si="71"/>
        <v>0</v>
      </c>
    </row>
    <row r="745" spans="1:15" x14ac:dyDescent="0.35">
      <c r="A745">
        <v>181901</v>
      </c>
      <c r="B745" t="s">
        <v>313</v>
      </c>
      <c r="C745" s="8">
        <v>1481217406</v>
      </c>
      <c r="D745" s="8">
        <v>1481217406</v>
      </c>
      <c r="E745" s="8">
        <f t="shared" si="66"/>
        <v>0</v>
      </c>
      <c r="F745" s="8">
        <f>_xlfn.IFNA(VLOOKUP(A745,'313 expiration'!A$1:E$24,5,FALSE),0)</f>
        <v>0</v>
      </c>
      <c r="G745" s="8">
        <f>_xlfn.IFNA(VLOOKUP(A745,'TIF expiration'!$A$1:$B$8,2,FALSE),0)</f>
        <v>0</v>
      </c>
      <c r="H745">
        <v>0.86560000000000004</v>
      </c>
      <c r="I745">
        <v>0.81559999999999999</v>
      </c>
      <c r="J745">
        <v>0.81559999999999999</v>
      </c>
      <c r="K745">
        <f t="shared" si="67"/>
        <v>0</v>
      </c>
      <c r="L745">
        <f t="shared" si="68"/>
        <v>0.86560000000000004</v>
      </c>
      <c r="M745" s="44">
        <f t="shared" si="69"/>
        <v>5.0000000000000044E-2</v>
      </c>
      <c r="N745" s="44">
        <f t="shared" si="70"/>
        <v>0</v>
      </c>
      <c r="O745" s="44">
        <f t="shared" si="71"/>
        <v>0</v>
      </c>
    </row>
    <row r="746" spans="1:15" x14ac:dyDescent="0.35">
      <c r="A746">
        <v>181905</v>
      </c>
      <c r="B746" t="s">
        <v>312</v>
      </c>
      <c r="C746" s="8">
        <v>846248967</v>
      </c>
      <c r="D746" s="8">
        <v>800771189</v>
      </c>
      <c r="E746" s="8">
        <f t="shared" si="66"/>
        <v>90955556</v>
      </c>
      <c r="F746" s="8">
        <f>_xlfn.IFNA(VLOOKUP(A746,'313 expiration'!A$1:E$24,5,FALSE),0)</f>
        <v>0</v>
      </c>
      <c r="G746" s="8">
        <f>_xlfn.IFNA(VLOOKUP(A746,'TIF expiration'!$A$1:$B$8,2,FALSE),0)</f>
        <v>0</v>
      </c>
      <c r="H746">
        <v>0.95140000000000002</v>
      </c>
      <c r="I746">
        <v>0.81310000000000004</v>
      </c>
      <c r="J746">
        <v>0.81310000000000004</v>
      </c>
      <c r="K746">
        <f t="shared" si="67"/>
        <v>0</v>
      </c>
      <c r="L746">
        <f t="shared" si="68"/>
        <v>0.95140000000000002</v>
      </c>
      <c r="M746" s="44">
        <f t="shared" si="69"/>
        <v>0.08</v>
      </c>
      <c r="N746" s="44">
        <f t="shared" si="70"/>
        <v>5.8299999999999977E-2</v>
      </c>
      <c r="O746" s="44">
        <f t="shared" si="71"/>
        <v>0</v>
      </c>
    </row>
    <row r="747" spans="1:15" x14ac:dyDescent="0.35">
      <c r="A747">
        <v>181906</v>
      </c>
      <c r="B747" t="s">
        <v>311</v>
      </c>
      <c r="C747" s="8">
        <v>2396679134</v>
      </c>
      <c r="D747" s="8">
        <v>2362822923</v>
      </c>
      <c r="E747" s="8">
        <f t="shared" si="66"/>
        <v>67712422</v>
      </c>
      <c r="F747" s="8">
        <f>_xlfn.IFNA(VLOOKUP(A747,'313 expiration'!A$1:E$24,5,FALSE),0)</f>
        <v>0</v>
      </c>
      <c r="G747" s="8">
        <f>_xlfn.IFNA(VLOOKUP(A747,'TIF expiration'!$A$1:$B$8,2,FALSE),0)</f>
        <v>0</v>
      </c>
      <c r="H747">
        <v>1.0163</v>
      </c>
      <c r="I747">
        <v>0.83879999999999999</v>
      </c>
      <c r="J747">
        <v>0.89410000000000001</v>
      </c>
      <c r="K747">
        <f t="shared" si="67"/>
        <v>-5.5300000000000016E-2</v>
      </c>
      <c r="L747">
        <f t="shared" si="68"/>
        <v>0.96099999999999997</v>
      </c>
      <c r="M747" s="44">
        <f t="shared" si="69"/>
        <v>0.08</v>
      </c>
      <c r="N747" s="44">
        <f t="shared" si="70"/>
        <v>4.2199999999999974E-2</v>
      </c>
      <c r="O747" s="64">
        <f t="shared" si="71"/>
        <v>0</v>
      </c>
    </row>
    <row r="748" spans="1:15" x14ac:dyDescent="0.35">
      <c r="A748">
        <v>181907</v>
      </c>
      <c r="B748" t="s">
        <v>310</v>
      </c>
      <c r="C748" s="8">
        <v>1895870616</v>
      </c>
      <c r="D748" s="8">
        <v>1844903863</v>
      </c>
      <c r="E748" s="8">
        <f t="shared" si="66"/>
        <v>101933506</v>
      </c>
      <c r="F748" s="8">
        <f>_xlfn.IFNA(VLOOKUP(A748,'313 expiration'!A$1:E$24,5,FALSE),0)</f>
        <v>0</v>
      </c>
      <c r="G748" s="8">
        <f>_xlfn.IFNA(VLOOKUP(A748,'TIF expiration'!$A$1:$B$8,2,FALSE),0)</f>
        <v>0</v>
      </c>
      <c r="H748">
        <v>0.91490000000000005</v>
      </c>
      <c r="I748">
        <v>0.82990000000000008</v>
      </c>
      <c r="J748">
        <v>0.82990000000000008</v>
      </c>
      <c r="K748">
        <f t="shared" si="67"/>
        <v>0</v>
      </c>
      <c r="L748">
        <f t="shared" si="68"/>
        <v>0.91490000000000005</v>
      </c>
      <c r="M748" s="44">
        <f t="shared" si="69"/>
        <v>0.08</v>
      </c>
      <c r="N748" s="44">
        <f t="shared" si="70"/>
        <v>4.9999999999999628E-3</v>
      </c>
      <c r="O748" s="44">
        <f t="shared" si="71"/>
        <v>0</v>
      </c>
    </row>
    <row r="749" spans="1:15" x14ac:dyDescent="0.35">
      <c r="A749">
        <v>181908</v>
      </c>
      <c r="B749" t="s">
        <v>309</v>
      </c>
      <c r="C749" s="8">
        <v>1389919551</v>
      </c>
      <c r="D749" s="8">
        <v>1329991220</v>
      </c>
      <c r="E749" s="8">
        <f t="shared" si="66"/>
        <v>119856662</v>
      </c>
      <c r="F749" s="8">
        <f>_xlfn.IFNA(VLOOKUP(A749,'313 expiration'!A$1:E$24,5,FALSE),0)</f>
        <v>0</v>
      </c>
      <c r="G749" s="8">
        <f>_xlfn.IFNA(VLOOKUP(A749,'TIF expiration'!$A$1:$B$8,2,FALSE),0)</f>
        <v>0</v>
      </c>
      <c r="H749">
        <v>0.9225000000000001</v>
      </c>
      <c r="I749">
        <v>0.87250000000000005</v>
      </c>
      <c r="J749">
        <v>0.87250000000000005</v>
      </c>
      <c r="K749">
        <f t="shared" si="67"/>
        <v>0</v>
      </c>
      <c r="L749">
        <f t="shared" si="68"/>
        <v>0.9225000000000001</v>
      </c>
      <c r="M749" s="44">
        <f t="shared" si="69"/>
        <v>5.0000000000000044E-2</v>
      </c>
      <c r="N749" s="44">
        <f t="shared" si="70"/>
        <v>0</v>
      </c>
      <c r="O749" s="44">
        <f t="shared" si="71"/>
        <v>0</v>
      </c>
    </row>
    <row r="750" spans="1:15" x14ac:dyDescent="0.35">
      <c r="A750">
        <v>182901</v>
      </c>
      <c r="B750" t="s">
        <v>308</v>
      </c>
      <c r="C750" s="8">
        <v>230791506</v>
      </c>
      <c r="D750" s="8">
        <v>230791506</v>
      </c>
      <c r="E750" s="8">
        <f t="shared" si="66"/>
        <v>0</v>
      </c>
      <c r="F750" s="8">
        <f>_xlfn.IFNA(VLOOKUP(A750,'313 expiration'!A$1:E$24,5,FALSE),0)</f>
        <v>0</v>
      </c>
      <c r="G750" s="8">
        <f>_xlfn.IFNA(VLOOKUP(A750,'TIF expiration'!$A$1:$B$8,2,FALSE),0)</f>
        <v>0</v>
      </c>
      <c r="H750">
        <v>0.85460000000000003</v>
      </c>
      <c r="I750">
        <v>0.80460000000000009</v>
      </c>
      <c r="J750">
        <v>0.80460000000000009</v>
      </c>
      <c r="K750">
        <f t="shared" si="67"/>
        <v>0</v>
      </c>
      <c r="L750">
        <f t="shared" si="68"/>
        <v>0.85460000000000003</v>
      </c>
      <c r="M750" s="44">
        <f t="shared" si="69"/>
        <v>4.9999999999999933E-2</v>
      </c>
      <c r="N750" s="44">
        <f t="shared" si="70"/>
        <v>0</v>
      </c>
      <c r="O750" s="44">
        <f t="shared" si="71"/>
        <v>0</v>
      </c>
    </row>
    <row r="751" spans="1:15" x14ac:dyDescent="0.35">
      <c r="A751">
        <v>182902</v>
      </c>
      <c r="B751" t="s">
        <v>307</v>
      </c>
      <c r="C751" s="8">
        <v>1683286452</v>
      </c>
      <c r="D751" s="8">
        <v>1683286452</v>
      </c>
      <c r="E751" s="8">
        <f t="shared" si="66"/>
        <v>0</v>
      </c>
      <c r="F751" s="8">
        <f>_xlfn.IFNA(VLOOKUP(A751,'313 expiration'!A$1:E$24,5,FALSE),0)</f>
        <v>0</v>
      </c>
      <c r="G751" s="8">
        <f>_xlfn.IFNA(VLOOKUP(A751,'TIF expiration'!$A$1:$B$8,2,FALSE),0)</f>
        <v>0</v>
      </c>
      <c r="H751">
        <v>0.85460000000000003</v>
      </c>
      <c r="I751">
        <v>0.80460000000000009</v>
      </c>
      <c r="J751">
        <v>0.80460000000000009</v>
      </c>
      <c r="K751">
        <f t="shared" si="67"/>
        <v>0</v>
      </c>
      <c r="L751">
        <f t="shared" si="68"/>
        <v>0.85460000000000003</v>
      </c>
      <c r="M751" s="44">
        <f t="shared" si="69"/>
        <v>4.9999999999999933E-2</v>
      </c>
      <c r="N751" s="44">
        <f t="shared" si="70"/>
        <v>0</v>
      </c>
      <c r="O751" s="44">
        <f t="shared" si="71"/>
        <v>0</v>
      </c>
    </row>
    <row r="752" spans="1:15" x14ac:dyDescent="0.35">
      <c r="A752">
        <v>182903</v>
      </c>
      <c r="B752" t="s">
        <v>306</v>
      </c>
      <c r="C752" s="8">
        <v>1309085835</v>
      </c>
      <c r="D752" s="8">
        <v>1309085835</v>
      </c>
      <c r="E752" s="8">
        <f t="shared" si="66"/>
        <v>0</v>
      </c>
      <c r="F752" s="8">
        <f>_xlfn.IFNA(VLOOKUP(A752,'313 expiration'!A$1:E$24,5,FALSE),0)</f>
        <v>0</v>
      </c>
      <c r="G752" s="8">
        <f>_xlfn.IFNA(VLOOKUP(A752,'TIF expiration'!$A$1:$B$8,2,FALSE),0)</f>
        <v>0</v>
      </c>
      <c r="H752">
        <v>0.94290000000000007</v>
      </c>
      <c r="I752">
        <v>0.80460000000000009</v>
      </c>
      <c r="J752">
        <v>0.80460000000000009</v>
      </c>
      <c r="K752">
        <f t="shared" si="67"/>
        <v>0</v>
      </c>
      <c r="L752">
        <f t="shared" si="68"/>
        <v>0.94290000000000007</v>
      </c>
      <c r="M752" s="44">
        <f t="shared" si="69"/>
        <v>0.08</v>
      </c>
      <c r="N752" s="44">
        <f t="shared" si="70"/>
        <v>5.8299999999999977E-2</v>
      </c>
      <c r="O752" s="44">
        <f t="shared" si="71"/>
        <v>0</v>
      </c>
    </row>
    <row r="753" spans="1:15" x14ac:dyDescent="0.35">
      <c r="A753">
        <v>182904</v>
      </c>
      <c r="B753" t="s">
        <v>305</v>
      </c>
      <c r="C753" s="8">
        <v>539332184</v>
      </c>
      <c r="D753" s="8">
        <v>539332184</v>
      </c>
      <c r="E753" s="8">
        <f t="shared" si="66"/>
        <v>0</v>
      </c>
      <c r="F753" s="8">
        <f>_xlfn.IFNA(VLOOKUP(A753,'313 expiration'!A$1:E$24,5,FALSE),0)</f>
        <v>0</v>
      </c>
      <c r="G753" s="8">
        <f>_xlfn.IFNA(VLOOKUP(A753,'TIF expiration'!$A$1:$B$8,2,FALSE),0)</f>
        <v>0</v>
      </c>
      <c r="H753">
        <v>0.94290000000000007</v>
      </c>
      <c r="I753">
        <v>0.80460000000000009</v>
      </c>
      <c r="J753">
        <v>0.80460000000000009</v>
      </c>
      <c r="K753">
        <f t="shared" si="67"/>
        <v>0</v>
      </c>
      <c r="L753">
        <f t="shared" si="68"/>
        <v>0.94290000000000007</v>
      </c>
      <c r="M753" s="44">
        <f t="shared" si="69"/>
        <v>0.08</v>
      </c>
      <c r="N753" s="44">
        <f t="shared" si="70"/>
        <v>5.8299999999999977E-2</v>
      </c>
      <c r="O753" s="44">
        <f t="shared" si="71"/>
        <v>0</v>
      </c>
    </row>
    <row r="754" spans="1:15" x14ac:dyDescent="0.35">
      <c r="A754">
        <v>182905</v>
      </c>
      <c r="B754" t="s">
        <v>304</v>
      </c>
      <c r="C754" s="8">
        <v>74220645</v>
      </c>
      <c r="D754" s="8">
        <v>74220645</v>
      </c>
      <c r="E754" s="8">
        <f t="shared" si="66"/>
        <v>0</v>
      </c>
      <c r="F754" s="8">
        <f>_xlfn.IFNA(VLOOKUP(A754,'313 expiration'!A$1:E$24,5,FALSE),0)</f>
        <v>0</v>
      </c>
      <c r="G754" s="8">
        <f>_xlfn.IFNA(VLOOKUP(A754,'TIF expiration'!$A$1:$B$8,2,FALSE),0)</f>
        <v>0</v>
      </c>
      <c r="H754">
        <v>0.94290000000000007</v>
      </c>
      <c r="I754">
        <v>0.80460000000000009</v>
      </c>
      <c r="J754">
        <v>0.80460000000000009</v>
      </c>
      <c r="K754">
        <f t="shared" si="67"/>
        <v>0</v>
      </c>
      <c r="L754">
        <f t="shared" si="68"/>
        <v>0.94290000000000007</v>
      </c>
      <c r="M754" s="44">
        <f t="shared" si="69"/>
        <v>0.08</v>
      </c>
      <c r="N754" s="44">
        <f t="shared" si="70"/>
        <v>5.8299999999999977E-2</v>
      </c>
      <c r="O754" s="44">
        <f t="shared" si="71"/>
        <v>0</v>
      </c>
    </row>
    <row r="755" spans="1:15" x14ac:dyDescent="0.35">
      <c r="A755">
        <v>182906</v>
      </c>
      <c r="B755" t="s">
        <v>303</v>
      </c>
      <c r="C755" s="8">
        <v>865060666</v>
      </c>
      <c r="D755" s="8">
        <v>851417218</v>
      </c>
      <c r="E755" s="8">
        <f t="shared" si="66"/>
        <v>27286896</v>
      </c>
      <c r="F755" s="8">
        <f>_xlfn.IFNA(VLOOKUP(A755,'313 expiration'!A$1:E$24,5,FALSE),0)</f>
        <v>0</v>
      </c>
      <c r="G755" s="8">
        <f>_xlfn.IFNA(VLOOKUP(A755,'TIF expiration'!$A$1:$B$8,2,FALSE),0)</f>
        <v>0</v>
      </c>
      <c r="H755">
        <v>0.86460000000000004</v>
      </c>
      <c r="I755">
        <v>0.80460000000000009</v>
      </c>
      <c r="J755">
        <v>0.80460000000000009</v>
      </c>
      <c r="K755">
        <f t="shared" si="67"/>
        <v>0</v>
      </c>
      <c r="L755">
        <f t="shared" si="68"/>
        <v>0.86460000000000004</v>
      </c>
      <c r="M755" s="44">
        <f t="shared" si="69"/>
        <v>5.9999999999999942E-2</v>
      </c>
      <c r="N755" s="44">
        <f t="shared" si="70"/>
        <v>0</v>
      </c>
      <c r="O755" s="44">
        <f t="shared" si="71"/>
        <v>0</v>
      </c>
    </row>
    <row r="756" spans="1:15" x14ac:dyDescent="0.35">
      <c r="A756">
        <v>183901</v>
      </c>
      <c r="B756" t="s">
        <v>302</v>
      </c>
      <c r="C756" s="8">
        <v>479038323</v>
      </c>
      <c r="D756" s="8">
        <v>479038323</v>
      </c>
      <c r="E756" s="8">
        <f t="shared" si="66"/>
        <v>0</v>
      </c>
      <c r="F756" s="8">
        <f>_xlfn.IFNA(VLOOKUP(A756,'313 expiration'!A$1:E$24,5,FALSE),0)</f>
        <v>0</v>
      </c>
      <c r="G756" s="8">
        <f>_xlfn.IFNA(VLOOKUP(A756,'TIF expiration'!$A$1:$B$8,2,FALSE),0)</f>
        <v>0</v>
      </c>
      <c r="H756">
        <v>0.85460000000000003</v>
      </c>
      <c r="I756">
        <v>0.80460000000000009</v>
      </c>
      <c r="J756">
        <v>0.80460000000000009</v>
      </c>
      <c r="K756">
        <f t="shared" si="67"/>
        <v>0</v>
      </c>
      <c r="L756">
        <f t="shared" si="68"/>
        <v>0.85460000000000003</v>
      </c>
      <c r="M756" s="44">
        <f t="shared" si="69"/>
        <v>4.9999999999999933E-2</v>
      </c>
      <c r="N756" s="44">
        <f t="shared" si="70"/>
        <v>0</v>
      </c>
      <c r="O756" s="44">
        <f t="shared" si="71"/>
        <v>0</v>
      </c>
    </row>
    <row r="757" spans="1:15" x14ac:dyDescent="0.35">
      <c r="A757">
        <v>183902</v>
      </c>
      <c r="B757" t="s">
        <v>301</v>
      </c>
      <c r="C757" s="8">
        <v>4313686060</v>
      </c>
      <c r="D757" s="8">
        <v>4313686060</v>
      </c>
      <c r="E757" s="8">
        <f t="shared" si="66"/>
        <v>0</v>
      </c>
      <c r="F757" s="8">
        <f>_xlfn.IFNA(VLOOKUP(A757,'313 expiration'!A$1:E$24,5,FALSE),0)</f>
        <v>0</v>
      </c>
      <c r="G757" s="8">
        <f>_xlfn.IFNA(VLOOKUP(A757,'TIF expiration'!$A$1:$B$8,2,FALSE),0)</f>
        <v>0</v>
      </c>
      <c r="H757">
        <v>0.85460000000000003</v>
      </c>
      <c r="I757">
        <v>0.80460000000000009</v>
      </c>
      <c r="J757">
        <v>0.80460000000000009</v>
      </c>
      <c r="K757">
        <f t="shared" si="67"/>
        <v>0</v>
      </c>
      <c r="L757">
        <f t="shared" si="68"/>
        <v>0.85460000000000003</v>
      </c>
      <c r="M757" s="44">
        <f t="shared" si="69"/>
        <v>4.9999999999999933E-2</v>
      </c>
      <c r="N757" s="44">
        <f t="shared" si="70"/>
        <v>0</v>
      </c>
      <c r="O757" s="44">
        <f t="shared" si="71"/>
        <v>0</v>
      </c>
    </row>
    <row r="758" spans="1:15" x14ac:dyDescent="0.35">
      <c r="A758">
        <v>183904</v>
      </c>
      <c r="B758" t="s">
        <v>300</v>
      </c>
      <c r="C758" s="8">
        <v>173149818</v>
      </c>
      <c r="D758" s="8">
        <v>173149818</v>
      </c>
      <c r="E758" s="8">
        <f t="shared" si="66"/>
        <v>0</v>
      </c>
      <c r="F758" s="8">
        <f>_xlfn.IFNA(VLOOKUP(A758,'313 expiration'!A$1:E$24,5,FALSE),0)</f>
        <v>0</v>
      </c>
      <c r="G758" s="8">
        <f>_xlfn.IFNA(VLOOKUP(A758,'TIF expiration'!$A$1:$B$8,2,FALSE),0)</f>
        <v>0</v>
      </c>
      <c r="H758">
        <v>0.85460000000000003</v>
      </c>
      <c r="I758">
        <v>0.80460000000000009</v>
      </c>
      <c r="J758">
        <v>0.80460000000000009</v>
      </c>
      <c r="K758">
        <f t="shared" si="67"/>
        <v>0</v>
      </c>
      <c r="L758">
        <f t="shared" si="68"/>
        <v>0.85460000000000003</v>
      </c>
      <c r="M758" s="44">
        <f t="shared" si="69"/>
        <v>4.9999999999999933E-2</v>
      </c>
      <c r="N758" s="44">
        <f t="shared" si="70"/>
        <v>0</v>
      </c>
      <c r="O758" s="44">
        <f t="shared" si="71"/>
        <v>0</v>
      </c>
    </row>
    <row r="759" spans="1:15" x14ac:dyDescent="0.35">
      <c r="A759">
        <v>184901</v>
      </c>
      <c r="B759" t="s">
        <v>299</v>
      </c>
      <c r="C759" s="8">
        <v>409708545</v>
      </c>
      <c r="D759" s="8">
        <v>409708545</v>
      </c>
      <c r="E759" s="8">
        <f t="shared" si="66"/>
        <v>0</v>
      </c>
      <c r="F759" s="8">
        <f>_xlfn.IFNA(VLOOKUP(A759,'313 expiration'!A$1:E$24,5,FALSE),0)</f>
        <v>0</v>
      </c>
      <c r="G759" s="8">
        <f>_xlfn.IFNA(VLOOKUP(A759,'TIF expiration'!$A$1:$B$8,2,FALSE),0)</f>
        <v>0</v>
      </c>
      <c r="H759">
        <v>0.94290000000000007</v>
      </c>
      <c r="I759">
        <v>0.80460000000000009</v>
      </c>
      <c r="J759">
        <v>0.80460000000000009</v>
      </c>
      <c r="K759">
        <f t="shared" si="67"/>
        <v>0</v>
      </c>
      <c r="L759">
        <f t="shared" si="68"/>
        <v>0.94290000000000007</v>
      </c>
      <c r="M759" s="44">
        <f t="shared" si="69"/>
        <v>0.08</v>
      </c>
      <c r="N759" s="44">
        <f t="shared" si="70"/>
        <v>5.8299999999999977E-2</v>
      </c>
      <c r="O759" s="44">
        <f t="shared" si="71"/>
        <v>0</v>
      </c>
    </row>
    <row r="760" spans="1:15" x14ac:dyDescent="0.35">
      <c r="A760">
        <v>184902</v>
      </c>
      <c r="B760" t="s">
        <v>298</v>
      </c>
      <c r="C760" s="8">
        <v>2113097612</v>
      </c>
      <c r="D760" s="8">
        <v>2113097612</v>
      </c>
      <c r="E760" s="8">
        <f t="shared" si="66"/>
        <v>0</v>
      </c>
      <c r="F760" s="8">
        <f>_xlfn.IFNA(VLOOKUP(A760,'313 expiration'!A$1:E$24,5,FALSE),0)</f>
        <v>0</v>
      </c>
      <c r="G760" s="8">
        <f>_xlfn.IFNA(VLOOKUP(A760,'TIF expiration'!$A$1:$B$8,2,FALSE),0)</f>
        <v>0</v>
      </c>
      <c r="H760">
        <v>0.94290000000000007</v>
      </c>
      <c r="I760">
        <v>0.80460000000000009</v>
      </c>
      <c r="J760">
        <v>0.80460000000000009</v>
      </c>
      <c r="K760">
        <f t="shared" si="67"/>
        <v>0</v>
      </c>
      <c r="L760">
        <f t="shared" si="68"/>
        <v>0.94290000000000007</v>
      </c>
      <c r="M760" s="44">
        <f t="shared" si="69"/>
        <v>0.08</v>
      </c>
      <c r="N760" s="44">
        <f t="shared" si="70"/>
        <v>5.8299999999999977E-2</v>
      </c>
      <c r="O760" s="44">
        <f t="shared" si="71"/>
        <v>0</v>
      </c>
    </row>
    <row r="761" spans="1:15" x14ac:dyDescent="0.35">
      <c r="A761">
        <v>184903</v>
      </c>
      <c r="B761" t="s">
        <v>297</v>
      </c>
      <c r="C761" s="8">
        <v>6259345774</v>
      </c>
      <c r="D761" s="8">
        <v>6259345774</v>
      </c>
      <c r="E761" s="8">
        <f t="shared" si="66"/>
        <v>0</v>
      </c>
      <c r="F761" s="8">
        <f>_xlfn.IFNA(VLOOKUP(A761,'313 expiration'!A$1:E$24,5,FALSE),0)</f>
        <v>0</v>
      </c>
      <c r="G761" s="8">
        <f>_xlfn.IFNA(VLOOKUP(A761,'TIF expiration'!$A$1:$B$8,2,FALSE),0)</f>
        <v>0</v>
      </c>
      <c r="H761">
        <v>0.94290000000000007</v>
      </c>
      <c r="I761">
        <v>0.80460000000000009</v>
      </c>
      <c r="J761">
        <v>0.80460000000000009</v>
      </c>
      <c r="K761">
        <f t="shared" si="67"/>
        <v>0</v>
      </c>
      <c r="L761">
        <f t="shared" si="68"/>
        <v>0.94290000000000007</v>
      </c>
      <c r="M761" s="44">
        <f t="shared" si="69"/>
        <v>0.08</v>
      </c>
      <c r="N761" s="44">
        <f t="shared" si="70"/>
        <v>5.8299999999999977E-2</v>
      </c>
      <c r="O761" s="44">
        <f t="shared" si="71"/>
        <v>0</v>
      </c>
    </row>
    <row r="762" spans="1:15" x14ac:dyDescent="0.35">
      <c r="A762">
        <v>184904</v>
      </c>
      <c r="B762" t="s">
        <v>296</v>
      </c>
      <c r="C762" s="8">
        <v>587477268</v>
      </c>
      <c r="D762" s="8">
        <v>587477268</v>
      </c>
      <c r="E762" s="8">
        <f t="shared" si="66"/>
        <v>0</v>
      </c>
      <c r="F762" s="8">
        <f>_xlfn.IFNA(VLOOKUP(A762,'313 expiration'!A$1:E$24,5,FALSE),0)</f>
        <v>0</v>
      </c>
      <c r="G762" s="8">
        <f>_xlfn.IFNA(VLOOKUP(A762,'TIF expiration'!$A$1:$B$8,2,FALSE),0)</f>
        <v>0</v>
      </c>
      <c r="H762">
        <v>0.94290000000000007</v>
      </c>
      <c r="I762">
        <v>0.80460000000000009</v>
      </c>
      <c r="J762">
        <v>0.80460000000000009</v>
      </c>
      <c r="K762">
        <f t="shared" si="67"/>
        <v>0</v>
      </c>
      <c r="L762">
        <f t="shared" si="68"/>
        <v>0.94290000000000007</v>
      </c>
      <c r="M762" s="44">
        <f t="shared" si="69"/>
        <v>0.08</v>
      </c>
      <c r="N762" s="44">
        <f t="shared" si="70"/>
        <v>5.8299999999999977E-2</v>
      </c>
      <c r="O762" s="44">
        <f t="shared" si="71"/>
        <v>0</v>
      </c>
    </row>
    <row r="763" spans="1:15" x14ac:dyDescent="0.35">
      <c r="A763">
        <v>184907</v>
      </c>
      <c r="B763" t="s">
        <v>295</v>
      </c>
      <c r="C763" s="8">
        <v>5226784480</v>
      </c>
      <c r="D763" s="8">
        <v>5226784480</v>
      </c>
      <c r="E763" s="8">
        <f t="shared" si="66"/>
        <v>0</v>
      </c>
      <c r="F763" s="8">
        <f>_xlfn.IFNA(VLOOKUP(A763,'313 expiration'!A$1:E$24,5,FALSE),0)</f>
        <v>0</v>
      </c>
      <c r="G763" s="8">
        <f>_xlfn.IFNA(VLOOKUP(A763,'TIF expiration'!$A$1:$B$8,2,FALSE),0)</f>
        <v>0</v>
      </c>
      <c r="H763">
        <v>0.94290000000000007</v>
      </c>
      <c r="I763">
        <v>0.80460000000000009</v>
      </c>
      <c r="J763">
        <v>0.80460000000000009</v>
      </c>
      <c r="K763">
        <f t="shared" si="67"/>
        <v>0</v>
      </c>
      <c r="L763">
        <f t="shared" si="68"/>
        <v>0.94290000000000007</v>
      </c>
      <c r="M763" s="44">
        <f t="shared" si="69"/>
        <v>0.08</v>
      </c>
      <c r="N763" s="44">
        <f t="shared" si="70"/>
        <v>5.8299999999999977E-2</v>
      </c>
      <c r="O763" s="44">
        <f t="shared" si="71"/>
        <v>0</v>
      </c>
    </row>
    <row r="764" spans="1:15" x14ac:dyDescent="0.35">
      <c r="A764">
        <v>184908</v>
      </c>
      <c r="B764" t="s">
        <v>294</v>
      </c>
      <c r="C764" s="8">
        <v>653050842</v>
      </c>
      <c r="D764" s="8">
        <v>653050842</v>
      </c>
      <c r="E764" s="8">
        <f t="shared" si="66"/>
        <v>0</v>
      </c>
      <c r="F764" s="8">
        <f>_xlfn.IFNA(VLOOKUP(A764,'313 expiration'!A$1:E$24,5,FALSE),0)</f>
        <v>0</v>
      </c>
      <c r="G764" s="8">
        <f>_xlfn.IFNA(VLOOKUP(A764,'TIF expiration'!$A$1:$B$8,2,FALSE),0)</f>
        <v>0</v>
      </c>
      <c r="H764">
        <v>0.85460000000000003</v>
      </c>
      <c r="I764">
        <v>0.80460000000000009</v>
      </c>
      <c r="J764">
        <v>0.80460000000000009</v>
      </c>
      <c r="K764">
        <f t="shared" si="67"/>
        <v>0</v>
      </c>
      <c r="L764">
        <f t="shared" si="68"/>
        <v>0.85460000000000003</v>
      </c>
      <c r="M764" s="44">
        <f t="shared" si="69"/>
        <v>4.9999999999999933E-2</v>
      </c>
      <c r="N764" s="44">
        <f t="shared" si="70"/>
        <v>0</v>
      </c>
      <c r="O764" s="44">
        <f t="shared" si="71"/>
        <v>0</v>
      </c>
    </row>
    <row r="765" spans="1:15" x14ac:dyDescent="0.35">
      <c r="A765">
        <v>184909</v>
      </c>
      <c r="B765" t="s">
        <v>293</v>
      </c>
      <c r="C765" s="8">
        <v>1080748690</v>
      </c>
      <c r="D765" s="8">
        <v>1080748690</v>
      </c>
      <c r="E765" s="8">
        <f t="shared" si="66"/>
        <v>0</v>
      </c>
      <c r="F765" s="8">
        <f>_xlfn.IFNA(VLOOKUP(A765,'313 expiration'!A$1:E$24,5,FALSE),0)</f>
        <v>0</v>
      </c>
      <c r="G765" s="8">
        <f>_xlfn.IFNA(VLOOKUP(A765,'TIF expiration'!$A$1:$B$8,2,FALSE),0)</f>
        <v>0</v>
      </c>
      <c r="H765">
        <v>0.94290000000000007</v>
      </c>
      <c r="I765">
        <v>0.80460000000000009</v>
      </c>
      <c r="J765">
        <v>0.80460000000000009</v>
      </c>
      <c r="K765">
        <f t="shared" si="67"/>
        <v>0</v>
      </c>
      <c r="L765">
        <f t="shared" si="68"/>
        <v>0.94290000000000007</v>
      </c>
      <c r="M765" s="44">
        <f t="shared" si="69"/>
        <v>0.08</v>
      </c>
      <c r="N765" s="44">
        <f t="shared" si="70"/>
        <v>5.8299999999999977E-2</v>
      </c>
      <c r="O765" s="44">
        <f t="shared" si="71"/>
        <v>0</v>
      </c>
    </row>
    <row r="766" spans="1:15" x14ac:dyDescent="0.35">
      <c r="A766">
        <v>184911</v>
      </c>
      <c r="B766" t="s">
        <v>292</v>
      </c>
      <c r="C766" s="8">
        <v>262890785</v>
      </c>
      <c r="D766" s="8">
        <v>262890785</v>
      </c>
      <c r="E766" s="8">
        <f t="shared" si="66"/>
        <v>0</v>
      </c>
      <c r="F766" s="8">
        <f>_xlfn.IFNA(VLOOKUP(A766,'313 expiration'!A$1:E$24,5,FALSE),0)</f>
        <v>0</v>
      </c>
      <c r="G766" s="8">
        <f>_xlfn.IFNA(VLOOKUP(A766,'TIF expiration'!$A$1:$B$8,2,FALSE),0)</f>
        <v>0</v>
      </c>
      <c r="H766">
        <v>0.85460000000000003</v>
      </c>
      <c r="I766">
        <v>0.80460000000000009</v>
      </c>
      <c r="J766">
        <v>0.80460000000000009</v>
      </c>
      <c r="K766">
        <f t="shared" si="67"/>
        <v>0</v>
      </c>
      <c r="L766">
        <f t="shared" si="68"/>
        <v>0.85460000000000003</v>
      </c>
      <c r="M766" s="44">
        <f t="shared" si="69"/>
        <v>4.9999999999999933E-2</v>
      </c>
      <c r="N766" s="44">
        <f t="shared" si="70"/>
        <v>0</v>
      </c>
      <c r="O766" s="44">
        <f t="shared" si="71"/>
        <v>0</v>
      </c>
    </row>
    <row r="767" spans="1:15" x14ac:dyDescent="0.35">
      <c r="A767">
        <v>185901</v>
      </c>
      <c r="B767" t="s">
        <v>291</v>
      </c>
      <c r="C767" s="8">
        <v>128913586</v>
      </c>
      <c r="D767" s="8">
        <v>128913586</v>
      </c>
      <c r="E767" s="8">
        <f t="shared" si="66"/>
        <v>0</v>
      </c>
      <c r="F767" s="8">
        <f>_xlfn.IFNA(VLOOKUP(A767,'313 expiration'!A$1:E$24,5,FALSE),0)</f>
        <v>0</v>
      </c>
      <c r="G767" s="8">
        <f>_xlfn.IFNA(VLOOKUP(A767,'TIF expiration'!$A$1:$B$8,2,FALSE),0)</f>
        <v>0</v>
      </c>
      <c r="H767">
        <v>0.90010000000000001</v>
      </c>
      <c r="I767">
        <v>0.85010000000000008</v>
      </c>
      <c r="J767">
        <v>0.85010000000000008</v>
      </c>
      <c r="K767">
        <f t="shared" si="67"/>
        <v>0</v>
      </c>
      <c r="L767">
        <f t="shared" si="68"/>
        <v>0.90010000000000001</v>
      </c>
      <c r="M767" s="44">
        <f t="shared" si="69"/>
        <v>4.9999999999999933E-2</v>
      </c>
      <c r="N767" s="44">
        <f t="shared" si="70"/>
        <v>0</v>
      </c>
      <c r="O767" s="44">
        <f t="shared" si="71"/>
        <v>0</v>
      </c>
    </row>
    <row r="768" spans="1:15" x14ac:dyDescent="0.35">
      <c r="A768">
        <v>185902</v>
      </c>
      <c r="B768" t="s">
        <v>290</v>
      </c>
      <c r="C768" s="8">
        <v>182325030</v>
      </c>
      <c r="D768" s="8">
        <v>182325030</v>
      </c>
      <c r="E768" s="8">
        <f t="shared" si="66"/>
        <v>0</v>
      </c>
      <c r="F768" s="8">
        <f>_xlfn.IFNA(VLOOKUP(A768,'313 expiration'!A$1:E$24,5,FALSE),0)</f>
        <v>0</v>
      </c>
      <c r="G768" s="8">
        <f>_xlfn.IFNA(VLOOKUP(A768,'TIF expiration'!$A$1:$B$8,2,FALSE),0)</f>
        <v>0</v>
      </c>
      <c r="H768">
        <v>1.0249000000000001</v>
      </c>
      <c r="I768">
        <v>0.88660000000000005</v>
      </c>
      <c r="J768">
        <v>0.88660000000000005</v>
      </c>
      <c r="K768">
        <f t="shared" si="67"/>
        <v>0</v>
      </c>
      <c r="L768">
        <f t="shared" si="68"/>
        <v>1.0249000000000001</v>
      </c>
      <c r="M768" s="44">
        <f t="shared" si="69"/>
        <v>0.08</v>
      </c>
      <c r="N768" s="44">
        <f t="shared" si="70"/>
        <v>5.8300000000000088E-2</v>
      </c>
      <c r="O768" s="44">
        <f t="shared" si="71"/>
        <v>0</v>
      </c>
    </row>
    <row r="769" spans="1:15" x14ac:dyDescent="0.35">
      <c r="A769">
        <v>185903</v>
      </c>
      <c r="B769" t="s">
        <v>289</v>
      </c>
      <c r="C769" s="8">
        <v>532443093</v>
      </c>
      <c r="D769" s="8">
        <v>532443093</v>
      </c>
      <c r="E769" s="8">
        <f t="shared" si="66"/>
        <v>0</v>
      </c>
      <c r="F769" s="8">
        <f>_xlfn.IFNA(VLOOKUP(A769,'313 expiration'!A$1:E$24,5,FALSE),0)</f>
        <v>0</v>
      </c>
      <c r="G769" s="8">
        <f>_xlfn.IFNA(VLOOKUP(A769,'TIF expiration'!$A$1:$B$8,2,FALSE),0)</f>
        <v>0</v>
      </c>
      <c r="H769">
        <v>0.85460000000000003</v>
      </c>
      <c r="I769">
        <v>0.80460000000000009</v>
      </c>
      <c r="J769">
        <v>0.80460000000000009</v>
      </c>
      <c r="K769">
        <f t="shared" si="67"/>
        <v>0</v>
      </c>
      <c r="L769">
        <f t="shared" si="68"/>
        <v>0.85460000000000003</v>
      </c>
      <c r="M769" s="44">
        <f t="shared" si="69"/>
        <v>4.9999999999999933E-2</v>
      </c>
      <c r="N769" s="44">
        <f t="shared" si="70"/>
        <v>0</v>
      </c>
      <c r="O769" s="44">
        <f t="shared" si="71"/>
        <v>0</v>
      </c>
    </row>
    <row r="770" spans="1:15" x14ac:dyDescent="0.35">
      <c r="A770">
        <v>185904</v>
      </c>
      <c r="B770" t="s">
        <v>288</v>
      </c>
      <c r="C770" s="8">
        <v>62423088</v>
      </c>
      <c r="D770" s="8">
        <v>62423088</v>
      </c>
      <c r="E770" s="8">
        <f t="shared" ref="E770:E833" si="72">(C770-D770)*2</f>
        <v>0</v>
      </c>
      <c r="F770" s="8">
        <f>_xlfn.IFNA(VLOOKUP(A770,'313 expiration'!A$1:E$24,5,FALSE),0)</f>
        <v>0</v>
      </c>
      <c r="G770" s="8">
        <f>_xlfn.IFNA(VLOOKUP(A770,'TIF expiration'!$A$1:$B$8,2,FALSE),0)</f>
        <v>0</v>
      </c>
      <c r="H770">
        <v>0.99960000000000004</v>
      </c>
      <c r="I770">
        <v>0.89410000000000001</v>
      </c>
      <c r="J770">
        <v>0.89410000000000001</v>
      </c>
      <c r="K770">
        <f t="shared" ref="K770:K833" si="73">I770-J770</f>
        <v>0</v>
      </c>
      <c r="L770">
        <f t="shared" ref="L770:L833" si="74">H770+K770</f>
        <v>0.99960000000000004</v>
      </c>
      <c r="M770" s="44">
        <f t="shared" ref="M770:M833" si="75">MAX(0,MIN(0.08,L770-I770))</f>
        <v>0.08</v>
      </c>
      <c r="N770" s="44">
        <f t="shared" ref="N770:N833" si="76">MIN(0.09,L770-I770-M770)</f>
        <v>2.5500000000000037E-2</v>
      </c>
      <c r="O770" s="44">
        <f t="shared" ref="O770:O833" si="77">L770-I770-M770-N770</f>
        <v>0</v>
      </c>
    </row>
    <row r="771" spans="1:15" x14ac:dyDescent="0.35">
      <c r="A771">
        <v>186901</v>
      </c>
      <c r="B771" t="s">
        <v>287</v>
      </c>
      <c r="C771" s="8">
        <v>1192070275</v>
      </c>
      <c r="D771" s="8">
        <v>1191453100</v>
      </c>
      <c r="E771" s="8">
        <f t="shared" si="72"/>
        <v>1234350</v>
      </c>
      <c r="F771" s="8">
        <f>_xlfn.IFNA(VLOOKUP(A771,'313 expiration'!A$1:E$24,5,FALSE),0)</f>
        <v>0</v>
      </c>
      <c r="G771" s="8">
        <f>_xlfn.IFNA(VLOOKUP(A771,'TIF expiration'!$A$1:$B$8,2,FALSE),0)</f>
        <v>0</v>
      </c>
      <c r="H771">
        <v>0.85460000000000003</v>
      </c>
      <c r="I771">
        <v>0.80460000000000009</v>
      </c>
      <c r="J771">
        <v>0.80460000000000009</v>
      </c>
      <c r="K771">
        <f t="shared" si="73"/>
        <v>0</v>
      </c>
      <c r="L771">
        <f t="shared" si="74"/>
        <v>0.85460000000000003</v>
      </c>
      <c r="M771" s="44">
        <f t="shared" si="75"/>
        <v>4.9999999999999933E-2</v>
      </c>
      <c r="N771" s="44">
        <f t="shared" si="76"/>
        <v>0</v>
      </c>
      <c r="O771" s="44">
        <f t="shared" si="77"/>
        <v>0</v>
      </c>
    </row>
    <row r="772" spans="1:15" x14ac:dyDescent="0.35">
      <c r="A772">
        <v>186902</v>
      </c>
      <c r="B772" t="s">
        <v>286</v>
      </c>
      <c r="C772" s="8">
        <v>3600148867</v>
      </c>
      <c r="D772" s="8">
        <v>3571961792</v>
      </c>
      <c r="E772" s="8">
        <f t="shared" si="72"/>
        <v>56374150</v>
      </c>
      <c r="F772" s="8">
        <f>_xlfn.IFNA(VLOOKUP(A772,'313 expiration'!A$1:E$24,5,FALSE),0)</f>
        <v>0</v>
      </c>
      <c r="G772" s="8">
        <f>_xlfn.IFNA(VLOOKUP(A772,'TIF expiration'!$A$1:$B$8,2,FALSE),0)</f>
        <v>0</v>
      </c>
      <c r="H772">
        <v>0.85460000000000003</v>
      </c>
      <c r="I772">
        <v>0.80460000000000009</v>
      </c>
      <c r="J772">
        <v>0.80460000000000009</v>
      </c>
      <c r="K772">
        <f t="shared" si="73"/>
        <v>0</v>
      </c>
      <c r="L772">
        <f t="shared" si="74"/>
        <v>0.85460000000000003</v>
      </c>
      <c r="M772" s="44">
        <f t="shared" si="75"/>
        <v>4.9999999999999933E-2</v>
      </c>
      <c r="N772" s="44">
        <f t="shared" si="76"/>
        <v>0</v>
      </c>
      <c r="O772" s="44">
        <f t="shared" si="77"/>
        <v>0</v>
      </c>
    </row>
    <row r="773" spans="1:15" x14ac:dyDescent="0.35">
      <c r="A773">
        <v>186903</v>
      </c>
      <c r="B773" t="s">
        <v>1079</v>
      </c>
      <c r="C773" s="8">
        <v>1213367853</v>
      </c>
      <c r="D773" s="8">
        <v>1210322768</v>
      </c>
      <c r="E773" s="8">
        <f t="shared" si="72"/>
        <v>6090170</v>
      </c>
      <c r="F773" s="8">
        <f>_xlfn.IFNA(VLOOKUP(A773,'313 expiration'!A$1:E$24,5,FALSE),0)</f>
        <v>0</v>
      </c>
      <c r="G773" s="8">
        <f>_xlfn.IFNA(VLOOKUP(A773,'TIF expiration'!$A$1:$B$8,2,FALSE),0)</f>
        <v>0</v>
      </c>
      <c r="H773">
        <v>0.86460000000000004</v>
      </c>
      <c r="I773">
        <v>0.80460000000000009</v>
      </c>
      <c r="J773">
        <v>0.80460000000000009</v>
      </c>
      <c r="K773">
        <f t="shared" si="73"/>
        <v>0</v>
      </c>
      <c r="L773">
        <f t="shared" si="74"/>
        <v>0.86460000000000004</v>
      </c>
      <c r="M773" s="44">
        <f t="shared" si="75"/>
        <v>5.9999999999999942E-2</v>
      </c>
      <c r="N773" s="44">
        <f t="shared" si="76"/>
        <v>0</v>
      </c>
      <c r="O773" s="44">
        <f t="shared" si="77"/>
        <v>0</v>
      </c>
    </row>
    <row r="774" spans="1:15" x14ac:dyDescent="0.35">
      <c r="A774">
        <v>187901</v>
      </c>
      <c r="B774" t="s">
        <v>143</v>
      </c>
      <c r="C774" s="8">
        <v>211879570</v>
      </c>
      <c r="D774" s="8">
        <v>206017221</v>
      </c>
      <c r="E774" s="8">
        <f t="shared" si="72"/>
        <v>11724698</v>
      </c>
      <c r="F774" s="8">
        <f>_xlfn.IFNA(VLOOKUP(A774,'313 expiration'!A$1:E$24,5,FALSE),0)</f>
        <v>0</v>
      </c>
      <c r="G774" s="8">
        <f>_xlfn.IFNA(VLOOKUP(A774,'TIF expiration'!$A$1:$B$8,2,FALSE),0)</f>
        <v>0</v>
      </c>
      <c r="H774">
        <v>0.95450000000000002</v>
      </c>
      <c r="I774">
        <v>0.81620000000000004</v>
      </c>
      <c r="J774">
        <v>0.81620000000000004</v>
      </c>
      <c r="K774">
        <f t="shared" si="73"/>
        <v>0</v>
      </c>
      <c r="L774">
        <f t="shared" si="74"/>
        <v>0.95450000000000002</v>
      </c>
      <c r="M774" s="44">
        <f t="shared" si="75"/>
        <v>0.08</v>
      </c>
      <c r="N774" s="44">
        <f t="shared" si="76"/>
        <v>5.8299999999999977E-2</v>
      </c>
      <c r="O774" s="44">
        <f t="shared" si="77"/>
        <v>0</v>
      </c>
    </row>
    <row r="775" spans="1:15" x14ac:dyDescent="0.35">
      <c r="A775">
        <v>187903</v>
      </c>
      <c r="B775" t="s">
        <v>285</v>
      </c>
      <c r="C775" s="8">
        <v>183526640</v>
      </c>
      <c r="D775" s="8">
        <v>183526640</v>
      </c>
      <c r="E775" s="8">
        <f t="shared" si="72"/>
        <v>0</v>
      </c>
      <c r="F775" s="8">
        <f>_xlfn.IFNA(VLOOKUP(A775,'313 expiration'!A$1:E$24,5,FALSE),0)</f>
        <v>0</v>
      </c>
      <c r="G775" s="8">
        <f>_xlfn.IFNA(VLOOKUP(A775,'TIF expiration'!$A$1:$B$8,2,FALSE),0)</f>
        <v>0</v>
      </c>
      <c r="H775">
        <v>0.94290000000000007</v>
      </c>
      <c r="I775">
        <v>0.80460000000000009</v>
      </c>
      <c r="J775">
        <v>0.80460000000000009</v>
      </c>
      <c r="K775">
        <f t="shared" si="73"/>
        <v>0</v>
      </c>
      <c r="L775">
        <f t="shared" si="74"/>
        <v>0.94290000000000007</v>
      </c>
      <c r="M775" s="44">
        <f t="shared" si="75"/>
        <v>0.08</v>
      </c>
      <c r="N775" s="44">
        <f t="shared" si="76"/>
        <v>5.8299999999999977E-2</v>
      </c>
      <c r="O775" s="44">
        <f t="shared" si="77"/>
        <v>0</v>
      </c>
    </row>
    <row r="776" spans="1:15" x14ac:dyDescent="0.35">
      <c r="A776">
        <v>187904</v>
      </c>
      <c r="B776" t="s">
        <v>284</v>
      </c>
      <c r="C776" s="8">
        <v>480190589</v>
      </c>
      <c r="D776" s="8">
        <v>469721762</v>
      </c>
      <c r="E776" s="8">
        <f t="shared" si="72"/>
        <v>20937654</v>
      </c>
      <c r="F776" s="8">
        <f>_xlfn.IFNA(VLOOKUP(A776,'313 expiration'!A$1:E$24,5,FALSE),0)</f>
        <v>0</v>
      </c>
      <c r="G776" s="8">
        <f>_xlfn.IFNA(VLOOKUP(A776,'TIF expiration'!$A$1:$B$8,2,FALSE),0)</f>
        <v>0</v>
      </c>
      <c r="H776">
        <v>0.89650000000000007</v>
      </c>
      <c r="I776">
        <v>0.84650000000000003</v>
      </c>
      <c r="J776">
        <v>0.84650000000000003</v>
      </c>
      <c r="K776">
        <f t="shared" si="73"/>
        <v>0</v>
      </c>
      <c r="L776">
        <f t="shared" si="74"/>
        <v>0.89650000000000007</v>
      </c>
      <c r="M776" s="44">
        <f t="shared" si="75"/>
        <v>5.0000000000000044E-2</v>
      </c>
      <c r="N776" s="44">
        <f t="shared" si="76"/>
        <v>0</v>
      </c>
      <c r="O776" s="44">
        <f t="shared" si="77"/>
        <v>0</v>
      </c>
    </row>
    <row r="777" spans="1:15" x14ac:dyDescent="0.35">
      <c r="A777">
        <v>187906</v>
      </c>
      <c r="B777" t="s">
        <v>283</v>
      </c>
      <c r="C777" s="8">
        <v>114080744</v>
      </c>
      <c r="D777" s="8">
        <v>114080744</v>
      </c>
      <c r="E777" s="8">
        <f t="shared" si="72"/>
        <v>0</v>
      </c>
      <c r="F777" s="8">
        <f>_xlfn.IFNA(VLOOKUP(A777,'313 expiration'!A$1:E$24,5,FALSE),0)</f>
        <v>0</v>
      </c>
      <c r="G777" s="8">
        <f>_xlfn.IFNA(VLOOKUP(A777,'TIF expiration'!$A$1:$B$8,2,FALSE),0)</f>
        <v>0</v>
      </c>
      <c r="H777">
        <v>0.85460000000000003</v>
      </c>
      <c r="I777">
        <v>0.80460000000000009</v>
      </c>
      <c r="J777">
        <v>0.80460000000000009</v>
      </c>
      <c r="K777">
        <f t="shared" si="73"/>
        <v>0</v>
      </c>
      <c r="L777">
        <f t="shared" si="74"/>
        <v>0.85460000000000003</v>
      </c>
      <c r="M777" s="44">
        <f t="shared" si="75"/>
        <v>4.9999999999999933E-2</v>
      </c>
      <c r="N777" s="44">
        <f t="shared" si="76"/>
        <v>0</v>
      </c>
      <c r="O777" s="44">
        <f t="shared" si="77"/>
        <v>0</v>
      </c>
    </row>
    <row r="778" spans="1:15" x14ac:dyDescent="0.35">
      <c r="A778">
        <v>187907</v>
      </c>
      <c r="B778" t="s">
        <v>282</v>
      </c>
      <c r="C778" s="8">
        <v>2204939181</v>
      </c>
      <c r="D778" s="8">
        <v>2204939181</v>
      </c>
      <c r="E778" s="8">
        <f t="shared" si="72"/>
        <v>0</v>
      </c>
      <c r="F778" s="8">
        <f>_xlfn.IFNA(VLOOKUP(A778,'313 expiration'!A$1:E$24,5,FALSE),0)</f>
        <v>0</v>
      </c>
      <c r="G778" s="8">
        <f>_xlfn.IFNA(VLOOKUP(A778,'TIF expiration'!$A$1:$B$8,2,FALSE),0)</f>
        <v>0</v>
      </c>
      <c r="H778">
        <v>0.94200000000000006</v>
      </c>
      <c r="I778">
        <v>0.80460000000000009</v>
      </c>
      <c r="J778">
        <v>0.80460000000000009</v>
      </c>
      <c r="K778">
        <f t="shared" si="73"/>
        <v>0</v>
      </c>
      <c r="L778">
        <f t="shared" si="74"/>
        <v>0.94200000000000006</v>
      </c>
      <c r="M778" s="44">
        <f t="shared" si="75"/>
        <v>0.08</v>
      </c>
      <c r="N778" s="44">
        <f t="shared" si="76"/>
        <v>5.7399999999999965E-2</v>
      </c>
      <c r="O778" s="44">
        <f t="shared" si="77"/>
        <v>0</v>
      </c>
    </row>
    <row r="779" spans="1:15" x14ac:dyDescent="0.35">
      <c r="A779">
        <v>187910</v>
      </c>
      <c r="B779" t="s">
        <v>281</v>
      </c>
      <c r="C779" s="8">
        <v>752171375</v>
      </c>
      <c r="D779" s="8">
        <v>752171375</v>
      </c>
      <c r="E779" s="8">
        <f t="shared" si="72"/>
        <v>0</v>
      </c>
      <c r="F779" s="8">
        <f>_xlfn.IFNA(VLOOKUP(A779,'313 expiration'!A$1:E$24,5,FALSE),0)</f>
        <v>0</v>
      </c>
      <c r="G779" s="8">
        <f>_xlfn.IFNA(VLOOKUP(A779,'TIF expiration'!$A$1:$B$8,2,FALSE),0)</f>
        <v>0</v>
      </c>
      <c r="H779">
        <v>0.86460000000000004</v>
      </c>
      <c r="I779">
        <v>0.80460000000000009</v>
      </c>
      <c r="J779">
        <v>0.80460000000000009</v>
      </c>
      <c r="K779">
        <f t="shared" si="73"/>
        <v>0</v>
      </c>
      <c r="L779">
        <f t="shared" si="74"/>
        <v>0.86460000000000004</v>
      </c>
      <c r="M779" s="44">
        <f t="shared" si="75"/>
        <v>5.9999999999999942E-2</v>
      </c>
      <c r="N779" s="44">
        <f t="shared" si="76"/>
        <v>0</v>
      </c>
      <c r="O779" s="44">
        <f t="shared" si="77"/>
        <v>0</v>
      </c>
    </row>
    <row r="780" spans="1:15" x14ac:dyDescent="0.35">
      <c r="A780">
        <v>188901</v>
      </c>
      <c r="B780" t="s">
        <v>280</v>
      </c>
      <c r="C780" s="8">
        <v>10898938829</v>
      </c>
      <c r="D780" s="8">
        <v>10898938829</v>
      </c>
      <c r="E780" s="8">
        <f t="shared" si="72"/>
        <v>0</v>
      </c>
      <c r="F780" s="8">
        <f>_xlfn.IFNA(VLOOKUP(A780,'313 expiration'!A$1:E$24,5,FALSE),0)</f>
        <v>0</v>
      </c>
      <c r="G780" s="8">
        <f>_xlfn.IFNA(VLOOKUP(A780,'TIF expiration'!$A$1:$B$8,2,FALSE),0)</f>
        <v>0</v>
      </c>
      <c r="H780">
        <v>0.92570000000000008</v>
      </c>
      <c r="I780">
        <v>0.84570000000000001</v>
      </c>
      <c r="J780">
        <v>0.84570000000000001</v>
      </c>
      <c r="K780">
        <f t="shared" si="73"/>
        <v>0</v>
      </c>
      <c r="L780">
        <f t="shared" si="74"/>
        <v>0.92570000000000008</v>
      </c>
      <c r="M780" s="44">
        <f t="shared" si="75"/>
        <v>0.08</v>
      </c>
      <c r="N780" s="44">
        <f t="shared" si="76"/>
        <v>6.9388939039072284E-17</v>
      </c>
      <c r="O780" s="44">
        <f t="shared" si="77"/>
        <v>0</v>
      </c>
    </row>
    <row r="781" spans="1:15" x14ac:dyDescent="0.35">
      <c r="A781">
        <v>188902</v>
      </c>
      <c r="B781" t="s">
        <v>279</v>
      </c>
      <c r="C781" s="8">
        <v>354890934</v>
      </c>
      <c r="D781" s="8">
        <v>354890934</v>
      </c>
      <c r="E781" s="8">
        <f t="shared" si="72"/>
        <v>0</v>
      </c>
      <c r="F781" s="8">
        <f>_xlfn.IFNA(VLOOKUP(A781,'313 expiration'!A$1:E$24,5,FALSE),0)</f>
        <v>0</v>
      </c>
      <c r="G781" s="8">
        <f>_xlfn.IFNA(VLOOKUP(A781,'TIF expiration'!$A$1:$B$8,2,FALSE),0)</f>
        <v>0</v>
      </c>
      <c r="H781">
        <v>0.90200000000000002</v>
      </c>
      <c r="I781">
        <v>0.81559999999999999</v>
      </c>
      <c r="J781">
        <v>0.81559999999999999</v>
      </c>
      <c r="K781">
        <f t="shared" si="73"/>
        <v>0</v>
      </c>
      <c r="L781">
        <f t="shared" si="74"/>
        <v>0.90200000000000002</v>
      </c>
      <c r="M781" s="44">
        <f t="shared" si="75"/>
        <v>0.08</v>
      </c>
      <c r="N781" s="44">
        <f t="shared" si="76"/>
        <v>6.4000000000000307E-3</v>
      </c>
      <c r="O781" s="44">
        <f t="shared" si="77"/>
        <v>0</v>
      </c>
    </row>
    <row r="782" spans="1:15" x14ac:dyDescent="0.35">
      <c r="A782">
        <v>188903</v>
      </c>
      <c r="B782" t="s">
        <v>278</v>
      </c>
      <c r="C782" s="8">
        <v>1556634635</v>
      </c>
      <c r="D782" s="8">
        <v>1556634635</v>
      </c>
      <c r="E782" s="8">
        <f t="shared" si="72"/>
        <v>0</v>
      </c>
      <c r="F782" s="8">
        <f>_xlfn.IFNA(VLOOKUP(A782,'313 expiration'!A$1:E$24,5,FALSE),0)</f>
        <v>0</v>
      </c>
      <c r="G782" s="8">
        <f>_xlfn.IFNA(VLOOKUP(A782,'TIF expiration'!$A$1:$B$8,2,FALSE),0)</f>
        <v>0</v>
      </c>
      <c r="H782">
        <v>0.87660000000000005</v>
      </c>
      <c r="I782">
        <v>0.8266</v>
      </c>
      <c r="J782">
        <v>0.8266</v>
      </c>
      <c r="K782">
        <f t="shared" si="73"/>
        <v>0</v>
      </c>
      <c r="L782">
        <f t="shared" si="74"/>
        <v>0.87660000000000005</v>
      </c>
      <c r="M782" s="44">
        <f t="shared" si="75"/>
        <v>5.0000000000000044E-2</v>
      </c>
      <c r="N782" s="44">
        <f t="shared" si="76"/>
        <v>0</v>
      </c>
      <c r="O782" s="44">
        <f t="shared" si="77"/>
        <v>0</v>
      </c>
    </row>
    <row r="783" spans="1:15" x14ac:dyDescent="0.35">
      <c r="A783">
        <v>188904</v>
      </c>
      <c r="B783" t="s">
        <v>277</v>
      </c>
      <c r="C783" s="8">
        <v>1582950064</v>
      </c>
      <c r="D783" s="8">
        <v>1582950064</v>
      </c>
      <c r="E783" s="8">
        <f t="shared" si="72"/>
        <v>0</v>
      </c>
      <c r="F783" s="8">
        <f>_xlfn.IFNA(VLOOKUP(A783,'313 expiration'!A$1:E$24,5,FALSE),0)</f>
        <v>0</v>
      </c>
      <c r="G783" s="8">
        <f>_xlfn.IFNA(VLOOKUP(A783,'TIF expiration'!$A$1:$B$8,2,FALSE),0)</f>
        <v>0</v>
      </c>
      <c r="H783">
        <v>0.90200000000000002</v>
      </c>
      <c r="I783">
        <v>0.85200000000000009</v>
      </c>
      <c r="J783">
        <v>0.85200000000000009</v>
      </c>
      <c r="K783">
        <f t="shared" si="73"/>
        <v>0</v>
      </c>
      <c r="L783">
        <f t="shared" si="74"/>
        <v>0.90200000000000002</v>
      </c>
      <c r="M783" s="44">
        <f t="shared" si="75"/>
        <v>4.9999999999999933E-2</v>
      </c>
      <c r="N783" s="44">
        <f t="shared" si="76"/>
        <v>0</v>
      </c>
      <c r="O783" s="44">
        <f t="shared" si="77"/>
        <v>0</v>
      </c>
    </row>
    <row r="784" spans="1:15" x14ac:dyDescent="0.35">
      <c r="A784">
        <v>189901</v>
      </c>
      <c r="B784" t="s">
        <v>276</v>
      </c>
      <c r="C784" s="8">
        <v>527391715</v>
      </c>
      <c r="D784" s="8">
        <v>527391715</v>
      </c>
      <c r="E784" s="8">
        <f t="shared" si="72"/>
        <v>0</v>
      </c>
      <c r="F784" s="8">
        <f>_xlfn.IFNA(VLOOKUP(A784,'313 expiration'!A$1:E$24,5,FALSE),0)</f>
        <v>0</v>
      </c>
      <c r="G784" s="8">
        <f>_xlfn.IFNA(VLOOKUP(A784,'TIF expiration'!$A$1:$B$8,2,FALSE),0)</f>
        <v>0</v>
      </c>
      <c r="H784">
        <v>0.85460000000000003</v>
      </c>
      <c r="I784">
        <v>0.80460000000000009</v>
      </c>
      <c r="J784">
        <v>0.80460000000000009</v>
      </c>
      <c r="K784">
        <f t="shared" si="73"/>
        <v>0</v>
      </c>
      <c r="L784">
        <f t="shared" si="74"/>
        <v>0.85460000000000003</v>
      </c>
      <c r="M784" s="44">
        <f t="shared" si="75"/>
        <v>4.9999999999999933E-2</v>
      </c>
      <c r="N784" s="44">
        <f t="shared" si="76"/>
        <v>0</v>
      </c>
      <c r="O784" s="44">
        <f t="shared" si="77"/>
        <v>0</v>
      </c>
    </row>
    <row r="785" spans="1:15" x14ac:dyDescent="0.35">
      <c r="A785">
        <v>189902</v>
      </c>
      <c r="B785" t="s">
        <v>275</v>
      </c>
      <c r="C785" s="8">
        <v>228691028</v>
      </c>
      <c r="D785" s="8">
        <v>228691028</v>
      </c>
      <c r="E785" s="8">
        <f t="shared" si="72"/>
        <v>0</v>
      </c>
      <c r="F785" s="8">
        <f>_xlfn.IFNA(VLOOKUP(A785,'313 expiration'!A$1:E$24,5,FALSE),0)</f>
        <v>0</v>
      </c>
      <c r="G785" s="8">
        <f>_xlfn.IFNA(VLOOKUP(A785,'TIF expiration'!$A$1:$B$8,2,FALSE),0)</f>
        <v>0</v>
      </c>
      <c r="H785">
        <v>0.98880000000000001</v>
      </c>
      <c r="I785">
        <v>0.85050000000000003</v>
      </c>
      <c r="J785">
        <v>0.85050000000000003</v>
      </c>
      <c r="K785">
        <f t="shared" si="73"/>
        <v>0</v>
      </c>
      <c r="L785">
        <f t="shared" si="74"/>
        <v>0.98880000000000001</v>
      </c>
      <c r="M785" s="44">
        <f t="shared" si="75"/>
        <v>0.08</v>
      </c>
      <c r="N785" s="44">
        <f t="shared" si="76"/>
        <v>5.8299999999999977E-2</v>
      </c>
      <c r="O785" s="44">
        <f t="shared" si="77"/>
        <v>0</v>
      </c>
    </row>
    <row r="786" spans="1:15" x14ac:dyDescent="0.35">
      <c r="A786">
        <v>190903</v>
      </c>
      <c r="B786" t="s">
        <v>274</v>
      </c>
      <c r="C786" s="8">
        <v>1077911441</v>
      </c>
      <c r="D786" s="8">
        <v>1077911441</v>
      </c>
      <c r="E786" s="8">
        <f t="shared" si="72"/>
        <v>0</v>
      </c>
      <c r="F786" s="8">
        <f>_xlfn.IFNA(VLOOKUP(A786,'313 expiration'!A$1:E$24,5,FALSE),0)</f>
        <v>0</v>
      </c>
      <c r="G786" s="8">
        <f>_xlfn.IFNA(VLOOKUP(A786,'TIF expiration'!$A$1:$B$8,2,FALSE),0)</f>
        <v>0</v>
      </c>
      <c r="H786">
        <v>0.85460000000000003</v>
      </c>
      <c r="I786">
        <v>0.80460000000000009</v>
      </c>
      <c r="J786">
        <v>0.80460000000000009</v>
      </c>
      <c r="K786">
        <f t="shared" si="73"/>
        <v>0</v>
      </c>
      <c r="L786">
        <f t="shared" si="74"/>
        <v>0.85460000000000003</v>
      </c>
      <c r="M786" s="44">
        <f t="shared" si="75"/>
        <v>4.9999999999999933E-2</v>
      </c>
      <c r="N786" s="44">
        <f t="shared" si="76"/>
        <v>0</v>
      </c>
      <c r="O786" s="44">
        <f t="shared" si="77"/>
        <v>0</v>
      </c>
    </row>
    <row r="787" spans="1:15" x14ac:dyDescent="0.35">
      <c r="A787">
        <v>191901</v>
      </c>
      <c r="B787" t="s">
        <v>273</v>
      </c>
      <c r="C787" s="8">
        <v>6846356552</v>
      </c>
      <c r="D787" s="8">
        <v>6846356552</v>
      </c>
      <c r="E787" s="8">
        <f t="shared" si="72"/>
        <v>0</v>
      </c>
      <c r="F787" s="8">
        <f>_xlfn.IFNA(VLOOKUP(A787,'313 expiration'!A$1:E$24,5,FALSE),0)</f>
        <v>0</v>
      </c>
      <c r="G787" s="8">
        <f>_xlfn.IFNA(VLOOKUP(A787,'TIF expiration'!$A$1:$B$8,2,FALSE),0)</f>
        <v>0</v>
      </c>
      <c r="H787">
        <v>0.85460000000000003</v>
      </c>
      <c r="I787">
        <v>0.80460000000000009</v>
      </c>
      <c r="J787">
        <v>0.80460000000000009</v>
      </c>
      <c r="K787">
        <f t="shared" si="73"/>
        <v>0</v>
      </c>
      <c r="L787">
        <f t="shared" si="74"/>
        <v>0.85460000000000003</v>
      </c>
      <c r="M787" s="44">
        <f t="shared" si="75"/>
        <v>4.9999999999999933E-2</v>
      </c>
      <c r="N787" s="44">
        <f t="shared" si="76"/>
        <v>0</v>
      </c>
      <c r="O787" s="44">
        <f t="shared" si="77"/>
        <v>0</v>
      </c>
    </row>
    <row r="788" spans="1:15" x14ac:dyDescent="0.35">
      <c r="A788">
        <v>192901</v>
      </c>
      <c r="B788" t="s">
        <v>272</v>
      </c>
      <c r="C788" s="8">
        <v>7703290999</v>
      </c>
      <c r="D788" s="8">
        <v>7703290999</v>
      </c>
      <c r="E788" s="8">
        <f t="shared" si="72"/>
        <v>0</v>
      </c>
      <c r="F788" s="8">
        <f>_xlfn.IFNA(VLOOKUP(A788,'313 expiration'!A$1:E$24,5,FALSE),0)</f>
        <v>0</v>
      </c>
      <c r="G788" s="8">
        <f>_xlfn.IFNA(VLOOKUP(A788,'TIF expiration'!$A$1:$B$8,2,FALSE),0)</f>
        <v>0</v>
      </c>
      <c r="H788">
        <v>0.92990000000000006</v>
      </c>
      <c r="I788">
        <v>0.80460000000000009</v>
      </c>
      <c r="J788">
        <v>0.80460000000000009</v>
      </c>
      <c r="K788">
        <f t="shared" si="73"/>
        <v>0</v>
      </c>
      <c r="L788">
        <f t="shared" si="74"/>
        <v>0.92990000000000006</v>
      </c>
      <c r="M788" s="44">
        <f t="shared" si="75"/>
        <v>0.08</v>
      </c>
      <c r="N788" s="44">
        <f t="shared" si="76"/>
        <v>4.5299999999999965E-2</v>
      </c>
      <c r="O788" s="44">
        <f t="shared" si="77"/>
        <v>0</v>
      </c>
    </row>
    <row r="789" spans="1:15" x14ac:dyDescent="0.35">
      <c r="A789">
        <v>193902</v>
      </c>
      <c r="B789" t="s">
        <v>271</v>
      </c>
      <c r="C789" s="8">
        <v>661140801</v>
      </c>
      <c r="D789" s="8">
        <v>661140801</v>
      </c>
      <c r="E789" s="8">
        <f t="shared" si="72"/>
        <v>0</v>
      </c>
      <c r="F789" s="8">
        <f>_xlfn.IFNA(VLOOKUP(A789,'313 expiration'!A$1:E$24,5,FALSE),0)</f>
        <v>0</v>
      </c>
      <c r="G789" s="8">
        <f>_xlfn.IFNA(VLOOKUP(A789,'TIF expiration'!$A$1:$B$8,2,FALSE),0)</f>
        <v>0</v>
      </c>
      <c r="H789">
        <v>0.88690000000000002</v>
      </c>
      <c r="I789">
        <v>0.83690000000000009</v>
      </c>
      <c r="J789">
        <v>0.83690000000000009</v>
      </c>
      <c r="K789">
        <f t="shared" si="73"/>
        <v>0</v>
      </c>
      <c r="L789">
        <f t="shared" si="74"/>
        <v>0.88690000000000002</v>
      </c>
      <c r="M789" s="44">
        <f t="shared" si="75"/>
        <v>4.9999999999999933E-2</v>
      </c>
      <c r="N789" s="44">
        <f t="shared" si="76"/>
        <v>0</v>
      </c>
      <c r="O789" s="44">
        <f t="shared" si="77"/>
        <v>0</v>
      </c>
    </row>
    <row r="790" spans="1:15" x14ac:dyDescent="0.35">
      <c r="A790">
        <v>194902</v>
      </c>
      <c r="B790" t="s">
        <v>270</v>
      </c>
      <c r="C790" s="8">
        <v>74349121</v>
      </c>
      <c r="D790" s="8">
        <v>74349121</v>
      </c>
      <c r="E790" s="8">
        <f t="shared" si="72"/>
        <v>0</v>
      </c>
      <c r="F790" s="8">
        <f>_xlfn.IFNA(VLOOKUP(A790,'313 expiration'!A$1:E$24,5,FALSE),0)</f>
        <v>0</v>
      </c>
      <c r="G790" s="8">
        <f>_xlfn.IFNA(VLOOKUP(A790,'TIF expiration'!$A$1:$B$8,2,FALSE),0)</f>
        <v>0</v>
      </c>
      <c r="H790">
        <v>0.94290000000000007</v>
      </c>
      <c r="I790">
        <v>0.80460000000000009</v>
      </c>
      <c r="J790">
        <v>0.80460000000000009</v>
      </c>
      <c r="K790">
        <f t="shared" si="73"/>
        <v>0</v>
      </c>
      <c r="L790">
        <f t="shared" si="74"/>
        <v>0.94290000000000007</v>
      </c>
      <c r="M790" s="44">
        <f t="shared" si="75"/>
        <v>0.08</v>
      </c>
      <c r="N790" s="44">
        <f t="shared" si="76"/>
        <v>5.8299999999999977E-2</v>
      </c>
      <c r="O790" s="44">
        <f t="shared" si="77"/>
        <v>0</v>
      </c>
    </row>
    <row r="791" spans="1:15" x14ac:dyDescent="0.35">
      <c r="A791">
        <v>194903</v>
      </c>
      <c r="B791" t="s">
        <v>269</v>
      </c>
      <c r="C791" s="8">
        <v>252447247</v>
      </c>
      <c r="D791" s="8">
        <v>252447247</v>
      </c>
      <c r="E791" s="8">
        <f t="shared" si="72"/>
        <v>0</v>
      </c>
      <c r="F791" s="8">
        <f>_xlfn.IFNA(VLOOKUP(A791,'313 expiration'!A$1:E$24,5,FALSE),0)</f>
        <v>0</v>
      </c>
      <c r="G791" s="8">
        <f>_xlfn.IFNA(VLOOKUP(A791,'TIF expiration'!$A$1:$B$8,2,FALSE),0)</f>
        <v>0</v>
      </c>
      <c r="H791">
        <v>0.94290000000000007</v>
      </c>
      <c r="I791">
        <v>0.80460000000000009</v>
      </c>
      <c r="J791">
        <v>0.80460000000000009</v>
      </c>
      <c r="K791">
        <f t="shared" si="73"/>
        <v>0</v>
      </c>
      <c r="L791">
        <f t="shared" si="74"/>
        <v>0.94290000000000007</v>
      </c>
      <c r="M791" s="44">
        <f t="shared" si="75"/>
        <v>0.08</v>
      </c>
      <c r="N791" s="44">
        <f t="shared" si="76"/>
        <v>5.8299999999999977E-2</v>
      </c>
      <c r="O791" s="44">
        <f t="shared" si="77"/>
        <v>0</v>
      </c>
    </row>
    <row r="792" spans="1:15" x14ac:dyDescent="0.35">
      <c r="A792">
        <v>194904</v>
      </c>
      <c r="B792" t="s">
        <v>268</v>
      </c>
      <c r="C792" s="8">
        <v>296665355</v>
      </c>
      <c r="D792" s="8">
        <v>296665355</v>
      </c>
      <c r="E792" s="8">
        <f t="shared" si="72"/>
        <v>0</v>
      </c>
      <c r="F792" s="8">
        <f>_xlfn.IFNA(VLOOKUP(A792,'313 expiration'!A$1:E$24,5,FALSE),0)</f>
        <v>0</v>
      </c>
      <c r="G792" s="8">
        <f>_xlfn.IFNA(VLOOKUP(A792,'TIF expiration'!$A$1:$B$8,2,FALSE),0)</f>
        <v>0</v>
      </c>
      <c r="H792">
        <v>0.94290000000000007</v>
      </c>
      <c r="I792">
        <v>0.80460000000000009</v>
      </c>
      <c r="J792">
        <v>0.80460000000000009</v>
      </c>
      <c r="K792">
        <f t="shared" si="73"/>
        <v>0</v>
      </c>
      <c r="L792">
        <f t="shared" si="74"/>
        <v>0.94290000000000007</v>
      </c>
      <c r="M792" s="44">
        <f t="shared" si="75"/>
        <v>0.08</v>
      </c>
      <c r="N792" s="44">
        <f t="shared" si="76"/>
        <v>5.8299999999999977E-2</v>
      </c>
      <c r="O792" s="44">
        <f t="shared" si="77"/>
        <v>0</v>
      </c>
    </row>
    <row r="793" spans="1:15" x14ac:dyDescent="0.35">
      <c r="A793">
        <v>194905</v>
      </c>
      <c r="B793" t="s">
        <v>267</v>
      </c>
      <c r="C793" s="8">
        <v>101576817</v>
      </c>
      <c r="D793" s="8">
        <v>101576817</v>
      </c>
      <c r="E793" s="8">
        <f t="shared" si="72"/>
        <v>0</v>
      </c>
      <c r="F793" s="8">
        <f>_xlfn.IFNA(VLOOKUP(A793,'313 expiration'!A$1:E$24,5,FALSE),0)</f>
        <v>0</v>
      </c>
      <c r="G793" s="8">
        <f>_xlfn.IFNA(VLOOKUP(A793,'TIF expiration'!$A$1:$B$8,2,FALSE),0)</f>
        <v>0</v>
      </c>
      <c r="H793">
        <v>0.94290000000000007</v>
      </c>
      <c r="I793">
        <v>0.80460000000000009</v>
      </c>
      <c r="J793">
        <v>0.80460000000000009</v>
      </c>
      <c r="K793">
        <f t="shared" si="73"/>
        <v>0</v>
      </c>
      <c r="L793">
        <f t="shared" si="74"/>
        <v>0.94290000000000007</v>
      </c>
      <c r="M793" s="44">
        <f t="shared" si="75"/>
        <v>0.08</v>
      </c>
      <c r="N793" s="44">
        <f t="shared" si="76"/>
        <v>5.8299999999999977E-2</v>
      </c>
      <c r="O793" s="44">
        <f t="shared" si="77"/>
        <v>0</v>
      </c>
    </row>
    <row r="794" spans="1:15" x14ac:dyDescent="0.35">
      <c r="A794">
        <v>195901</v>
      </c>
      <c r="B794" t="s">
        <v>266</v>
      </c>
      <c r="C794" s="8">
        <v>29957057247</v>
      </c>
      <c r="D794" s="8">
        <v>29934901213</v>
      </c>
      <c r="E794" s="8">
        <f t="shared" si="72"/>
        <v>44312068</v>
      </c>
      <c r="F794" s="8">
        <f>_xlfn.IFNA(VLOOKUP(A794,'313 expiration'!A$1:E$24,5,FALSE),0)</f>
        <v>0</v>
      </c>
      <c r="G794" s="8">
        <f>_xlfn.IFNA(VLOOKUP(A794,'TIF expiration'!$A$1:$B$8,2,FALSE),0)</f>
        <v>0</v>
      </c>
      <c r="H794">
        <v>0.85460000000000003</v>
      </c>
      <c r="I794">
        <v>0.80460000000000009</v>
      </c>
      <c r="J794">
        <v>0.80460000000000009</v>
      </c>
      <c r="K794">
        <f t="shared" si="73"/>
        <v>0</v>
      </c>
      <c r="L794">
        <f t="shared" si="74"/>
        <v>0.85460000000000003</v>
      </c>
      <c r="M794" s="44">
        <f t="shared" si="75"/>
        <v>4.9999999999999933E-2</v>
      </c>
      <c r="N794" s="44">
        <f t="shared" si="76"/>
        <v>0</v>
      </c>
      <c r="O794" s="44">
        <f t="shared" si="77"/>
        <v>0</v>
      </c>
    </row>
    <row r="795" spans="1:15" x14ac:dyDescent="0.35">
      <c r="A795">
        <v>195902</v>
      </c>
      <c r="B795" t="s">
        <v>265</v>
      </c>
      <c r="C795" s="8">
        <v>1067578406</v>
      </c>
      <c r="D795" s="8">
        <v>1067578406</v>
      </c>
      <c r="E795" s="8">
        <f t="shared" si="72"/>
        <v>0</v>
      </c>
      <c r="F795" s="8">
        <f>_xlfn.IFNA(VLOOKUP(A795,'313 expiration'!A$1:E$24,5,FALSE),0)</f>
        <v>0</v>
      </c>
      <c r="G795" s="8">
        <f>_xlfn.IFNA(VLOOKUP(A795,'TIF expiration'!$A$1:$B$8,2,FALSE),0)</f>
        <v>0</v>
      </c>
      <c r="H795">
        <v>0.85460000000000003</v>
      </c>
      <c r="I795">
        <v>0.80460000000000009</v>
      </c>
      <c r="J795">
        <v>0.80460000000000009</v>
      </c>
      <c r="K795">
        <f t="shared" si="73"/>
        <v>0</v>
      </c>
      <c r="L795">
        <f t="shared" si="74"/>
        <v>0.85460000000000003</v>
      </c>
      <c r="M795" s="44">
        <f t="shared" si="75"/>
        <v>4.9999999999999933E-2</v>
      </c>
      <c r="N795" s="44">
        <f t="shared" si="76"/>
        <v>0</v>
      </c>
      <c r="O795" s="44">
        <f t="shared" si="77"/>
        <v>0</v>
      </c>
    </row>
    <row r="796" spans="1:15" x14ac:dyDescent="0.35">
      <c r="A796">
        <v>196901</v>
      </c>
      <c r="B796" t="s">
        <v>264</v>
      </c>
      <c r="C796" s="8">
        <v>268719486</v>
      </c>
      <c r="D796" s="8">
        <v>267313221</v>
      </c>
      <c r="E796" s="8">
        <f t="shared" si="72"/>
        <v>2812530</v>
      </c>
      <c r="F796" s="8">
        <f>_xlfn.IFNA(VLOOKUP(A796,'313 expiration'!A$1:E$24,5,FALSE),0)</f>
        <v>0</v>
      </c>
      <c r="G796" s="8">
        <f>_xlfn.IFNA(VLOOKUP(A796,'TIF expiration'!$A$1:$B$8,2,FALSE),0)</f>
        <v>0</v>
      </c>
      <c r="H796">
        <v>0.94290000000000007</v>
      </c>
      <c r="I796">
        <v>0.80460000000000009</v>
      </c>
      <c r="J796">
        <v>0.80460000000000009</v>
      </c>
      <c r="K796">
        <f t="shared" si="73"/>
        <v>0</v>
      </c>
      <c r="L796">
        <f t="shared" si="74"/>
        <v>0.94290000000000007</v>
      </c>
      <c r="M796" s="44">
        <f t="shared" si="75"/>
        <v>0.08</v>
      </c>
      <c r="N796" s="44">
        <f t="shared" si="76"/>
        <v>5.8299999999999977E-2</v>
      </c>
      <c r="O796" s="44">
        <f t="shared" si="77"/>
        <v>0</v>
      </c>
    </row>
    <row r="797" spans="1:15" x14ac:dyDescent="0.35">
      <c r="A797">
        <v>196902</v>
      </c>
      <c r="B797" t="s">
        <v>263</v>
      </c>
      <c r="C797" s="8">
        <v>335797607</v>
      </c>
      <c r="D797" s="8">
        <v>335797607</v>
      </c>
      <c r="E797" s="8">
        <f t="shared" si="72"/>
        <v>0</v>
      </c>
      <c r="F797" s="8">
        <f>_xlfn.IFNA(VLOOKUP(A797,'313 expiration'!A$1:E$24,5,FALSE),0)</f>
        <v>0</v>
      </c>
      <c r="G797" s="8">
        <f>_xlfn.IFNA(VLOOKUP(A797,'TIF expiration'!$A$1:$B$8,2,FALSE),0)</f>
        <v>0</v>
      </c>
      <c r="H797">
        <v>0.94259999999999999</v>
      </c>
      <c r="I797">
        <v>0.80460000000000009</v>
      </c>
      <c r="J797">
        <v>0.80460000000000009</v>
      </c>
      <c r="K797">
        <f t="shared" si="73"/>
        <v>0</v>
      </c>
      <c r="L797">
        <f t="shared" si="74"/>
        <v>0.94259999999999999</v>
      </c>
      <c r="M797" s="44">
        <f t="shared" si="75"/>
        <v>0.08</v>
      </c>
      <c r="N797" s="44">
        <f t="shared" si="76"/>
        <v>5.7999999999999899E-2</v>
      </c>
      <c r="O797" s="44">
        <f t="shared" si="77"/>
        <v>0</v>
      </c>
    </row>
    <row r="798" spans="1:15" x14ac:dyDescent="0.35">
      <c r="A798">
        <v>196903</v>
      </c>
      <c r="B798" t="s">
        <v>262</v>
      </c>
      <c r="C798" s="8">
        <v>441505069</v>
      </c>
      <c r="D798" s="8">
        <v>441505069</v>
      </c>
      <c r="E798" s="8">
        <f t="shared" si="72"/>
        <v>0</v>
      </c>
      <c r="F798" s="8">
        <f>_xlfn.IFNA(VLOOKUP(A798,'313 expiration'!A$1:E$24,5,FALSE),0)</f>
        <v>0</v>
      </c>
      <c r="G798" s="8">
        <f>_xlfn.IFNA(VLOOKUP(A798,'TIF expiration'!$A$1:$B$8,2,FALSE),0)</f>
        <v>0</v>
      </c>
      <c r="H798">
        <v>0.86010000000000009</v>
      </c>
      <c r="I798">
        <v>0.81010000000000004</v>
      </c>
      <c r="J798">
        <v>0.81010000000000004</v>
      </c>
      <c r="K798">
        <f t="shared" si="73"/>
        <v>0</v>
      </c>
      <c r="L798">
        <f t="shared" si="74"/>
        <v>0.86010000000000009</v>
      </c>
      <c r="M798" s="44">
        <f t="shared" si="75"/>
        <v>5.0000000000000044E-2</v>
      </c>
      <c r="N798" s="44">
        <f t="shared" si="76"/>
        <v>0</v>
      </c>
      <c r="O798" s="44">
        <f t="shared" si="77"/>
        <v>0</v>
      </c>
    </row>
    <row r="799" spans="1:15" x14ac:dyDescent="0.35">
      <c r="A799">
        <v>197902</v>
      </c>
      <c r="B799" t="s">
        <v>261</v>
      </c>
      <c r="C799" s="8">
        <v>382826747</v>
      </c>
      <c r="D799" s="8">
        <v>382728907</v>
      </c>
      <c r="E799" s="8">
        <f t="shared" si="72"/>
        <v>195680</v>
      </c>
      <c r="F799" s="8">
        <f>_xlfn.IFNA(VLOOKUP(A799,'313 expiration'!A$1:E$24,5,FALSE),0)</f>
        <v>0</v>
      </c>
      <c r="G799" s="8">
        <f>_xlfn.IFNA(VLOOKUP(A799,'TIF expiration'!$A$1:$B$8,2,FALSE),0)</f>
        <v>0</v>
      </c>
      <c r="H799">
        <v>0.86250000000000004</v>
      </c>
      <c r="I799">
        <v>0.80460000000000009</v>
      </c>
      <c r="J799">
        <v>0.80460000000000009</v>
      </c>
      <c r="K799">
        <f t="shared" si="73"/>
        <v>0</v>
      </c>
      <c r="L799">
        <f t="shared" si="74"/>
        <v>0.86250000000000004</v>
      </c>
      <c r="M799" s="44">
        <f t="shared" si="75"/>
        <v>5.7899999999999952E-2</v>
      </c>
      <c r="N799" s="44">
        <f t="shared" si="76"/>
        <v>0</v>
      </c>
      <c r="O799" s="44">
        <f t="shared" si="77"/>
        <v>0</v>
      </c>
    </row>
    <row r="800" spans="1:15" x14ac:dyDescent="0.35">
      <c r="A800">
        <v>198901</v>
      </c>
      <c r="B800" t="s">
        <v>260</v>
      </c>
      <c r="C800" s="8">
        <v>301191336</v>
      </c>
      <c r="D800" s="8">
        <v>301191336</v>
      </c>
      <c r="E800" s="8">
        <f t="shared" si="72"/>
        <v>0</v>
      </c>
      <c r="F800" s="8">
        <f>_xlfn.IFNA(VLOOKUP(A800,'313 expiration'!A$1:E$24,5,FALSE),0)</f>
        <v>0</v>
      </c>
      <c r="G800" s="8">
        <f>_xlfn.IFNA(VLOOKUP(A800,'TIF expiration'!$A$1:$B$8,2,FALSE),0)</f>
        <v>0</v>
      </c>
      <c r="H800">
        <v>0.90429999999999999</v>
      </c>
      <c r="I800">
        <v>0.85430000000000006</v>
      </c>
      <c r="J800">
        <v>0.85430000000000006</v>
      </c>
      <c r="K800">
        <f t="shared" si="73"/>
        <v>0</v>
      </c>
      <c r="L800">
        <f t="shared" si="74"/>
        <v>0.90429999999999999</v>
      </c>
      <c r="M800" s="44">
        <f t="shared" si="75"/>
        <v>4.9999999999999933E-2</v>
      </c>
      <c r="N800" s="44">
        <f t="shared" si="76"/>
        <v>0</v>
      </c>
      <c r="O800" s="44">
        <f t="shared" si="77"/>
        <v>0</v>
      </c>
    </row>
    <row r="801" spans="1:15" x14ac:dyDescent="0.35">
      <c r="A801">
        <v>198902</v>
      </c>
      <c r="B801" t="s">
        <v>259</v>
      </c>
      <c r="C801" s="8">
        <v>191647797</v>
      </c>
      <c r="D801" s="8">
        <v>191647797</v>
      </c>
      <c r="E801" s="8">
        <f t="shared" si="72"/>
        <v>0</v>
      </c>
      <c r="F801" s="8">
        <f>_xlfn.IFNA(VLOOKUP(A801,'313 expiration'!A$1:E$24,5,FALSE),0)</f>
        <v>0</v>
      </c>
      <c r="G801" s="8">
        <f>_xlfn.IFNA(VLOOKUP(A801,'TIF expiration'!$A$1:$B$8,2,FALSE),0)</f>
        <v>0</v>
      </c>
      <c r="H801">
        <v>0.93500000000000005</v>
      </c>
      <c r="I801">
        <v>0.80460000000000009</v>
      </c>
      <c r="J801">
        <v>0.80460000000000009</v>
      </c>
      <c r="K801">
        <f t="shared" si="73"/>
        <v>0</v>
      </c>
      <c r="L801">
        <f t="shared" si="74"/>
        <v>0.93500000000000005</v>
      </c>
      <c r="M801" s="44">
        <f t="shared" si="75"/>
        <v>0.08</v>
      </c>
      <c r="N801" s="44">
        <f t="shared" si="76"/>
        <v>5.0399999999999959E-2</v>
      </c>
      <c r="O801" s="44">
        <f t="shared" si="77"/>
        <v>0</v>
      </c>
    </row>
    <row r="802" spans="1:15" x14ac:dyDescent="0.35">
      <c r="A802">
        <v>198903</v>
      </c>
      <c r="B802" t="s">
        <v>258</v>
      </c>
      <c r="C802" s="8">
        <v>2017404647</v>
      </c>
      <c r="D802" s="8">
        <v>2017404647</v>
      </c>
      <c r="E802" s="8">
        <f t="shared" si="72"/>
        <v>0</v>
      </c>
      <c r="F802" s="8">
        <f>_xlfn.IFNA(VLOOKUP(A802,'313 expiration'!A$1:E$24,5,FALSE),0)</f>
        <v>0</v>
      </c>
      <c r="G802" s="8">
        <f>_xlfn.IFNA(VLOOKUP(A802,'TIF expiration'!$A$1:$B$8,2,FALSE),0)</f>
        <v>0</v>
      </c>
      <c r="H802">
        <v>0.89140000000000008</v>
      </c>
      <c r="I802">
        <v>0.81480000000000008</v>
      </c>
      <c r="J802">
        <v>0.81480000000000008</v>
      </c>
      <c r="K802">
        <f t="shared" si="73"/>
        <v>0</v>
      </c>
      <c r="L802">
        <f t="shared" si="74"/>
        <v>0.89140000000000008</v>
      </c>
      <c r="M802" s="44">
        <f t="shared" si="75"/>
        <v>7.6600000000000001E-2</v>
      </c>
      <c r="N802" s="44">
        <f t="shared" si="76"/>
        <v>0</v>
      </c>
      <c r="O802" s="44">
        <f t="shared" si="77"/>
        <v>0</v>
      </c>
    </row>
    <row r="803" spans="1:15" x14ac:dyDescent="0.35">
      <c r="A803">
        <v>198905</v>
      </c>
      <c r="B803" t="s">
        <v>257</v>
      </c>
      <c r="C803" s="8">
        <v>737094979</v>
      </c>
      <c r="D803" s="8">
        <v>737094979</v>
      </c>
      <c r="E803" s="8">
        <f t="shared" si="72"/>
        <v>0</v>
      </c>
      <c r="F803" s="8">
        <f>_xlfn.IFNA(VLOOKUP(A803,'313 expiration'!A$1:E$24,5,FALSE),0)</f>
        <v>0</v>
      </c>
      <c r="G803" s="8">
        <f>_xlfn.IFNA(VLOOKUP(A803,'TIF expiration'!$A$1:$B$8,2,FALSE),0)</f>
        <v>0</v>
      </c>
      <c r="H803">
        <v>0.85460000000000003</v>
      </c>
      <c r="I803">
        <v>0.80460000000000009</v>
      </c>
      <c r="J803">
        <v>0.80460000000000009</v>
      </c>
      <c r="K803">
        <f t="shared" si="73"/>
        <v>0</v>
      </c>
      <c r="L803">
        <f t="shared" si="74"/>
        <v>0.85460000000000003</v>
      </c>
      <c r="M803" s="44">
        <f t="shared" si="75"/>
        <v>4.9999999999999933E-2</v>
      </c>
      <c r="N803" s="44">
        <f t="shared" si="76"/>
        <v>0</v>
      </c>
      <c r="O803" s="44">
        <f t="shared" si="77"/>
        <v>0</v>
      </c>
    </row>
    <row r="804" spans="1:15" x14ac:dyDescent="0.35">
      <c r="A804">
        <v>198906</v>
      </c>
      <c r="B804" t="s">
        <v>256</v>
      </c>
      <c r="C804" s="8">
        <v>147757895</v>
      </c>
      <c r="D804" s="8">
        <v>147757895</v>
      </c>
      <c r="E804" s="8">
        <f t="shared" si="72"/>
        <v>0</v>
      </c>
      <c r="F804" s="8">
        <f>_xlfn.IFNA(VLOOKUP(A804,'313 expiration'!A$1:E$24,5,FALSE),0)</f>
        <v>0</v>
      </c>
      <c r="G804" s="8">
        <f>_xlfn.IFNA(VLOOKUP(A804,'TIF expiration'!$A$1:$B$8,2,FALSE),0)</f>
        <v>0</v>
      </c>
      <c r="H804">
        <v>0.85460000000000003</v>
      </c>
      <c r="I804">
        <v>0.80460000000000009</v>
      </c>
      <c r="J804">
        <v>0.80460000000000009</v>
      </c>
      <c r="K804">
        <f t="shared" si="73"/>
        <v>0</v>
      </c>
      <c r="L804">
        <f t="shared" si="74"/>
        <v>0.85460000000000003</v>
      </c>
      <c r="M804" s="44">
        <f t="shared" si="75"/>
        <v>4.9999999999999933E-2</v>
      </c>
      <c r="N804" s="44">
        <f t="shared" si="76"/>
        <v>0</v>
      </c>
      <c r="O804" s="44">
        <f t="shared" si="77"/>
        <v>0</v>
      </c>
    </row>
    <row r="805" spans="1:15" x14ac:dyDescent="0.35">
      <c r="A805">
        <v>199901</v>
      </c>
      <c r="B805" t="s">
        <v>255</v>
      </c>
      <c r="C805" s="8">
        <v>14442869422</v>
      </c>
      <c r="D805" s="8">
        <v>14442869422</v>
      </c>
      <c r="E805" s="8">
        <f t="shared" si="72"/>
        <v>0</v>
      </c>
      <c r="F805" s="8">
        <f>_xlfn.IFNA(VLOOKUP(A805,'313 expiration'!A$1:E$24,5,FALSE),0)</f>
        <v>0</v>
      </c>
      <c r="G805" s="8">
        <f>_xlfn.IFNA(VLOOKUP(A805,'TIF expiration'!$A$1:$B$8,2,FALSE),0)</f>
        <v>0</v>
      </c>
      <c r="H805">
        <v>0.85460000000000003</v>
      </c>
      <c r="I805">
        <v>0.80460000000000009</v>
      </c>
      <c r="J805">
        <v>0.80460000000000009</v>
      </c>
      <c r="K805">
        <f t="shared" si="73"/>
        <v>0</v>
      </c>
      <c r="L805">
        <f t="shared" si="74"/>
        <v>0.85460000000000003</v>
      </c>
      <c r="M805" s="44">
        <f t="shared" si="75"/>
        <v>4.9999999999999933E-2</v>
      </c>
      <c r="N805" s="44">
        <f t="shared" si="76"/>
        <v>0</v>
      </c>
      <c r="O805" s="44">
        <f t="shared" si="77"/>
        <v>0</v>
      </c>
    </row>
    <row r="806" spans="1:15" x14ac:dyDescent="0.35">
      <c r="A806">
        <v>199902</v>
      </c>
      <c r="B806" t="s">
        <v>254</v>
      </c>
      <c r="C806" s="8">
        <v>4073329364</v>
      </c>
      <c r="D806" s="8">
        <v>4073329364</v>
      </c>
      <c r="E806" s="8">
        <f t="shared" si="72"/>
        <v>0</v>
      </c>
      <c r="F806" s="8">
        <f>_xlfn.IFNA(VLOOKUP(A806,'313 expiration'!A$1:E$24,5,FALSE),0)</f>
        <v>0</v>
      </c>
      <c r="G806" s="8">
        <f>_xlfn.IFNA(VLOOKUP(A806,'TIF expiration'!$A$1:$B$8,2,FALSE),0)</f>
        <v>0</v>
      </c>
      <c r="H806">
        <v>0.94290000000000007</v>
      </c>
      <c r="I806">
        <v>0.80460000000000009</v>
      </c>
      <c r="J806">
        <v>0.80460000000000009</v>
      </c>
      <c r="K806">
        <f t="shared" si="73"/>
        <v>0</v>
      </c>
      <c r="L806">
        <f t="shared" si="74"/>
        <v>0.94290000000000007</v>
      </c>
      <c r="M806" s="44">
        <f t="shared" si="75"/>
        <v>0.08</v>
      </c>
      <c r="N806" s="44">
        <f t="shared" si="76"/>
        <v>5.8299999999999977E-2</v>
      </c>
      <c r="O806" s="44">
        <f t="shared" si="77"/>
        <v>0</v>
      </c>
    </row>
    <row r="807" spans="1:15" x14ac:dyDescent="0.35">
      <c r="A807">
        <v>200901</v>
      </c>
      <c r="B807" t="s">
        <v>253</v>
      </c>
      <c r="C807" s="8">
        <v>455714512</v>
      </c>
      <c r="D807" s="8">
        <v>455714512</v>
      </c>
      <c r="E807" s="8">
        <f t="shared" si="72"/>
        <v>0</v>
      </c>
      <c r="F807" s="8">
        <f>_xlfn.IFNA(VLOOKUP(A807,'313 expiration'!A$1:E$24,5,FALSE),0)</f>
        <v>0</v>
      </c>
      <c r="G807" s="8">
        <f>_xlfn.IFNA(VLOOKUP(A807,'TIF expiration'!$A$1:$B$8,2,FALSE),0)</f>
        <v>0</v>
      </c>
      <c r="H807">
        <v>0.94290000000000007</v>
      </c>
      <c r="I807">
        <v>0.80460000000000009</v>
      </c>
      <c r="J807">
        <v>0.80460000000000009</v>
      </c>
      <c r="K807">
        <f t="shared" si="73"/>
        <v>0</v>
      </c>
      <c r="L807">
        <f t="shared" si="74"/>
        <v>0.94290000000000007</v>
      </c>
      <c r="M807" s="44">
        <f t="shared" si="75"/>
        <v>0.08</v>
      </c>
      <c r="N807" s="44">
        <f t="shared" si="76"/>
        <v>5.8299999999999977E-2</v>
      </c>
      <c r="O807" s="44">
        <f t="shared" si="77"/>
        <v>0</v>
      </c>
    </row>
    <row r="808" spans="1:15" x14ac:dyDescent="0.35">
      <c r="A808">
        <v>200902</v>
      </c>
      <c r="B808" t="s">
        <v>252</v>
      </c>
      <c r="C808" s="8">
        <v>131766745</v>
      </c>
      <c r="D808" s="8">
        <v>131766745</v>
      </c>
      <c r="E808" s="8">
        <f t="shared" si="72"/>
        <v>0</v>
      </c>
      <c r="F808" s="8">
        <f>_xlfn.IFNA(VLOOKUP(A808,'313 expiration'!A$1:E$24,5,FALSE),0)</f>
        <v>0</v>
      </c>
      <c r="G808" s="8">
        <f>_xlfn.IFNA(VLOOKUP(A808,'TIF expiration'!$A$1:$B$8,2,FALSE),0)</f>
        <v>0</v>
      </c>
      <c r="H808">
        <v>0.94290000000000007</v>
      </c>
      <c r="I808">
        <v>0.80460000000000009</v>
      </c>
      <c r="J808">
        <v>0.80460000000000009</v>
      </c>
      <c r="K808">
        <f t="shared" si="73"/>
        <v>0</v>
      </c>
      <c r="L808">
        <f t="shared" si="74"/>
        <v>0.94290000000000007</v>
      </c>
      <c r="M808" s="44">
        <f t="shared" si="75"/>
        <v>0.08</v>
      </c>
      <c r="N808" s="44">
        <f t="shared" si="76"/>
        <v>5.8299999999999977E-2</v>
      </c>
      <c r="O808" s="44">
        <f t="shared" si="77"/>
        <v>0</v>
      </c>
    </row>
    <row r="809" spans="1:15" x14ac:dyDescent="0.35">
      <c r="A809">
        <v>200904</v>
      </c>
      <c r="B809" t="s">
        <v>251</v>
      </c>
      <c r="C809" s="8">
        <v>218766956</v>
      </c>
      <c r="D809" s="8">
        <v>218766956</v>
      </c>
      <c r="E809" s="8">
        <f t="shared" si="72"/>
        <v>0</v>
      </c>
      <c r="F809" s="8">
        <f>_xlfn.IFNA(VLOOKUP(A809,'313 expiration'!A$1:E$24,5,FALSE),0)</f>
        <v>0</v>
      </c>
      <c r="G809" s="8">
        <f>_xlfn.IFNA(VLOOKUP(A809,'TIF expiration'!$A$1:$B$8,2,FALSE),0)</f>
        <v>0</v>
      </c>
      <c r="H809">
        <v>0.94410000000000005</v>
      </c>
      <c r="I809">
        <v>0.89410000000000001</v>
      </c>
      <c r="J809">
        <v>0.89410000000000001</v>
      </c>
      <c r="K809">
        <f t="shared" si="73"/>
        <v>0</v>
      </c>
      <c r="L809">
        <f t="shared" si="74"/>
        <v>0.94410000000000005</v>
      </c>
      <c r="M809" s="44">
        <f t="shared" si="75"/>
        <v>5.0000000000000044E-2</v>
      </c>
      <c r="N809" s="44">
        <f t="shared" si="76"/>
        <v>0</v>
      </c>
      <c r="O809" s="44">
        <f t="shared" si="77"/>
        <v>0</v>
      </c>
    </row>
    <row r="810" spans="1:15" x14ac:dyDescent="0.35">
      <c r="A810">
        <v>200906</v>
      </c>
      <c r="B810" t="s">
        <v>250</v>
      </c>
      <c r="C810" s="8">
        <v>12785189</v>
      </c>
      <c r="D810" s="8">
        <v>12785189</v>
      </c>
      <c r="E810" s="8">
        <f t="shared" si="72"/>
        <v>0</v>
      </c>
      <c r="F810" s="8">
        <f>_xlfn.IFNA(VLOOKUP(A810,'313 expiration'!A$1:E$24,5,FALSE),0)</f>
        <v>0</v>
      </c>
      <c r="G810" s="8">
        <f>_xlfn.IFNA(VLOOKUP(A810,'TIF expiration'!$A$1:$B$8,2,FALSE),0)</f>
        <v>0</v>
      </c>
      <c r="H810">
        <v>0.98670000000000002</v>
      </c>
      <c r="I810">
        <v>0.84840000000000004</v>
      </c>
      <c r="J810">
        <v>0.84840000000000004</v>
      </c>
      <c r="K810">
        <f t="shared" si="73"/>
        <v>0</v>
      </c>
      <c r="L810">
        <f t="shared" si="74"/>
        <v>0.98670000000000002</v>
      </c>
      <c r="M810" s="44">
        <f t="shared" si="75"/>
        <v>0.08</v>
      </c>
      <c r="N810" s="44">
        <f t="shared" si="76"/>
        <v>5.8299999999999977E-2</v>
      </c>
      <c r="O810" s="44">
        <f t="shared" si="77"/>
        <v>0</v>
      </c>
    </row>
    <row r="811" spans="1:15" x14ac:dyDescent="0.35">
      <c r="A811">
        <v>201902</v>
      </c>
      <c r="B811" t="s">
        <v>249</v>
      </c>
      <c r="C811" s="8">
        <v>1779552071</v>
      </c>
      <c r="D811" s="8">
        <v>1714812411</v>
      </c>
      <c r="E811" s="8">
        <f t="shared" si="72"/>
        <v>129479320</v>
      </c>
      <c r="F811" s="8">
        <f>_xlfn.IFNA(VLOOKUP(A811,'313 expiration'!A$1:E$24,5,FALSE),0)</f>
        <v>0</v>
      </c>
      <c r="G811" s="8">
        <f>_xlfn.IFNA(VLOOKUP(A811,'TIF expiration'!$A$1:$B$8,2,FALSE),0)</f>
        <v>0</v>
      </c>
      <c r="H811">
        <v>0.89990000000000003</v>
      </c>
      <c r="I811">
        <v>0.84989999999999999</v>
      </c>
      <c r="J811">
        <v>0.84989999999999999</v>
      </c>
      <c r="K811">
        <f t="shared" si="73"/>
        <v>0</v>
      </c>
      <c r="L811">
        <f t="shared" si="74"/>
        <v>0.89990000000000003</v>
      </c>
      <c r="M811" s="44">
        <f t="shared" si="75"/>
        <v>5.0000000000000044E-2</v>
      </c>
      <c r="N811" s="44">
        <f t="shared" si="76"/>
        <v>0</v>
      </c>
      <c r="O811" s="44">
        <f t="shared" si="77"/>
        <v>0</v>
      </c>
    </row>
    <row r="812" spans="1:15" x14ac:dyDescent="0.35">
      <c r="A812">
        <v>201903</v>
      </c>
      <c r="B812" t="s">
        <v>248</v>
      </c>
      <c r="C812" s="8">
        <v>119275191</v>
      </c>
      <c r="D812" s="8">
        <v>114918251</v>
      </c>
      <c r="E812" s="8">
        <f t="shared" si="72"/>
        <v>8713880</v>
      </c>
      <c r="F812" s="8">
        <f>_xlfn.IFNA(VLOOKUP(A812,'313 expiration'!A$1:E$24,5,FALSE),0)</f>
        <v>0</v>
      </c>
      <c r="G812" s="8">
        <f>_xlfn.IFNA(VLOOKUP(A812,'TIF expiration'!$A$1:$B$8,2,FALSE),0)</f>
        <v>0</v>
      </c>
      <c r="H812">
        <v>0.95669999999999999</v>
      </c>
      <c r="I812">
        <v>0.81840000000000002</v>
      </c>
      <c r="J812">
        <v>0.81840000000000002</v>
      </c>
      <c r="K812">
        <f t="shared" si="73"/>
        <v>0</v>
      </c>
      <c r="L812">
        <f t="shared" si="74"/>
        <v>0.95669999999999999</v>
      </c>
      <c r="M812" s="44">
        <f t="shared" si="75"/>
        <v>0.08</v>
      </c>
      <c r="N812" s="44">
        <f t="shared" si="76"/>
        <v>5.8299999999999977E-2</v>
      </c>
      <c r="O812" s="44">
        <f t="shared" si="77"/>
        <v>0</v>
      </c>
    </row>
    <row r="813" spans="1:15" x14ac:dyDescent="0.35">
      <c r="A813">
        <v>201904</v>
      </c>
      <c r="B813" t="s">
        <v>247</v>
      </c>
      <c r="C813" s="8">
        <v>42807360</v>
      </c>
      <c r="D813" s="8">
        <v>41427810</v>
      </c>
      <c r="E813" s="8">
        <f t="shared" si="72"/>
        <v>2759100</v>
      </c>
      <c r="F813" s="8">
        <f>_xlfn.IFNA(VLOOKUP(A813,'313 expiration'!A$1:E$24,5,FALSE),0)</f>
        <v>0</v>
      </c>
      <c r="G813" s="8">
        <f>_xlfn.IFNA(VLOOKUP(A813,'TIF expiration'!$A$1:$B$8,2,FALSE),0)</f>
        <v>0</v>
      </c>
      <c r="H813">
        <v>0.94290000000000007</v>
      </c>
      <c r="I813">
        <v>0.80460000000000009</v>
      </c>
      <c r="J813">
        <v>0.80460000000000009</v>
      </c>
      <c r="K813">
        <f t="shared" si="73"/>
        <v>0</v>
      </c>
      <c r="L813">
        <f t="shared" si="74"/>
        <v>0.94290000000000007</v>
      </c>
      <c r="M813" s="44">
        <f t="shared" si="75"/>
        <v>0.08</v>
      </c>
      <c r="N813" s="44">
        <f t="shared" si="76"/>
        <v>5.8299999999999977E-2</v>
      </c>
      <c r="O813" s="44">
        <f t="shared" si="77"/>
        <v>0</v>
      </c>
    </row>
    <row r="814" spans="1:15" x14ac:dyDescent="0.35">
      <c r="A814">
        <v>201907</v>
      </c>
      <c r="B814" t="s">
        <v>246</v>
      </c>
      <c r="C814" s="8">
        <v>79522786</v>
      </c>
      <c r="D814" s="8">
        <v>74900706</v>
      </c>
      <c r="E814" s="8">
        <f t="shared" si="72"/>
        <v>9244160</v>
      </c>
      <c r="F814" s="8">
        <f>_xlfn.IFNA(VLOOKUP(A814,'313 expiration'!A$1:E$24,5,FALSE),0)</f>
        <v>0</v>
      </c>
      <c r="G814" s="8">
        <f>_xlfn.IFNA(VLOOKUP(A814,'TIF expiration'!$A$1:$B$8,2,FALSE),0)</f>
        <v>0</v>
      </c>
      <c r="H814">
        <v>0.94290000000000007</v>
      </c>
      <c r="I814">
        <v>0.80460000000000009</v>
      </c>
      <c r="J814">
        <v>0.80460000000000009</v>
      </c>
      <c r="K814">
        <f t="shared" si="73"/>
        <v>0</v>
      </c>
      <c r="L814">
        <f t="shared" si="74"/>
        <v>0.94290000000000007</v>
      </c>
      <c r="M814" s="44">
        <f t="shared" si="75"/>
        <v>0.08</v>
      </c>
      <c r="N814" s="44">
        <f t="shared" si="76"/>
        <v>5.8299999999999977E-2</v>
      </c>
      <c r="O814" s="44">
        <f t="shared" si="77"/>
        <v>0</v>
      </c>
    </row>
    <row r="815" spans="1:15" x14ac:dyDescent="0.35">
      <c r="A815">
        <v>201908</v>
      </c>
      <c r="B815" t="s">
        <v>245</v>
      </c>
      <c r="C815" s="8">
        <v>110941936</v>
      </c>
      <c r="D815" s="8">
        <v>105934491</v>
      </c>
      <c r="E815" s="8">
        <f t="shared" si="72"/>
        <v>10014890</v>
      </c>
      <c r="F815" s="8">
        <f>_xlfn.IFNA(VLOOKUP(A815,'313 expiration'!A$1:E$24,5,FALSE),0)</f>
        <v>0</v>
      </c>
      <c r="G815" s="8">
        <f>_xlfn.IFNA(VLOOKUP(A815,'TIF expiration'!$A$1:$B$8,2,FALSE),0)</f>
        <v>0</v>
      </c>
      <c r="H815">
        <v>0.94290000000000007</v>
      </c>
      <c r="I815">
        <v>0.80460000000000009</v>
      </c>
      <c r="J815">
        <v>0.80460000000000009</v>
      </c>
      <c r="K815">
        <f t="shared" si="73"/>
        <v>0</v>
      </c>
      <c r="L815">
        <f t="shared" si="74"/>
        <v>0.94290000000000007</v>
      </c>
      <c r="M815" s="44">
        <f t="shared" si="75"/>
        <v>0.08</v>
      </c>
      <c r="N815" s="44">
        <f t="shared" si="76"/>
        <v>5.8299999999999977E-2</v>
      </c>
      <c r="O815" s="44">
        <f t="shared" si="77"/>
        <v>0</v>
      </c>
    </row>
    <row r="816" spans="1:15" x14ac:dyDescent="0.35">
      <c r="A816">
        <v>201910</v>
      </c>
      <c r="B816" t="s">
        <v>244</v>
      </c>
      <c r="C816" s="8">
        <v>885296044</v>
      </c>
      <c r="D816" s="8">
        <v>864061819</v>
      </c>
      <c r="E816" s="8">
        <f t="shared" si="72"/>
        <v>42468450</v>
      </c>
      <c r="F816" s="8">
        <f>_xlfn.IFNA(VLOOKUP(A816,'313 expiration'!A$1:E$24,5,FALSE),0)</f>
        <v>0</v>
      </c>
      <c r="G816" s="8">
        <f>_xlfn.IFNA(VLOOKUP(A816,'TIF expiration'!$A$1:$B$8,2,FALSE),0)</f>
        <v>0</v>
      </c>
      <c r="H816">
        <v>0.91480000000000006</v>
      </c>
      <c r="I816">
        <v>0.86480000000000001</v>
      </c>
      <c r="J816">
        <v>0.86480000000000001</v>
      </c>
      <c r="K816">
        <f t="shared" si="73"/>
        <v>0</v>
      </c>
      <c r="L816">
        <f t="shared" si="74"/>
        <v>0.91480000000000006</v>
      </c>
      <c r="M816" s="44">
        <f t="shared" si="75"/>
        <v>5.0000000000000044E-2</v>
      </c>
      <c r="N816" s="44">
        <f t="shared" si="76"/>
        <v>0</v>
      </c>
      <c r="O816" s="44">
        <f t="shared" si="77"/>
        <v>0</v>
      </c>
    </row>
    <row r="817" spans="1:15" x14ac:dyDescent="0.35">
      <c r="A817">
        <v>201913</v>
      </c>
      <c r="B817" t="s">
        <v>243</v>
      </c>
      <c r="C817" s="8">
        <v>165725887</v>
      </c>
      <c r="D817" s="8">
        <v>158672428</v>
      </c>
      <c r="E817" s="8">
        <f t="shared" si="72"/>
        <v>14106918</v>
      </c>
      <c r="F817" s="8">
        <f>_xlfn.IFNA(VLOOKUP(A817,'313 expiration'!A$1:E$24,5,FALSE),0)</f>
        <v>0</v>
      </c>
      <c r="G817" s="8">
        <f>_xlfn.IFNA(VLOOKUP(A817,'TIF expiration'!$A$1:$B$8,2,FALSE),0)</f>
        <v>0</v>
      </c>
      <c r="H817">
        <v>0.97650000000000003</v>
      </c>
      <c r="I817">
        <v>0.80649999999999999</v>
      </c>
      <c r="J817">
        <v>0.84060000000000001</v>
      </c>
      <c r="K817">
        <f t="shared" si="73"/>
        <v>-3.4100000000000019E-2</v>
      </c>
      <c r="L817">
        <f t="shared" si="74"/>
        <v>0.94240000000000002</v>
      </c>
      <c r="M817" s="44">
        <f t="shared" si="75"/>
        <v>0.08</v>
      </c>
      <c r="N817" s="44">
        <f t="shared" si="76"/>
        <v>5.5900000000000019E-2</v>
      </c>
      <c r="O817" s="44">
        <f t="shared" si="77"/>
        <v>0</v>
      </c>
    </row>
    <row r="818" spans="1:15" x14ac:dyDescent="0.35">
      <c r="A818">
        <v>201914</v>
      </c>
      <c r="B818" t="s">
        <v>242</v>
      </c>
      <c r="C818" s="8">
        <v>427584809</v>
      </c>
      <c r="D818" s="8">
        <v>414790684</v>
      </c>
      <c r="E818" s="8">
        <f t="shared" si="72"/>
        <v>25588250</v>
      </c>
      <c r="F818" s="8">
        <f>_xlfn.IFNA(VLOOKUP(A818,'313 expiration'!A$1:E$24,5,FALSE),0)</f>
        <v>0</v>
      </c>
      <c r="G818" s="8">
        <f>_xlfn.IFNA(VLOOKUP(A818,'TIF expiration'!$A$1:$B$8,2,FALSE),0)</f>
        <v>0</v>
      </c>
      <c r="H818">
        <v>0.85460000000000003</v>
      </c>
      <c r="I818">
        <v>0.80460000000000009</v>
      </c>
      <c r="J818">
        <v>0.80460000000000009</v>
      </c>
      <c r="K818">
        <f t="shared" si="73"/>
        <v>0</v>
      </c>
      <c r="L818">
        <f t="shared" si="74"/>
        <v>0.85460000000000003</v>
      </c>
      <c r="M818" s="44">
        <f t="shared" si="75"/>
        <v>4.9999999999999933E-2</v>
      </c>
      <c r="N818" s="44">
        <f t="shared" si="76"/>
        <v>0</v>
      </c>
      <c r="O818" s="44">
        <f t="shared" si="77"/>
        <v>0</v>
      </c>
    </row>
    <row r="819" spans="1:15" x14ac:dyDescent="0.35">
      <c r="A819">
        <v>202903</v>
      </c>
      <c r="B819" t="s">
        <v>241</v>
      </c>
      <c r="C819" s="8">
        <v>773884080</v>
      </c>
      <c r="D819" s="8">
        <v>773884080</v>
      </c>
      <c r="E819" s="8">
        <f t="shared" si="72"/>
        <v>0</v>
      </c>
      <c r="F819" s="8">
        <f>_xlfn.IFNA(VLOOKUP(A819,'313 expiration'!A$1:E$24,5,FALSE),0)</f>
        <v>0</v>
      </c>
      <c r="G819" s="8">
        <f>_xlfn.IFNA(VLOOKUP(A819,'TIF expiration'!$A$1:$B$8,2,FALSE),0)</f>
        <v>0</v>
      </c>
      <c r="H819">
        <v>0.86420000000000008</v>
      </c>
      <c r="I819">
        <v>0.81420000000000003</v>
      </c>
      <c r="J819">
        <v>0.81420000000000003</v>
      </c>
      <c r="K819">
        <f t="shared" si="73"/>
        <v>0</v>
      </c>
      <c r="L819">
        <f t="shared" si="74"/>
        <v>0.86420000000000008</v>
      </c>
      <c r="M819" s="44">
        <f t="shared" si="75"/>
        <v>5.0000000000000044E-2</v>
      </c>
      <c r="N819" s="44">
        <f t="shared" si="76"/>
        <v>0</v>
      </c>
      <c r="O819" s="44">
        <f t="shared" si="77"/>
        <v>0</v>
      </c>
    </row>
    <row r="820" spans="1:15" x14ac:dyDescent="0.35">
      <c r="A820">
        <v>202905</v>
      </c>
      <c r="B820" t="s">
        <v>240</v>
      </c>
      <c r="C820" s="8">
        <v>192562840</v>
      </c>
      <c r="D820" s="8">
        <v>187825358</v>
      </c>
      <c r="E820" s="8">
        <f t="shared" si="72"/>
        <v>9474964</v>
      </c>
      <c r="F820" s="8">
        <f>_xlfn.IFNA(VLOOKUP(A820,'313 expiration'!A$1:E$24,5,FALSE),0)</f>
        <v>0</v>
      </c>
      <c r="G820" s="8">
        <f>_xlfn.IFNA(VLOOKUP(A820,'TIF expiration'!$A$1:$B$8,2,FALSE),0)</f>
        <v>0</v>
      </c>
      <c r="H820">
        <v>0.90850000000000009</v>
      </c>
      <c r="I820">
        <v>0.85850000000000004</v>
      </c>
      <c r="J820">
        <v>0.85850000000000004</v>
      </c>
      <c r="K820">
        <f t="shared" si="73"/>
        <v>0</v>
      </c>
      <c r="L820">
        <f t="shared" si="74"/>
        <v>0.90850000000000009</v>
      </c>
      <c r="M820" s="44">
        <f t="shared" si="75"/>
        <v>5.0000000000000044E-2</v>
      </c>
      <c r="N820" s="44">
        <f t="shared" si="76"/>
        <v>0</v>
      </c>
      <c r="O820" s="44">
        <f t="shared" si="77"/>
        <v>0</v>
      </c>
    </row>
    <row r="821" spans="1:15" x14ac:dyDescent="0.35">
      <c r="A821">
        <v>203901</v>
      </c>
      <c r="B821" t="s">
        <v>239</v>
      </c>
      <c r="C821" s="8">
        <v>678466549</v>
      </c>
      <c r="D821" s="8">
        <v>678466549</v>
      </c>
      <c r="E821" s="8">
        <f t="shared" si="72"/>
        <v>0</v>
      </c>
      <c r="F821" s="8">
        <f>_xlfn.IFNA(VLOOKUP(A821,'313 expiration'!A$1:E$24,5,FALSE),0)</f>
        <v>0</v>
      </c>
      <c r="G821" s="8">
        <f>_xlfn.IFNA(VLOOKUP(A821,'TIF expiration'!$A$1:$B$8,2,FALSE),0)</f>
        <v>0</v>
      </c>
      <c r="H821">
        <v>0.86460000000000004</v>
      </c>
      <c r="I821">
        <v>0.80460000000000009</v>
      </c>
      <c r="J821">
        <v>0.80460000000000009</v>
      </c>
      <c r="K821">
        <f t="shared" si="73"/>
        <v>0</v>
      </c>
      <c r="L821">
        <f t="shared" si="74"/>
        <v>0.86460000000000004</v>
      </c>
      <c r="M821" s="44">
        <f t="shared" si="75"/>
        <v>5.9999999999999942E-2</v>
      </c>
      <c r="N821" s="44">
        <f t="shared" si="76"/>
        <v>0</v>
      </c>
      <c r="O821" s="44">
        <f t="shared" si="77"/>
        <v>0</v>
      </c>
    </row>
    <row r="822" spans="1:15" x14ac:dyDescent="0.35">
      <c r="A822">
        <v>203902</v>
      </c>
      <c r="B822" t="s">
        <v>238</v>
      </c>
      <c r="C822" s="8">
        <v>618819657</v>
      </c>
      <c r="D822" s="8">
        <v>618819657</v>
      </c>
      <c r="E822" s="8">
        <f t="shared" si="72"/>
        <v>0</v>
      </c>
      <c r="F822" s="8">
        <f>_xlfn.IFNA(VLOOKUP(A822,'313 expiration'!A$1:E$24,5,FALSE),0)</f>
        <v>0</v>
      </c>
      <c r="G822" s="8">
        <f>_xlfn.IFNA(VLOOKUP(A822,'TIF expiration'!$A$1:$B$8,2,FALSE),0)</f>
        <v>0</v>
      </c>
      <c r="H822">
        <v>0.94000000000000006</v>
      </c>
      <c r="I822">
        <v>0.89410000000000001</v>
      </c>
      <c r="J822">
        <v>0.89410000000000001</v>
      </c>
      <c r="K822">
        <f t="shared" si="73"/>
        <v>0</v>
      </c>
      <c r="L822">
        <f t="shared" si="74"/>
        <v>0.94000000000000006</v>
      </c>
      <c r="M822" s="44">
        <f t="shared" si="75"/>
        <v>4.5900000000000052E-2</v>
      </c>
      <c r="N822" s="44">
        <f t="shared" si="76"/>
        <v>0</v>
      </c>
      <c r="O822" s="44">
        <f t="shared" si="77"/>
        <v>0</v>
      </c>
    </row>
    <row r="823" spans="1:15" x14ac:dyDescent="0.35">
      <c r="A823">
        <v>204901</v>
      </c>
      <c r="B823" t="s">
        <v>237</v>
      </c>
      <c r="C823" s="8">
        <v>1871080284</v>
      </c>
      <c r="D823" s="8">
        <v>1871080284</v>
      </c>
      <c r="E823" s="8">
        <f t="shared" si="72"/>
        <v>0</v>
      </c>
      <c r="F823" s="8">
        <f>_xlfn.IFNA(VLOOKUP(A823,'313 expiration'!A$1:E$24,5,FALSE),0)</f>
        <v>0</v>
      </c>
      <c r="G823" s="8">
        <f>_xlfn.IFNA(VLOOKUP(A823,'TIF expiration'!$A$1:$B$8,2,FALSE),0)</f>
        <v>0</v>
      </c>
      <c r="H823">
        <v>0.85450000000000004</v>
      </c>
      <c r="I823">
        <v>0.80460000000000009</v>
      </c>
      <c r="J823">
        <v>0.80460000000000009</v>
      </c>
      <c r="K823">
        <f t="shared" si="73"/>
        <v>0</v>
      </c>
      <c r="L823">
        <f t="shared" si="74"/>
        <v>0.85450000000000004</v>
      </c>
      <c r="M823" s="44">
        <f t="shared" si="75"/>
        <v>4.9899999999999944E-2</v>
      </c>
      <c r="N823" s="44">
        <f t="shared" si="76"/>
        <v>0</v>
      </c>
      <c r="O823" s="44">
        <f t="shared" si="77"/>
        <v>0</v>
      </c>
    </row>
    <row r="824" spans="1:15" x14ac:dyDescent="0.35">
      <c r="A824">
        <v>204904</v>
      </c>
      <c r="B824" t="s">
        <v>236</v>
      </c>
      <c r="C824" s="8">
        <v>614572028</v>
      </c>
      <c r="D824" s="8">
        <v>614572028</v>
      </c>
      <c r="E824" s="8">
        <f t="shared" si="72"/>
        <v>0</v>
      </c>
      <c r="F824" s="8">
        <f>_xlfn.IFNA(VLOOKUP(A824,'313 expiration'!A$1:E$24,5,FALSE),0)</f>
        <v>0</v>
      </c>
      <c r="G824" s="8">
        <f>_xlfn.IFNA(VLOOKUP(A824,'TIF expiration'!$A$1:$B$8,2,FALSE),0)</f>
        <v>0</v>
      </c>
      <c r="H824">
        <v>0.94290000000000007</v>
      </c>
      <c r="I824">
        <v>0.80460000000000009</v>
      </c>
      <c r="J824">
        <v>0.80460000000000009</v>
      </c>
      <c r="K824">
        <f t="shared" si="73"/>
        <v>0</v>
      </c>
      <c r="L824">
        <f t="shared" si="74"/>
        <v>0.94290000000000007</v>
      </c>
      <c r="M824" s="44">
        <f t="shared" si="75"/>
        <v>0.08</v>
      </c>
      <c r="N824" s="44">
        <f t="shared" si="76"/>
        <v>5.8299999999999977E-2</v>
      </c>
      <c r="O824" s="44">
        <f t="shared" si="77"/>
        <v>0</v>
      </c>
    </row>
    <row r="825" spans="1:15" x14ac:dyDescent="0.35">
      <c r="A825">
        <v>205901</v>
      </c>
      <c r="B825" t="s">
        <v>235</v>
      </c>
      <c r="C825" s="8">
        <v>1136222894</v>
      </c>
      <c r="D825" s="8">
        <v>1136222894</v>
      </c>
      <c r="E825" s="8">
        <f t="shared" si="72"/>
        <v>0</v>
      </c>
      <c r="F825" s="8">
        <f>_xlfn.IFNA(VLOOKUP(A825,'313 expiration'!A$1:E$24,5,FALSE),0)</f>
        <v>0</v>
      </c>
      <c r="G825" s="8">
        <f>_xlfn.IFNA(VLOOKUP(A825,'TIF expiration'!$A$1:$B$8,2,FALSE),0)</f>
        <v>0</v>
      </c>
      <c r="H825">
        <v>0.85460000000000003</v>
      </c>
      <c r="I825">
        <v>0.80460000000000009</v>
      </c>
      <c r="J825">
        <v>0.80460000000000009</v>
      </c>
      <c r="K825">
        <f t="shared" si="73"/>
        <v>0</v>
      </c>
      <c r="L825">
        <f t="shared" si="74"/>
        <v>0.85460000000000003</v>
      </c>
      <c r="M825" s="44">
        <f t="shared" si="75"/>
        <v>4.9999999999999933E-2</v>
      </c>
      <c r="N825" s="44">
        <f t="shared" si="76"/>
        <v>0</v>
      </c>
      <c r="O825" s="44">
        <f t="shared" si="77"/>
        <v>0</v>
      </c>
    </row>
    <row r="826" spans="1:15" x14ac:dyDescent="0.35">
      <c r="A826">
        <v>205902</v>
      </c>
      <c r="B826" t="s">
        <v>234</v>
      </c>
      <c r="C826" s="8">
        <v>5975698807</v>
      </c>
      <c r="D826" s="8">
        <v>5975698807</v>
      </c>
      <c r="E826" s="8">
        <f t="shared" si="72"/>
        <v>0</v>
      </c>
      <c r="F826" s="8">
        <f>_xlfn.IFNA(VLOOKUP(A826,'313 expiration'!A$1:E$24,5,FALSE),0)</f>
        <v>0</v>
      </c>
      <c r="G826" s="8">
        <f>_xlfn.IFNA(VLOOKUP(A826,'TIF expiration'!$A$1:$B$8,2,FALSE),0)</f>
        <v>0</v>
      </c>
      <c r="H826">
        <v>0.96030000000000004</v>
      </c>
      <c r="I826">
        <v>0.82200000000000006</v>
      </c>
      <c r="J826">
        <v>0.82200000000000006</v>
      </c>
      <c r="K826">
        <f t="shared" si="73"/>
        <v>0</v>
      </c>
      <c r="L826">
        <f t="shared" si="74"/>
        <v>0.96030000000000004</v>
      </c>
      <c r="M826" s="44">
        <f t="shared" si="75"/>
        <v>0.08</v>
      </c>
      <c r="N826" s="44">
        <f t="shared" si="76"/>
        <v>5.8299999999999977E-2</v>
      </c>
      <c r="O826" s="44">
        <f t="shared" si="77"/>
        <v>0</v>
      </c>
    </row>
    <row r="827" spans="1:15" x14ac:dyDescent="0.35">
      <c r="A827">
        <v>205903</v>
      </c>
      <c r="B827" t="s">
        <v>233</v>
      </c>
      <c r="C827" s="8">
        <v>4399584476</v>
      </c>
      <c r="D827" s="8">
        <v>4399584476</v>
      </c>
      <c r="E827" s="8">
        <f t="shared" si="72"/>
        <v>0</v>
      </c>
      <c r="F827" s="8">
        <f>_xlfn.IFNA(VLOOKUP(A827,'313 expiration'!A$1:E$24,5,FALSE),0)</f>
        <v>0</v>
      </c>
      <c r="G827" s="8">
        <f>_xlfn.IFNA(VLOOKUP(A827,'TIF expiration'!$A$1:$B$8,2,FALSE),0)</f>
        <v>0</v>
      </c>
      <c r="H827">
        <v>0.85460000000000003</v>
      </c>
      <c r="I827">
        <v>0.80460000000000009</v>
      </c>
      <c r="J827">
        <v>0.80460000000000009</v>
      </c>
      <c r="K827">
        <f t="shared" si="73"/>
        <v>0</v>
      </c>
      <c r="L827">
        <f t="shared" si="74"/>
        <v>0.85460000000000003</v>
      </c>
      <c r="M827" s="44">
        <f t="shared" si="75"/>
        <v>4.9999999999999933E-2</v>
      </c>
      <c r="N827" s="44">
        <f t="shared" si="76"/>
        <v>0</v>
      </c>
      <c r="O827" s="44">
        <f t="shared" si="77"/>
        <v>0</v>
      </c>
    </row>
    <row r="828" spans="1:15" x14ac:dyDescent="0.35">
      <c r="A828">
        <v>205904</v>
      </c>
      <c r="B828" t="s">
        <v>232</v>
      </c>
      <c r="C828" s="8">
        <v>611424263</v>
      </c>
      <c r="D828" s="8">
        <v>611424263</v>
      </c>
      <c r="E828" s="8">
        <f t="shared" si="72"/>
        <v>0</v>
      </c>
      <c r="F828" s="8">
        <f>_xlfn.IFNA(VLOOKUP(A828,'313 expiration'!A$1:E$24,5,FALSE),0)</f>
        <v>0</v>
      </c>
      <c r="G828" s="8">
        <f>_xlfn.IFNA(VLOOKUP(A828,'TIF expiration'!$A$1:$B$8,2,FALSE),0)</f>
        <v>0</v>
      </c>
      <c r="H828">
        <v>0.94290000000000007</v>
      </c>
      <c r="I828">
        <v>0.80460000000000009</v>
      </c>
      <c r="J828">
        <v>0.80460000000000009</v>
      </c>
      <c r="K828">
        <f t="shared" si="73"/>
        <v>0</v>
      </c>
      <c r="L828">
        <f t="shared" si="74"/>
        <v>0.94290000000000007</v>
      </c>
      <c r="M828" s="44">
        <f t="shared" si="75"/>
        <v>0.08</v>
      </c>
      <c r="N828" s="44">
        <f t="shared" si="76"/>
        <v>5.8299999999999977E-2</v>
      </c>
      <c r="O828" s="44">
        <f t="shared" si="77"/>
        <v>0</v>
      </c>
    </row>
    <row r="829" spans="1:15" x14ac:dyDescent="0.35">
      <c r="A829">
        <v>205905</v>
      </c>
      <c r="B829" t="s">
        <v>231</v>
      </c>
      <c r="C829" s="8">
        <v>491440242</v>
      </c>
      <c r="D829" s="8">
        <v>491440242</v>
      </c>
      <c r="E829" s="8">
        <f t="shared" si="72"/>
        <v>0</v>
      </c>
      <c r="F829" s="8">
        <f>_xlfn.IFNA(VLOOKUP(A829,'313 expiration'!A$1:E$24,5,FALSE),0)</f>
        <v>0</v>
      </c>
      <c r="G829" s="8">
        <f>_xlfn.IFNA(VLOOKUP(A829,'TIF expiration'!$A$1:$B$8,2,FALSE),0)</f>
        <v>0</v>
      </c>
      <c r="H829">
        <v>0.94290000000000007</v>
      </c>
      <c r="I829">
        <v>0.80460000000000009</v>
      </c>
      <c r="J829">
        <v>0.80460000000000009</v>
      </c>
      <c r="K829">
        <f t="shared" si="73"/>
        <v>0</v>
      </c>
      <c r="L829">
        <f t="shared" si="74"/>
        <v>0.94290000000000007</v>
      </c>
      <c r="M829" s="44">
        <f t="shared" si="75"/>
        <v>0.08</v>
      </c>
      <c r="N829" s="44">
        <f t="shared" si="76"/>
        <v>5.8299999999999977E-2</v>
      </c>
      <c r="O829" s="44">
        <f t="shared" si="77"/>
        <v>0</v>
      </c>
    </row>
    <row r="830" spans="1:15" x14ac:dyDescent="0.35">
      <c r="A830">
        <v>205906</v>
      </c>
      <c r="B830" t="s">
        <v>230</v>
      </c>
      <c r="C830" s="8">
        <v>1263416038</v>
      </c>
      <c r="D830" s="8">
        <v>1263416038</v>
      </c>
      <c r="E830" s="8">
        <f t="shared" si="72"/>
        <v>0</v>
      </c>
      <c r="F830" s="8">
        <f>_xlfn.IFNA(VLOOKUP(A830,'313 expiration'!A$1:E$24,5,FALSE),0)</f>
        <v>0</v>
      </c>
      <c r="G830" s="8">
        <f>_xlfn.IFNA(VLOOKUP(A830,'TIF expiration'!$A$1:$B$8,2,FALSE),0)</f>
        <v>0</v>
      </c>
      <c r="H830">
        <v>0.94290000000000007</v>
      </c>
      <c r="I830">
        <v>0.80460000000000009</v>
      </c>
      <c r="J830">
        <v>0.80460000000000009</v>
      </c>
      <c r="K830">
        <f t="shared" si="73"/>
        <v>0</v>
      </c>
      <c r="L830">
        <f t="shared" si="74"/>
        <v>0.94290000000000007</v>
      </c>
      <c r="M830" s="44">
        <f t="shared" si="75"/>
        <v>0.08</v>
      </c>
      <c r="N830" s="44">
        <f t="shared" si="76"/>
        <v>5.8299999999999977E-2</v>
      </c>
      <c r="O830" s="44">
        <f t="shared" si="77"/>
        <v>0</v>
      </c>
    </row>
    <row r="831" spans="1:15" x14ac:dyDescent="0.35">
      <c r="A831">
        <v>205907</v>
      </c>
      <c r="B831" t="s">
        <v>229</v>
      </c>
      <c r="C831" s="8">
        <v>871049988</v>
      </c>
      <c r="D831" s="8">
        <v>871049988</v>
      </c>
      <c r="E831" s="8">
        <f t="shared" si="72"/>
        <v>0</v>
      </c>
      <c r="F831" s="8">
        <f>_xlfn.IFNA(VLOOKUP(A831,'313 expiration'!A$1:E$24,5,FALSE),0)</f>
        <v>0</v>
      </c>
      <c r="G831" s="8">
        <f>_xlfn.IFNA(VLOOKUP(A831,'TIF expiration'!$A$1:$B$8,2,FALSE),0)</f>
        <v>0</v>
      </c>
      <c r="H831">
        <v>0.94290000000000007</v>
      </c>
      <c r="I831">
        <v>0.80460000000000009</v>
      </c>
      <c r="J831">
        <v>0.80460000000000009</v>
      </c>
      <c r="K831">
        <f t="shared" si="73"/>
        <v>0</v>
      </c>
      <c r="L831">
        <f t="shared" si="74"/>
        <v>0.94290000000000007</v>
      </c>
      <c r="M831" s="44">
        <f t="shared" si="75"/>
        <v>0.08</v>
      </c>
      <c r="N831" s="44">
        <f t="shared" si="76"/>
        <v>5.8299999999999977E-2</v>
      </c>
      <c r="O831" s="44">
        <f t="shared" si="77"/>
        <v>0</v>
      </c>
    </row>
    <row r="832" spans="1:15" x14ac:dyDescent="0.35">
      <c r="A832">
        <v>206901</v>
      </c>
      <c r="B832" t="s">
        <v>228</v>
      </c>
      <c r="C832" s="8">
        <v>544895701</v>
      </c>
      <c r="D832" s="8">
        <v>544895701</v>
      </c>
      <c r="E832" s="8">
        <f t="shared" si="72"/>
        <v>0</v>
      </c>
      <c r="F832" s="8">
        <f>_xlfn.IFNA(VLOOKUP(A832,'313 expiration'!A$1:E$24,5,FALSE),0)</f>
        <v>0</v>
      </c>
      <c r="G832" s="8">
        <f>_xlfn.IFNA(VLOOKUP(A832,'TIF expiration'!$A$1:$B$8,2,FALSE),0)</f>
        <v>0</v>
      </c>
      <c r="H832">
        <v>0.85460000000000003</v>
      </c>
      <c r="I832">
        <v>0.80460000000000009</v>
      </c>
      <c r="J832">
        <v>0.80460000000000009</v>
      </c>
      <c r="K832">
        <f t="shared" si="73"/>
        <v>0</v>
      </c>
      <c r="L832">
        <f t="shared" si="74"/>
        <v>0.85460000000000003</v>
      </c>
      <c r="M832" s="44">
        <f t="shared" si="75"/>
        <v>4.9999999999999933E-2</v>
      </c>
      <c r="N832" s="44">
        <f t="shared" si="76"/>
        <v>0</v>
      </c>
      <c r="O832" s="44">
        <f t="shared" si="77"/>
        <v>0</v>
      </c>
    </row>
    <row r="833" spans="1:15" x14ac:dyDescent="0.35">
      <c r="A833">
        <v>206902</v>
      </c>
      <c r="B833" t="s">
        <v>227</v>
      </c>
      <c r="C833" s="8">
        <v>126152896</v>
      </c>
      <c r="D833" s="8">
        <v>126152896</v>
      </c>
      <c r="E833" s="8">
        <f t="shared" si="72"/>
        <v>0</v>
      </c>
      <c r="F833" s="8">
        <f>_xlfn.IFNA(VLOOKUP(A833,'313 expiration'!A$1:E$24,5,FALSE),0)</f>
        <v>0</v>
      </c>
      <c r="G833" s="8">
        <f>_xlfn.IFNA(VLOOKUP(A833,'TIF expiration'!$A$1:$B$8,2,FALSE),0)</f>
        <v>0</v>
      </c>
      <c r="H833">
        <v>0.91510000000000002</v>
      </c>
      <c r="I833">
        <v>0.80460000000000009</v>
      </c>
      <c r="J833">
        <v>0.80460000000000009</v>
      </c>
      <c r="K833">
        <f t="shared" si="73"/>
        <v>0</v>
      </c>
      <c r="L833">
        <f t="shared" si="74"/>
        <v>0.91510000000000002</v>
      </c>
      <c r="M833" s="44">
        <f t="shared" si="75"/>
        <v>0.08</v>
      </c>
      <c r="N833" s="44">
        <f t="shared" si="76"/>
        <v>3.049999999999993E-2</v>
      </c>
      <c r="O833" s="44">
        <f t="shared" si="77"/>
        <v>0</v>
      </c>
    </row>
    <row r="834" spans="1:15" x14ac:dyDescent="0.35">
      <c r="A834">
        <v>206903</v>
      </c>
      <c r="B834" t="s">
        <v>226</v>
      </c>
      <c r="C834" s="8">
        <v>91201470</v>
      </c>
      <c r="D834" s="8">
        <v>91201470</v>
      </c>
      <c r="E834" s="8">
        <f t="shared" ref="E834:E897" si="78">(C834-D834)*2</f>
        <v>0</v>
      </c>
      <c r="F834" s="8">
        <f>_xlfn.IFNA(VLOOKUP(A834,'313 expiration'!A$1:E$24,5,FALSE),0)</f>
        <v>0</v>
      </c>
      <c r="G834" s="8">
        <f>_xlfn.IFNA(VLOOKUP(A834,'TIF expiration'!$A$1:$B$8,2,FALSE),0)</f>
        <v>0</v>
      </c>
      <c r="H834">
        <v>0.94290000000000007</v>
      </c>
      <c r="I834">
        <v>0.80460000000000009</v>
      </c>
      <c r="J834">
        <v>0.80460000000000009</v>
      </c>
      <c r="K834">
        <f t="shared" ref="K834:K897" si="79">I834-J834</f>
        <v>0</v>
      </c>
      <c r="L834">
        <f t="shared" ref="L834:L897" si="80">H834+K834</f>
        <v>0.94290000000000007</v>
      </c>
      <c r="M834" s="44">
        <f t="shared" ref="M834:M897" si="81">MAX(0,MIN(0.08,L834-I834))</f>
        <v>0.08</v>
      </c>
      <c r="N834" s="44">
        <f t="shared" ref="N834:N897" si="82">MIN(0.09,L834-I834-M834)</f>
        <v>5.8299999999999977E-2</v>
      </c>
      <c r="O834" s="44">
        <f t="shared" ref="O834:O897" si="83">L834-I834-M834-N834</f>
        <v>0</v>
      </c>
    </row>
    <row r="835" spans="1:15" x14ac:dyDescent="0.35">
      <c r="A835">
        <v>207901</v>
      </c>
      <c r="B835" t="s">
        <v>225</v>
      </c>
      <c r="C835" s="8">
        <v>421144351</v>
      </c>
      <c r="D835" s="8">
        <v>416488676</v>
      </c>
      <c r="E835" s="8">
        <f t="shared" si="78"/>
        <v>9311350</v>
      </c>
      <c r="F835" s="8">
        <f>_xlfn.IFNA(VLOOKUP(A835,'313 expiration'!A$1:E$24,5,FALSE),0)</f>
        <v>0</v>
      </c>
      <c r="G835" s="8">
        <f>_xlfn.IFNA(VLOOKUP(A835,'TIF expiration'!$A$1:$B$8,2,FALSE),0)</f>
        <v>0</v>
      </c>
      <c r="H835">
        <v>0.94300000000000006</v>
      </c>
      <c r="I835">
        <v>0.80460000000000009</v>
      </c>
      <c r="J835">
        <v>0.80460000000000009</v>
      </c>
      <c r="K835">
        <f t="shared" si="79"/>
        <v>0</v>
      </c>
      <c r="L835">
        <f t="shared" si="80"/>
        <v>0.94300000000000006</v>
      </c>
      <c r="M835" s="44">
        <f t="shared" si="81"/>
        <v>0.08</v>
      </c>
      <c r="N835" s="44">
        <f t="shared" si="82"/>
        <v>5.8399999999999966E-2</v>
      </c>
      <c r="O835" s="44">
        <f t="shared" si="83"/>
        <v>0</v>
      </c>
    </row>
    <row r="836" spans="1:15" x14ac:dyDescent="0.35">
      <c r="A836">
        <v>208901</v>
      </c>
      <c r="B836" t="s">
        <v>224</v>
      </c>
      <c r="C836" s="8">
        <v>522819957</v>
      </c>
      <c r="D836" s="8">
        <v>522819957</v>
      </c>
      <c r="E836" s="8">
        <f t="shared" si="78"/>
        <v>0</v>
      </c>
      <c r="F836" s="8">
        <f>_xlfn.IFNA(VLOOKUP(A836,'313 expiration'!A$1:E$24,5,FALSE),0)</f>
        <v>0</v>
      </c>
      <c r="G836" s="8">
        <f>_xlfn.IFNA(VLOOKUP(A836,'TIF expiration'!$A$1:$B$8,2,FALSE),0)</f>
        <v>0</v>
      </c>
      <c r="H836">
        <v>0.85460000000000003</v>
      </c>
      <c r="I836">
        <v>0.80460000000000009</v>
      </c>
      <c r="J836">
        <v>0.80460000000000009</v>
      </c>
      <c r="K836">
        <f t="shared" si="79"/>
        <v>0</v>
      </c>
      <c r="L836">
        <f t="shared" si="80"/>
        <v>0.85460000000000003</v>
      </c>
      <c r="M836" s="44">
        <f t="shared" si="81"/>
        <v>4.9999999999999933E-2</v>
      </c>
      <c r="N836" s="44">
        <f t="shared" si="82"/>
        <v>0</v>
      </c>
      <c r="O836" s="44">
        <f t="shared" si="83"/>
        <v>0</v>
      </c>
    </row>
    <row r="837" spans="1:15" x14ac:dyDescent="0.35">
      <c r="A837">
        <v>208902</v>
      </c>
      <c r="B837" t="s">
        <v>223</v>
      </c>
      <c r="C837" s="8">
        <v>2593877455</v>
      </c>
      <c r="D837" s="8">
        <v>2593877455</v>
      </c>
      <c r="E837" s="8">
        <f t="shared" si="78"/>
        <v>0</v>
      </c>
      <c r="F837" s="8">
        <f>_xlfn.IFNA(VLOOKUP(A837,'313 expiration'!A$1:E$24,5,FALSE),0)</f>
        <v>0</v>
      </c>
      <c r="G837" s="8">
        <f>_xlfn.IFNA(VLOOKUP(A837,'TIF expiration'!$A$1:$B$8,2,FALSE),0)</f>
        <v>0</v>
      </c>
      <c r="H837">
        <v>0.85460000000000003</v>
      </c>
      <c r="I837">
        <v>0.80460000000000009</v>
      </c>
      <c r="J837">
        <v>0.80460000000000009</v>
      </c>
      <c r="K837">
        <f t="shared" si="79"/>
        <v>0</v>
      </c>
      <c r="L837">
        <f t="shared" si="80"/>
        <v>0.85460000000000003</v>
      </c>
      <c r="M837" s="44">
        <f t="shared" si="81"/>
        <v>4.9999999999999933E-2</v>
      </c>
      <c r="N837" s="44">
        <f t="shared" si="82"/>
        <v>0</v>
      </c>
      <c r="O837" s="44">
        <f t="shared" si="83"/>
        <v>0</v>
      </c>
    </row>
    <row r="838" spans="1:15" x14ac:dyDescent="0.35">
      <c r="A838">
        <v>208903</v>
      </c>
      <c r="B838" t="s">
        <v>222</v>
      </c>
      <c r="C838" s="8">
        <v>148143224</v>
      </c>
      <c r="D838" s="8">
        <v>148143224</v>
      </c>
      <c r="E838" s="8">
        <f t="shared" si="78"/>
        <v>0</v>
      </c>
      <c r="F838" s="8">
        <f>_xlfn.IFNA(VLOOKUP(A838,'313 expiration'!A$1:E$24,5,FALSE),0)</f>
        <v>0</v>
      </c>
      <c r="G838" s="8">
        <f>_xlfn.IFNA(VLOOKUP(A838,'TIF expiration'!$A$1:$B$8,2,FALSE),0)</f>
        <v>0</v>
      </c>
      <c r="H838">
        <v>0.85460000000000003</v>
      </c>
      <c r="I838">
        <v>0.80460000000000009</v>
      </c>
      <c r="J838">
        <v>0.80460000000000009</v>
      </c>
      <c r="K838">
        <f t="shared" si="79"/>
        <v>0</v>
      </c>
      <c r="L838">
        <f t="shared" si="80"/>
        <v>0.85460000000000003</v>
      </c>
      <c r="M838" s="44">
        <f t="shared" si="81"/>
        <v>4.9999999999999933E-2</v>
      </c>
      <c r="N838" s="44">
        <f t="shared" si="82"/>
        <v>0</v>
      </c>
      <c r="O838" s="44">
        <f t="shared" si="83"/>
        <v>0</v>
      </c>
    </row>
    <row r="839" spans="1:15" x14ac:dyDescent="0.35">
      <c r="A839">
        <v>209901</v>
      </c>
      <c r="B839" t="s">
        <v>221</v>
      </c>
      <c r="C839" s="8">
        <v>346979849</v>
      </c>
      <c r="D839" s="8">
        <v>346979849</v>
      </c>
      <c r="E839" s="8">
        <f t="shared" si="78"/>
        <v>0</v>
      </c>
      <c r="F839" s="8">
        <f>_xlfn.IFNA(VLOOKUP(A839,'313 expiration'!A$1:E$24,5,FALSE),0)</f>
        <v>0</v>
      </c>
      <c r="G839" s="8">
        <f>_xlfn.IFNA(VLOOKUP(A839,'TIF expiration'!$A$1:$B$8,2,FALSE),0)</f>
        <v>0</v>
      </c>
      <c r="H839">
        <v>0.94410000000000005</v>
      </c>
      <c r="I839">
        <v>0.89410000000000001</v>
      </c>
      <c r="J839">
        <v>0.89410000000000001</v>
      </c>
      <c r="K839">
        <f t="shared" si="79"/>
        <v>0</v>
      </c>
      <c r="L839">
        <f t="shared" si="80"/>
        <v>0.94410000000000005</v>
      </c>
      <c r="M839" s="44">
        <f t="shared" si="81"/>
        <v>5.0000000000000044E-2</v>
      </c>
      <c r="N839" s="44">
        <f t="shared" si="82"/>
        <v>0</v>
      </c>
      <c r="O839" s="44">
        <f t="shared" si="83"/>
        <v>0</v>
      </c>
    </row>
    <row r="840" spans="1:15" x14ac:dyDescent="0.35">
      <c r="A840">
        <v>209902</v>
      </c>
      <c r="B840" t="s">
        <v>220</v>
      </c>
      <c r="C840" s="8">
        <v>72618986</v>
      </c>
      <c r="D840" s="8">
        <v>72618986</v>
      </c>
      <c r="E840" s="8">
        <f t="shared" si="78"/>
        <v>0</v>
      </c>
      <c r="F840" s="8">
        <f>_xlfn.IFNA(VLOOKUP(A840,'313 expiration'!A$1:E$24,5,FALSE),0)</f>
        <v>0</v>
      </c>
      <c r="G840" s="8">
        <f>_xlfn.IFNA(VLOOKUP(A840,'TIF expiration'!$A$1:$B$8,2,FALSE),0)</f>
        <v>0</v>
      </c>
      <c r="H840">
        <v>0.85460000000000003</v>
      </c>
      <c r="I840">
        <v>0.80460000000000009</v>
      </c>
      <c r="J840">
        <v>0.80460000000000009</v>
      </c>
      <c r="K840">
        <f t="shared" si="79"/>
        <v>0</v>
      </c>
      <c r="L840">
        <f t="shared" si="80"/>
        <v>0.85460000000000003</v>
      </c>
      <c r="M840" s="44">
        <f t="shared" si="81"/>
        <v>4.9999999999999933E-2</v>
      </c>
      <c r="N840" s="44">
        <f t="shared" si="82"/>
        <v>0</v>
      </c>
      <c r="O840" s="44">
        <f t="shared" si="83"/>
        <v>0</v>
      </c>
    </row>
    <row r="841" spans="1:15" x14ac:dyDescent="0.35">
      <c r="A841">
        <v>210901</v>
      </c>
      <c r="B841" t="s">
        <v>219</v>
      </c>
      <c r="C841" s="8">
        <v>694315588</v>
      </c>
      <c r="D841" s="8">
        <v>673158553</v>
      </c>
      <c r="E841" s="8">
        <f t="shared" si="78"/>
        <v>42314070</v>
      </c>
      <c r="F841" s="8">
        <f>_xlfn.IFNA(VLOOKUP(A841,'313 expiration'!A$1:E$24,5,FALSE),0)</f>
        <v>0</v>
      </c>
      <c r="G841" s="8">
        <f>_xlfn.IFNA(VLOOKUP(A841,'TIF expiration'!$A$1:$B$8,2,FALSE),0)</f>
        <v>0</v>
      </c>
      <c r="H841">
        <v>0.94290000000000007</v>
      </c>
      <c r="I841">
        <v>0.80460000000000009</v>
      </c>
      <c r="J841">
        <v>0.80460000000000009</v>
      </c>
      <c r="K841">
        <f t="shared" si="79"/>
        <v>0</v>
      </c>
      <c r="L841">
        <f t="shared" si="80"/>
        <v>0.94290000000000007</v>
      </c>
      <c r="M841" s="44">
        <f t="shared" si="81"/>
        <v>0.08</v>
      </c>
      <c r="N841" s="44">
        <f t="shared" si="82"/>
        <v>5.8299999999999977E-2</v>
      </c>
      <c r="O841" s="44">
        <f t="shared" si="83"/>
        <v>0</v>
      </c>
    </row>
    <row r="842" spans="1:15" x14ac:dyDescent="0.35">
      <c r="A842">
        <v>210902</v>
      </c>
      <c r="B842" t="s">
        <v>218</v>
      </c>
      <c r="C842" s="8">
        <v>297704262</v>
      </c>
      <c r="D842" s="8">
        <v>288947068</v>
      </c>
      <c r="E842" s="8">
        <f t="shared" si="78"/>
        <v>17514388</v>
      </c>
      <c r="F842" s="8">
        <f>_xlfn.IFNA(VLOOKUP(A842,'313 expiration'!A$1:E$24,5,FALSE),0)</f>
        <v>0</v>
      </c>
      <c r="G842" s="8">
        <f>_xlfn.IFNA(VLOOKUP(A842,'TIF expiration'!$A$1:$B$8,2,FALSE),0)</f>
        <v>0</v>
      </c>
      <c r="H842">
        <v>0.94290000000000007</v>
      </c>
      <c r="I842">
        <v>0.80460000000000009</v>
      </c>
      <c r="J842">
        <v>0.80460000000000009</v>
      </c>
      <c r="K842">
        <f t="shared" si="79"/>
        <v>0</v>
      </c>
      <c r="L842">
        <f t="shared" si="80"/>
        <v>0.94290000000000007</v>
      </c>
      <c r="M842" s="44">
        <f t="shared" si="81"/>
        <v>0.08</v>
      </c>
      <c r="N842" s="44">
        <f t="shared" si="82"/>
        <v>5.8299999999999977E-2</v>
      </c>
      <c r="O842" s="44">
        <f t="shared" si="83"/>
        <v>0</v>
      </c>
    </row>
    <row r="843" spans="1:15" x14ac:dyDescent="0.35">
      <c r="A843">
        <v>210903</v>
      </c>
      <c r="B843" t="s">
        <v>217</v>
      </c>
      <c r="C843" s="8">
        <v>291077500</v>
      </c>
      <c r="D843" s="8">
        <v>291077500</v>
      </c>
      <c r="E843" s="8">
        <f t="shared" si="78"/>
        <v>0</v>
      </c>
      <c r="F843" s="8">
        <f>_xlfn.IFNA(VLOOKUP(A843,'313 expiration'!A$1:E$24,5,FALSE),0)</f>
        <v>0</v>
      </c>
      <c r="G843" s="8">
        <f>_xlfn.IFNA(VLOOKUP(A843,'TIF expiration'!$A$1:$B$8,2,FALSE),0)</f>
        <v>0</v>
      </c>
      <c r="H843">
        <v>0.90400000000000003</v>
      </c>
      <c r="I843">
        <v>0.80460000000000009</v>
      </c>
      <c r="J843">
        <v>0.80460000000000009</v>
      </c>
      <c r="K843">
        <f t="shared" si="79"/>
        <v>0</v>
      </c>
      <c r="L843">
        <f t="shared" si="80"/>
        <v>0.90400000000000003</v>
      </c>
      <c r="M843" s="44">
        <f t="shared" si="81"/>
        <v>0.08</v>
      </c>
      <c r="N843" s="44">
        <f t="shared" si="82"/>
        <v>1.9399999999999931E-2</v>
      </c>
      <c r="O843" s="44">
        <f t="shared" si="83"/>
        <v>0</v>
      </c>
    </row>
    <row r="844" spans="1:15" x14ac:dyDescent="0.35">
      <c r="A844">
        <v>210904</v>
      </c>
      <c r="B844" t="s">
        <v>216</v>
      </c>
      <c r="C844" s="8">
        <v>120265987</v>
      </c>
      <c r="D844" s="8">
        <v>120265987</v>
      </c>
      <c r="E844" s="8">
        <f t="shared" si="78"/>
        <v>0</v>
      </c>
      <c r="F844" s="8">
        <f>_xlfn.IFNA(VLOOKUP(A844,'313 expiration'!A$1:E$24,5,FALSE),0)</f>
        <v>0</v>
      </c>
      <c r="G844" s="8">
        <f>_xlfn.IFNA(VLOOKUP(A844,'TIF expiration'!$A$1:$B$8,2,FALSE),0)</f>
        <v>0</v>
      </c>
      <c r="H844">
        <v>0.94410000000000005</v>
      </c>
      <c r="I844">
        <v>0.89410000000000001</v>
      </c>
      <c r="J844">
        <v>0.89410000000000001</v>
      </c>
      <c r="K844">
        <f t="shared" si="79"/>
        <v>0</v>
      </c>
      <c r="L844">
        <f t="shared" si="80"/>
        <v>0.94410000000000005</v>
      </c>
      <c r="M844" s="44">
        <f t="shared" si="81"/>
        <v>5.0000000000000044E-2</v>
      </c>
      <c r="N844" s="44">
        <f t="shared" si="82"/>
        <v>0</v>
      </c>
      <c r="O844" s="44">
        <f t="shared" si="83"/>
        <v>0</v>
      </c>
    </row>
    <row r="845" spans="1:15" x14ac:dyDescent="0.35">
      <c r="A845">
        <v>210905</v>
      </c>
      <c r="B845" t="s">
        <v>215</v>
      </c>
      <c r="C845" s="8">
        <v>158077180</v>
      </c>
      <c r="D845" s="8">
        <v>151401211</v>
      </c>
      <c r="E845" s="8">
        <f t="shared" si="78"/>
        <v>13351938</v>
      </c>
      <c r="F845" s="8">
        <f>_xlfn.IFNA(VLOOKUP(A845,'313 expiration'!A$1:E$24,5,FALSE),0)</f>
        <v>0</v>
      </c>
      <c r="G845" s="8">
        <f>_xlfn.IFNA(VLOOKUP(A845,'TIF expiration'!$A$1:$B$8,2,FALSE),0)</f>
        <v>0</v>
      </c>
      <c r="H845">
        <v>1.0298</v>
      </c>
      <c r="I845">
        <v>0.89150000000000007</v>
      </c>
      <c r="J845">
        <v>0.89150000000000007</v>
      </c>
      <c r="K845">
        <f t="shared" si="79"/>
        <v>0</v>
      </c>
      <c r="L845">
        <f t="shared" si="80"/>
        <v>1.0298</v>
      </c>
      <c r="M845" s="44">
        <f t="shared" si="81"/>
        <v>0.08</v>
      </c>
      <c r="N845" s="44">
        <f t="shared" si="82"/>
        <v>5.8299999999999977E-2</v>
      </c>
      <c r="O845" s="44">
        <f t="shared" si="83"/>
        <v>0</v>
      </c>
    </row>
    <row r="846" spans="1:15" x14ac:dyDescent="0.35">
      <c r="A846">
        <v>210906</v>
      </c>
      <c r="B846" t="s">
        <v>214</v>
      </c>
      <c r="C846" s="8">
        <v>34169739</v>
      </c>
      <c r="D846" s="8">
        <v>34169739</v>
      </c>
      <c r="E846" s="8">
        <f t="shared" si="78"/>
        <v>0</v>
      </c>
      <c r="F846" s="8">
        <f>_xlfn.IFNA(VLOOKUP(A846,'313 expiration'!A$1:E$24,5,FALSE),0)</f>
        <v>0</v>
      </c>
      <c r="G846" s="8">
        <f>_xlfn.IFNA(VLOOKUP(A846,'TIF expiration'!$A$1:$B$8,2,FALSE),0)</f>
        <v>0</v>
      </c>
      <c r="H846">
        <v>1.0324</v>
      </c>
      <c r="I846">
        <v>0.89410000000000001</v>
      </c>
      <c r="J846">
        <v>0.89410000000000001</v>
      </c>
      <c r="K846">
        <f t="shared" si="79"/>
        <v>0</v>
      </c>
      <c r="L846">
        <f t="shared" si="80"/>
        <v>1.0324</v>
      </c>
      <c r="M846" s="44">
        <f t="shared" si="81"/>
        <v>0.08</v>
      </c>
      <c r="N846" s="44">
        <f t="shared" si="82"/>
        <v>5.8299999999999977E-2</v>
      </c>
      <c r="O846" s="44">
        <f t="shared" si="83"/>
        <v>0</v>
      </c>
    </row>
    <row r="847" spans="1:15" x14ac:dyDescent="0.35">
      <c r="A847">
        <v>211901</v>
      </c>
      <c r="B847" t="s">
        <v>213</v>
      </c>
      <c r="C847" s="8">
        <v>113355231</v>
      </c>
      <c r="D847" s="8">
        <v>113355231</v>
      </c>
      <c r="E847" s="8">
        <f t="shared" si="78"/>
        <v>0</v>
      </c>
      <c r="F847" s="8">
        <f>_xlfn.IFNA(VLOOKUP(A847,'313 expiration'!A$1:E$24,5,FALSE),0)</f>
        <v>0</v>
      </c>
      <c r="G847" s="8">
        <f>_xlfn.IFNA(VLOOKUP(A847,'TIF expiration'!$A$1:$B$8,2,FALSE),0)</f>
        <v>0</v>
      </c>
      <c r="H847">
        <v>0.85460000000000003</v>
      </c>
      <c r="I847">
        <v>0.80460000000000009</v>
      </c>
      <c r="J847">
        <v>0.80460000000000009</v>
      </c>
      <c r="K847">
        <f t="shared" si="79"/>
        <v>0</v>
      </c>
      <c r="L847">
        <f t="shared" si="80"/>
        <v>0.85460000000000003</v>
      </c>
      <c r="M847" s="44">
        <f t="shared" si="81"/>
        <v>4.9999999999999933E-2</v>
      </c>
      <c r="N847" s="44">
        <f t="shared" si="82"/>
        <v>0</v>
      </c>
      <c r="O847" s="44">
        <f t="shared" si="83"/>
        <v>0</v>
      </c>
    </row>
    <row r="848" spans="1:15" x14ac:dyDescent="0.35">
      <c r="A848">
        <v>211902</v>
      </c>
      <c r="B848" t="s">
        <v>212</v>
      </c>
      <c r="C848" s="8">
        <v>524694006</v>
      </c>
      <c r="D848" s="8">
        <v>524694006</v>
      </c>
      <c r="E848" s="8">
        <f t="shared" si="78"/>
        <v>0</v>
      </c>
      <c r="F848" s="8">
        <f>_xlfn.IFNA(VLOOKUP(A848,'313 expiration'!A$1:E$24,5,FALSE),0)</f>
        <v>0</v>
      </c>
      <c r="G848" s="8">
        <f>_xlfn.IFNA(VLOOKUP(A848,'TIF expiration'!$A$1:$B$8,2,FALSE),0)</f>
        <v>0</v>
      </c>
      <c r="H848">
        <v>0.94290000000000007</v>
      </c>
      <c r="I848">
        <v>0.80460000000000009</v>
      </c>
      <c r="J848">
        <v>0.80460000000000009</v>
      </c>
      <c r="K848">
        <f t="shared" si="79"/>
        <v>0</v>
      </c>
      <c r="L848">
        <f t="shared" si="80"/>
        <v>0.94290000000000007</v>
      </c>
      <c r="M848" s="44">
        <f t="shared" si="81"/>
        <v>0.08</v>
      </c>
      <c r="N848" s="44">
        <f t="shared" si="82"/>
        <v>5.8299999999999977E-2</v>
      </c>
      <c r="O848" s="44">
        <f t="shared" si="83"/>
        <v>0</v>
      </c>
    </row>
    <row r="849" spans="1:15" x14ac:dyDescent="0.35">
      <c r="A849">
        <v>212901</v>
      </c>
      <c r="B849" t="s">
        <v>211</v>
      </c>
      <c r="C849" s="8">
        <v>492211777</v>
      </c>
      <c r="D849" s="8">
        <v>455335055</v>
      </c>
      <c r="E849" s="8">
        <f t="shared" si="78"/>
        <v>73753444</v>
      </c>
      <c r="F849" s="8">
        <f>_xlfn.IFNA(VLOOKUP(A849,'313 expiration'!A$1:E$24,5,FALSE),0)</f>
        <v>0</v>
      </c>
      <c r="G849" s="8">
        <f>_xlfn.IFNA(VLOOKUP(A849,'TIF expiration'!$A$1:$B$8,2,FALSE),0)</f>
        <v>0</v>
      </c>
      <c r="H849">
        <v>0.94290000000000007</v>
      </c>
      <c r="I849">
        <v>0.80460000000000009</v>
      </c>
      <c r="J849">
        <v>0.80460000000000009</v>
      </c>
      <c r="K849">
        <f t="shared" si="79"/>
        <v>0</v>
      </c>
      <c r="L849">
        <f t="shared" si="80"/>
        <v>0.94290000000000007</v>
      </c>
      <c r="M849" s="44">
        <f t="shared" si="81"/>
        <v>0.08</v>
      </c>
      <c r="N849" s="44">
        <f t="shared" si="82"/>
        <v>5.8299999999999977E-2</v>
      </c>
      <c r="O849" s="44">
        <f t="shared" si="83"/>
        <v>0</v>
      </c>
    </row>
    <row r="850" spans="1:15" x14ac:dyDescent="0.35">
      <c r="A850">
        <v>212902</v>
      </c>
      <c r="B850" t="s">
        <v>210</v>
      </c>
      <c r="C850" s="8">
        <v>1585773910</v>
      </c>
      <c r="D850" s="8">
        <v>1585773910</v>
      </c>
      <c r="E850" s="8">
        <f t="shared" si="78"/>
        <v>0</v>
      </c>
      <c r="F850" s="8">
        <f>_xlfn.IFNA(VLOOKUP(A850,'313 expiration'!A$1:E$24,5,FALSE),0)</f>
        <v>0</v>
      </c>
      <c r="G850" s="8">
        <f>_xlfn.IFNA(VLOOKUP(A850,'TIF expiration'!$A$1:$B$8,2,FALSE),0)</f>
        <v>0</v>
      </c>
      <c r="H850">
        <v>0.9346000000000001</v>
      </c>
      <c r="I850">
        <v>0.80460000000000009</v>
      </c>
      <c r="J850">
        <v>0.80460000000000009</v>
      </c>
      <c r="K850">
        <f t="shared" si="79"/>
        <v>0</v>
      </c>
      <c r="L850">
        <f t="shared" si="80"/>
        <v>0.9346000000000001</v>
      </c>
      <c r="M850" s="44">
        <f t="shared" si="81"/>
        <v>0.08</v>
      </c>
      <c r="N850" s="44">
        <f t="shared" si="82"/>
        <v>0.05</v>
      </c>
      <c r="O850" s="44">
        <f t="shared" si="83"/>
        <v>0</v>
      </c>
    </row>
    <row r="851" spans="1:15" x14ac:dyDescent="0.35">
      <c r="A851">
        <v>212903</v>
      </c>
      <c r="B851" t="s">
        <v>209</v>
      </c>
      <c r="C851" s="8">
        <v>2184445625</v>
      </c>
      <c r="D851" s="8">
        <v>2184445625</v>
      </c>
      <c r="E851" s="8">
        <f t="shared" si="78"/>
        <v>0</v>
      </c>
      <c r="F851" s="8">
        <f>_xlfn.IFNA(VLOOKUP(A851,'313 expiration'!A$1:E$24,5,FALSE),0)</f>
        <v>0</v>
      </c>
      <c r="G851" s="8">
        <f>_xlfn.IFNA(VLOOKUP(A851,'TIF expiration'!$A$1:$B$8,2,FALSE),0)</f>
        <v>0</v>
      </c>
      <c r="H851">
        <v>0.9346000000000001</v>
      </c>
      <c r="I851">
        <v>0.80460000000000009</v>
      </c>
      <c r="J851">
        <v>0.85460000000000003</v>
      </c>
      <c r="K851">
        <f t="shared" si="79"/>
        <v>-4.9999999999999933E-2</v>
      </c>
      <c r="L851">
        <f t="shared" si="80"/>
        <v>0.88460000000000016</v>
      </c>
      <c r="M851" s="44">
        <f t="shared" si="81"/>
        <v>0.08</v>
      </c>
      <c r="N851" s="44">
        <f t="shared" si="82"/>
        <v>6.9388939039072284E-17</v>
      </c>
      <c r="O851" s="44">
        <f t="shared" si="83"/>
        <v>0</v>
      </c>
    </row>
    <row r="852" spans="1:15" x14ac:dyDescent="0.35">
      <c r="A852">
        <v>212904</v>
      </c>
      <c r="B852" t="s">
        <v>208</v>
      </c>
      <c r="C852" s="8">
        <v>500018360</v>
      </c>
      <c r="D852" s="8">
        <v>500018360</v>
      </c>
      <c r="E852" s="8">
        <f t="shared" si="78"/>
        <v>0</v>
      </c>
      <c r="F852" s="8">
        <f>_xlfn.IFNA(VLOOKUP(A852,'313 expiration'!A$1:E$24,5,FALSE),0)</f>
        <v>0</v>
      </c>
      <c r="G852" s="8">
        <f>_xlfn.IFNA(VLOOKUP(A852,'TIF expiration'!$A$1:$B$8,2,FALSE),0)</f>
        <v>0</v>
      </c>
      <c r="H852">
        <v>0.94290000000000007</v>
      </c>
      <c r="I852">
        <v>0.80460000000000009</v>
      </c>
      <c r="J852">
        <v>0.80460000000000009</v>
      </c>
      <c r="K852">
        <f t="shared" si="79"/>
        <v>0</v>
      </c>
      <c r="L852">
        <f t="shared" si="80"/>
        <v>0.94290000000000007</v>
      </c>
      <c r="M852" s="44">
        <f t="shared" si="81"/>
        <v>0.08</v>
      </c>
      <c r="N852" s="44">
        <f t="shared" si="82"/>
        <v>5.8299999999999977E-2</v>
      </c>
      <c r="O852" s="44">
        <f t="shared" si="83"/>
        <v>0</v>
      </c>
    </row>
    <row r="853" spans="1:15" x14ac:dyDescent="0.35">
      <c r="A853">
        <v>212905</v>
      </c>
      <c r="B853" t="s">
        <v>207</v>
      </c>
      <c r="C853" s="8">
        <v>11718044116</v>
      </c>
      <c r="D853" s="8">
        <v>11718044116</v>
      </c>
      <c r="E853" s="8">
        <f t="shared" si="78"/>
        <v>0</v>
      </c>
      <c r="F853" s="8">
        <f>_xlfn.IFNA(VLOOKUP(A853,'313 expiration'!A$1:E$24,5,FALSE),0)</f>
        <v>0</v>
      </c>
      <c r="G853" s="8">
        <f>_xlfn.IFNA(VLOOKUP(A853,'TIF expiration'!$A$1:$B$8,2,FALSE),0)</f>
        <v>0</v>
      </c>
      <c r="H853">
        <v>0.87930000000000008</v>
      </c>
      <c r="I853">
        <v>0.82930000000000004</v>
      </c>
      <c r="J853">
        <v>0.82930000000000004</v>
      </c>
      <c r="K853">
        <f t="shared" si="79"/>
        <v>0</v>
      </c>
      <c r="L853">
        <f t="shared" si="80"/>
        <v>0.87930000000000008</v>
      </c>
      <c r="M853" s="44">
        <f t="shared" si="81"/>
        <v>5.0000000000000044E-2</v>
      </c>
      <c r="N853" s="44">
        <f t="shared" si="82"/>
        <v>0</v>
      </c>
      <c r="O853" s="44">
        <f t="shared" si="83"/>
        <v>0</v>
      </c>
    </row>
    <row r="854" spans="1:15" x14ac:dyDescent="0.35">
      <c r="A854">
        <v>212906</v>
      </c>
      <c r="B854" t="s">
        <v>206</v>
      </c>
      <c r="C854" s="8">
        <v>2802347645</v>
      </c>
      <c r="D854" s="8">
        <v>2802347645</v>
      </c>
      <c r="E854" s="8">
        <f t="shared" si="78"/>
        <v>0</v>
      </c>
      <c r="F854" s="8">
        <f>_xlfn.IFNA(VLOOKUP(A854,'313 expiration'!A$1:E$24,5,FALSE),0)</f>
        <v>0</v>
      </c>
      <c r="G854" s="8">
        <f>_xlfn.IFNA(VLOOKUP(A854,'TIF expiration'!$A$1:$B$8,2,FALSE),0)</f>
        <v>0</v>
      </c>
      <c r="H854">
        <v>0.88460000000000005</v>
      </c>
      <c r="I854">
        <v>0.80460000000000009</v>
      </c>
      <c r="J854">
        <v>0.8246</v>
      </c>
      <c r="K854">
        <f t="shared" si="79"/>
        <v>-1.9999999999999907E-2</v>
      </c>
      <c r="L854">
        <f t="shared" si="80"/>
        <v>0.86460000000000015</v>
      </c>
      <c r="M854" s="44">
        <f t="shared" si="81"/>
        <v>6.0000000000000053E-2</v>
      </c>
      <c r="N854" s="44">
        <f t="shared" si="82"/>
        <v>0</v>
      </c>
      <c r="O854" s="44">
        <f t="shared" si="83"/>
        <v>0</v>
      </c>
    </row>
    <row r="855" spans="1:15" x14ac:dyDescent="0.35">
      <c r="A855">
        <v>212909</v>
      </c>
      <c r="B855" t="s">
        <v>167</v>
      </c>
      <c r="C855" s="8">
        <v>1680693288</v>
      </c>
      <c r="D855" s="8">
        <v>1680693288</v>
      </c>
      <c r="E855" s="8">
        <f t="shared" si="78"/>
        <v>0</v>
      </c>
      <c r="F855" s="8">
        <f>_xlfn.IFNA(VLOOKUP(A855,'313 expiration'!A$1:E$24,5,FALSE),0)</f>
        <v>0</v>
      </c>
      <c r="G855" s="8">
        <f>_xlfn.IFNA(VLOOKUP(A855,'TIF expiration'!$A$1:$B$8,2,FALSE),0)</f>
        <v>0</v>
      </c>
      <c r="H855">
        <v>0.91050000000000009</v>
      </c>
      <c r="I855">
        <v>0.80460000000000009</v>
      </c>
      <c r="J855">
        <v>0.80460000000000009</v>
      </c>
      <c r="K855">
        <f t="shared" si="79"/>
        <v>0</v>
      </c>
      <c r="L855">
        <f t="shared" si="80"/>
        <v>0.91050000000000009</v>
      </c>
      <c r="M855" s="44">
        <f t="shared" si="81"/>
        <v>0.08</v>
      </c>
      <c r="N855" s="44">
        <f t="shared" si="82"/>
        <v>2.5899999999999992E-2</v>
      </c>
      <c r="O855" s="44">
        <f t="shared" si="83"/>
        <v>0</v>
      </c>
    </row>
    <row r="856" spans="1:15" x14ac:dyDescent="0.35">
      <c r="A856">
        <v>212910</v>
      </c>
      <c r="B856" t="s">
        <v>205</v>
      </c>
      <c r="C856" s="8">
        <v>759950817</v>
      </c>
      <c r="D856" s="8">
        <v>759950817</v>
      </c>
      <c r="E856" s="8">
        <f t="shared" si="78"/>
        <v>0</v>
      </c>
      <c r="F856" s="8">
        <f>_xlfn.IFNA(VLOOKUP(A856,'313 expiration'!A$1:E$24,5,FALSE),0)</f>
        <v>0</v>
      </c>
      <c r="G856" s="8">
        <f>_xlfn.IFNA(VLOOKUP(A856,'TIF expiration'!$A$1:$B$8,2,FALSE),0)</f>
        <v>0</v>
      </c>
      <c r="H856">
        <v>0.85460000000000003</v>
      </c>
      <c r="I856">
        <v>0.80460000000000009</v>
      </c>
      <c r="J856">
        <v>0.80460000000000009</v>
      </c>
      <c r="K856">
        <f t="shared" si="79"/>
        <v>0</v>
      </c>
      <c r="L856">
        <f t="shared" si="80"/>
        <v>0.85460000000000003</v>
      </c>
      <c r="M856" s="44">
        <f t="shared" si="81"/>
        <v>4.9999999999999933E-2</v>
      </c>
      <c r="N856" s="44">
        <f t="shared" si="82"/>
        <v>0</v>
      </c>
      <c r="O856" s="44">
        <f t="shared" si="83"/>
        <v>0</v>
      </c>
    </row>
    <row r="857" spans="1:15" x14ac:dyDescent="0.35">
      <c r="A857">
        <v>213901</v>
      </c>
      <c r="B857" t="s">
        <v>204</v>
      </c>
      <c r="C857" s="8">
        <v>2991305294</v>
      </c>
      <c r="D857" s="8">
        <v>2910518380</v>
      </c>
      <c r="E857" s="8">
        <f t="shared" si="78"/>
        <v>161573828</v>
      </c>
      <c r="F857" s="8">
        <f>_xlfn.IFNA(VLOOKUP(A857,'313 expiration'!A$1:E$24,5,FALSE),0)</f>
        <v>0</v>
      </c>
      <c r="G857" s="8">
        <f>_xlfn.IFNA(VLOOKUP(A857,'TIF expiration'!$A$1:$B$8,2,FALSE),0)</f>
        <v>0</v>
      </c>
      <c r="H857">
        <v>0.85460000000000003</v>
      </c>
      <c r="I857">
        <v>0.80460000000000009</v>
      </c>
      <c r="J857">
        <v>0.80460000000000009</v>
      </c>
      <c r="K857">
        <f t="shared" si="79"/>
        <v>0</v>
      </c>
      <c r="L857">
        <f t="shared" si="80"/>
        <v>0.85460000000000003</v>
      </c>
      <c r="M857" s="44">
        <f t="shared" si="81"/>
        <v>4.9999999999999933E-2</v>
      </c>
      <c r="N857" s="44">
        <f t="shared" si="82"/>
        <v>0</v>
      </c>
      <c r="O857" s="44">
        <f t="shared" si="83"/>
        <v>0</v>
      </c>
    </row>
    <row r="858" spans="1:15" x14ac:dyDescent="0.35">
      <c r="A858">
        <v>214901</v>
      </c>
      <c r="B858" t="s">
        <v>1080</v>
      </c>
      <c r="C858" s="8">
        <v>1703175618</v>
      </c>
      <c r="D858" s="8">
        <v>1703175618</v>
      </c>
      <c r="E858" s="8">
        <f t="shared" si="78"/>
        <v>0</v>
      </c>
      <c r="F858" s="8">
        <f>_xlfn.IFNA(VLOOKUP(A858,'313 expiration'!A$1:E$24,5,FALSE),0)</f>
        <v>0</v>
      </c>
      <c r="G858" s="8">
        <f>_xlfn.IFNA(VLOOKUP(A858,'TIF expiration'!$A$1:$B$8,2,FALSE),0)</f>
        <v>0</v>
      </c>
      <c r="H858">
        <v>0.8871</v>
      </c>
      <c r="I858">
        <v>0.80460000000000009</v>
      </c>
      <c r="J858">
        <v>0.80460000000000009</v>
      </c>
      <c r="K858">
        <f t="shared" si="79"/>
        <v>0</v>
      </c>
      <c r="L858">
        <f t="shared" si="80"/>
        <v>0.8871</v>
      </c>
      <c r="M858" s="44">
        <f t="shared" si="81"/>
        <v>0.08</v>
      </c>
      <c r="N858" s="44">
        <f t="shared" si="82"/>
        <v>2.4999999999999051E-3</v>
      </c>
      <c r="O858" s="44">
        <f t="shared" si="83"/>
        <v>0</v>
      </c>
    </row>
    <row r="859" spans="1:15" x14ac:dyDescent="0.35">
      <c r="A859">
        <v>214902</v>
      </c>
      <c r="B859" t="s">
        <v>203</v>
      </c>
      <c r="C859" s="8">
        <v>156488651</v>
      </c>
      <c r="D859" s="8">
        <v>156488651</v>
      </c>
      <c r="E859" s="8">
        <f t="shared" si="78"/>
        <v>0</v>
      </c>
      <c r="F859" s="8">
        <f>_xlfn.IFNA(VLOOKUP(A859,'313 expiration'!A$1:E$24,5,FALSE),0)</f>
        <v>0</v>
      </c>
      <c r="G859" s="8">
        <f>_xlfn.IFNA(VLOOKUP(A859,'TIF expiration'!$A$1:$B$8,2,FALSE),0)</f>
        <v>0</v>
      </c>
      <c r="H859">
        <v>0.94290000000000007</v>
      </c>
      <c r="I859">
        <v>0.80460000000000009</v>
      </c>
      <c r="J859">
        <v>0.80460000000000009</v>
      </c>
      <c r="K859">
        <f t="shared" si="79"/>
        <v>0</v>
      </c>
      <c r="L859">
        <f t="shared" si="80"/>
        <v>0.94290000000000007</v>
      </c>
      <c r="M859" s="44">
        <f t="shared" si="81"/>
        <v>0.08</v>
      </c>
      <c r="N859" s="44">
        <f t="shared" si="82"/>
        <v>5.8299999999999977E-2</v>
      </c>
      <c r="O859" s="44">
        <f t="shared" si="83"/>
        <v>0</v>
      </c>
    </row>
    <row r="860" spans="1:15" x14ac:dyDescent="0.35">
      <c r="A860">
        <v>214903</v>
      </c>
      <c r="B860" t="s">
        <v>202</v>
      </c>
      <c r="C860" s="8">
        <v>761414295</v>
      </c>
      <c r="D860" s="8">
        <v>761414295</v>
      </c>
      <c r="E860" s="8">
        <f t="shared" si="78"/>
        <v>0</v>
      </c>
      <c r="F860" s="8">
        <f>_xlfn.IFNA(VLOOKUP(A860,'313 expiration'!A$1:E$24,5,FALSE),0)</f>
        <v>0</v>
      </c>
      <c r="G860" s="8">
        <f>_xlfn.IFNA(VLOOKUP(A860,'TIF expiration'!$A$1:$B$8,2,FALSE),0)</f>
        <v>0</v>
      </c>
      <c r="H860">
        <v>0.94290000000000007</v>
      </c>
      <c r="I860">
        <v>0.80460000000000009</v>
      </c>
      <c r="J860">
        <v>0.80460000000000009</v>
      </c>
      <c r="K860">
        <f t="shared" si="79"/>
        <v>0</v>
      </c>
      <c r="L860">
        <f t="shared" si="80"/>
        <v>0.94290000000000007</v>
      </c>
      <c r="M860" s="44">
        <f t="shared" si="81"/>
        <v>0.08</v>
      </c>
      <c r="N860" s="44">
        <f t="shared" si="82"/>
        <v>5.8299999999999977E-2</v>
      </c>
      <c r="O860" s="44">
        <f t="shared" si="83"/>
        <v>0</v>
      </c>
    </row>
    <row r="861" spans="1:15" x14ac:dyDescent="0.35">
      <c r="A861">
        <v>215901</v>
      </c>
      <c r="B861" t="s">
        <v>201</v>
      </c>
      <c r="C861" s="8">
        <v>770841862</v>
      </c>
      <c r="D861" s="8">
        <v>770841862</v>
      </c>
      <c r="E861" s="8">
        <f t="shared" si="78"/>
        <v>0</v>
      </c>
      <c r="F861" s="8">
        <f>_xlfn.IFNA(VLOOKUP(A861,'313 expiration'!A$1:E$24,5,FALSE),0)</f>
        <v>0</v>
      </c>
      <c r="G861" s="8">
        <f>_xlfn.IFNA(VLOOKUP(A861,'TIF expiration'!$A$1:$B$8,2,FALSE),0)</f>
        <v>0</v>
      </c>
      <c r="H861">
        <v>0.94290000000000007</v>
      </c>
      <c r="I861">
        <v>0.80460000000000009</v>
      </c>
      <c r="J861">
        <v>0.80460000000000009</v>
      </c>
      <c r="K861">
        <f t="shared" si="79"/>
        <v>0</v>
      </c>
      <c r="L861">
        <f t="shared" si="80"/>
        <v>0.94290000000000007</v>
      </c>
      <c r="M861" s="44">
        <f t="shared" si="81"/>
        <v>0.08</v>
      </c>
      <c r="N861" s="44">
        <f t="shared" si="82"/>
        <v>5.8299999999999977E-2</v>
      </c>
      <c r="O861" s="44">
        <f t="shared" si="83"/>
        <v>0</v>
      </c>
    </row>
    <row r="862" spans="1:15" x14ac:dyDescent="0.35">
      <c r="A862">
        <v>216901</v>
      </c>
      <c r="B862" t="s">
        <v>200</v>
      </c>
      <c r="C862" s="8">
        <v>915228592</v>
      </c>
      <c r="D862" s="8">
        <v>915228592</v>
      </c>
      <c r="E862" s="8">
        <f t="shared" si="78"/>
        <v>0</v>
      </c>
      <c r="F862" s="8">
        <f>_xlfn.IFNA(VLOOKUP(A862,'313 expiration'!A$1:E$24,5,FALSE),0)</f>
        <v>0</v>
      </c>
      <c r="G862" s="8">
        <f>_xlfn.IFNA(VLOOKUP(A862,'TIF expiration'!$A$1:$B$8,2,FALSE),0)</f>
        <v>0</v>
      </c>
      <c r="H862">
        <v>0.91470000000000007</v>
      </c>
      <c r="I862">
        <v>0.86470000000000002</v>
      </c>
      <c r="J862">
        <v>0.86470000000000002</v>
      </c>
      <c r="K862">
        <f t="shared" si="79"/>
        <v>0</v>
      </c>
      <c r="L862">
        <f t="shared" si="80"/>
        <v>0.91470000000000007</v>
      </c>
      <c r="M862" s="44">
        <f t="shared" si="81"/>
        <v>5.0000000000000044E-2</v>
      </c>
      <c r="N862" s="44">
        <f t="shared" si="82"/>
        <v>0</v>
      </c>
      <c r="O862" s="44">
        <f t="shared" si="83"/>
        <v>0</v>
      </c>
    </row>
    <row r="863" spans="1:15" x14ac:dyDescent="0.35">
      <c r="A863">
        <v>217901</v>
      </c>
      <c r="B863" t="s">
        <v>199</v>
      </c>
      <c r="C863" s="8">
        <v>202832635</v>
      </c>
      <c r="D863" s="8">
        <v>202832635</v>
      </c>
      <c r="E863" s="8">
        <f t="shared" si="78"/>
        <v>0</v>
      </c>
      <c r="F863" s="8">
        <f>_xlfn.IFNA(VLOOKUP(A863,'313 expiration'!A$1:E$24,5,FALSE),0)</f>
        <v>0</v>
      </c>
      <c r="G863" s="8">
        <f>_xlfn.IFNA(VLOOKUP(A863,'TIF expiration'!$A$1:$B$8,2,FALSE),0)</f>
        <v>0</v>
      </c>
      <c r="H863">
        <v>0.85460000000000003</v>
      </c>
      <c r="I863">
        <v>0.80460000000000009</v>
      </c>
      <c r="J863">
        <v>0.80460000000000009</v>
      </c>
      <c r="K863">
        <f t="shared" si="79"/>
        <v>0</v>
      </c>
      <c r="L863">
        <f t="shared" si="80"/>
        <v>0.85460000000000003</v>
      </c>
      <c r="M863" s="44">
        <f t="shared" si="81"/>
        <v>4.9999999999999933E-2</v>
      </c>
      <c r="N863" s="44">
        <f t="shared" si="82"/>
        <v>0</v>
      </c>
      <c r="O863" s="44">
        <f t="shared" si="83"/>
        <v>0</v>
      </c>
    </row>
    <row r="864" spans="1:15" x14ac:dyDescent="0.35">
      <c r="A864">
        <v>218901</v>
      </c>
      <c r="B864" t="s">
        <v>198</v>
      </c>
      <c r="C864" s="8">
        <v>676408598</v>
      </c>
      <c r="D864" s="8">
        <v>667536330</v>
      </c>
      <c r="E864" s="8">
        <f t="shared" si="78"/>
        <v>17744536</v>
      </c>
      <c r="F864" s="8">
        <f>_xlfn.IFNA(VLOOKUP(A864,'313 expiration'!A$1:E$24,5,FALSE),0)</f>
        <v>0</v>
      </c>
      <c r="G864" s="8">
        <f>_xlfn.IFNA(VLOOKUP(A864,'TIF expiration'!$A$1:$B$8,2,FALSE),0)</f>
        <v>0</v>
      </c>
      <c r="H864">
        <v>0.91420000000000001</v>
      </c>
      <c r="I864">
        <v>0.85420000000000007</v>
      </c>
      <c r="J864">
        <v>0.85420000000000007</v>
      </c>
      <c r="K864">
        <f t="shared" si="79"/>
        <v>0</v>
      </c>
      <c r="L864">
        <f t="shared" si="80"/>
        <v>0.91420000000000001</v>
      </c>
      <c r="M864" s="44">
        <f t="shared" si="81"/>
        <v>5.9999999999999942E-2</v>
      </c>
      <c r="N864" s="44">
        <f t="shared" si="82"/>
        <v>0</v>
      </c>
      <c r="O864" s="44">
        <f t="shared" si="83"/>
        <v>0</v>
      </c>
    </row>
    <row r="865" spans="1:15" x14ac:dyDescent="0.35">
      <c r="A865">
        <v>219901</v>
      </c>
      <c r="B865" t="s">
        <v>197</v>
      </c>
      <c r="C865" s="8">
        <v>106467721</v>
      </c>
      <c r="D865" s="8">
        <v>106467721</v>
      </c>
      <c r="E865" s="8">
        <f t="shared" si="78"/>
        <v>0</v>
      </c>
      <c r="F865" s="8">
        <f>_xlfn.IFNA(VLOOKUP(A865,'313 expiration'!A$1:E$24,5,FALSE),0)</f>
        <v>0</v>
      </c>
      <c r="G865" s="8">
        <f>_xlfn.IFNA(VLOOKUP(A865,'TIF expiration'!$A$1:$B$8,2,FALSE),0)</f>
        <v>0</v>
      </c>
      <c r="H865">
        <v>0.8711000000000001</v>
      </c>
      <c r="I865">
        <v>0.82110000000000005</v>
      </c>
      <c r="J865">
        <v>0.82110000000000005</v>
      </c>
      <c r="K865">
        <f t="shared" si="79"/>
        <v>0</v>
      </c>
      <c r="L865">
        <f t="shared" si="80"/>
        <v>0.8711000000000001</v>
      </c>
      <c r="M865" s="44">
        <f t="shared" si="81"/>
        <v>5.0000000000000044E-2</v>
      </c>
      <c r="N865" s="44">
        <f t="shared" si="82"/>
        <v>0</v>
      </c>
      <c r="O865" s="44">
        <f t="shared" si="83"/>
        <v>0</v>
      </c>
    </row>
    <row r="866" spans="1:15" x14ac:dyDescent="0.35">
      <c r="A866">
        <v>219903</v>
      </c>
      <c r="B866" t="s">
        <v>196</v>
      </c>
      <c r="C866" s="8">
        <v>236254418</v>
      </c>
      <c r="D866" s="8">
        <v>236254418</v>
      </c>
      <c r="E866" s="8">
        <f t="shared" si="78"/>
        <v>0</v>
      </c>
      <c r="F866" s="8">
        <f>_xlfn.IFNA(VLOOKUP(A866,'313 expiration'!A$1:E$24,5,FALSE),0)</f>
        <v>0</v>
      </c>
      <c r="G866" s="8">
        <f>_xlfn.IFNA(VLOOKUP(A866,'TIF expiration'!$A$1:$B$8,2,FALSE),0)</f>
        <v>0</v>
      </c>
      <c r="H866">
        <v>0.9961000000000001</v>
      </c>
      <c r="I866">
        <v>0.86430000000000007</v>
      </c>
      <c r="J866">
        <v>0.86430000000000007</v>
      </c>
      <c r="K866">
        <f t="shared" si="79"/>
        <v>0</v>
      </c>
      <c r="L866">
        <f t="shared" si="80"/>
        <v>0.9961000000000001</v>
      </c>
      <c r="M866" s="44">
        <f t="shared" si="81"/>
        <v>0.08</v>
      </c>
      <c r="N866" s="44">
        <f t="shared" si="82"/>
        <v>5.1800000000000027E-2</v>
      </c>
      <c r="O866" s="44">
        <f t="shared" si="83"/>
        <v>0</v>
      </c>
    </row>
    <row r="867" spans="1:15" x14ac:dyDescent="0.35">
      <c r="A867">
        <v>219905</v>
      </c>
      <c r="B867" t="s">
        <v>195</v>
      </c>
      <c r="C867" s="8">
        <v>119261428</v>
      </c>
      <c r="D867" s="8">
        <v>119261428</v>
      </c>
      <c r="E867" s="8">
        <f t="shared" si="78"/>
        <v>0</v>
      </c>
      <c r="F867" s="8">
        <f>_xlfn.IFNA(VLOOKUP(A867,'313 expiration'!A$1:E$24,5,FALSE),0)</f>
        <v>0</v>
      </c>
      <c r="G867" s="8">
        <f>_xlfn.IFNA(VLOOKUP(A867,'TIF expiration'!$A$1:$B$8,2,FALSE),0)</f>
        <v>0</v>
      </c>
      <c r="H867">
        <v>1.0324</v>
      </c>
      <c r="I867">
        <v>0.89410000000000001</v>
      </c>
      <c r="J867">
        <v>0.89410000000000001</v>
      </c>
      <c r="K867">
        <f t="shared" si="79"/>
        <v>0</v>
      </c>
      <c r="L867">
        <f t="shared" si="80"/>
        <v>1.0324</v>
      </c>
      <c r="M867" s="44">
        <f t="shared" si="81"/>
        <v>0.08</v>
      </c>
      <c r="N867" s="44">
        <f t="shared" si="82"/>
        <v>5.8299999999999977E-2</v>
      </c>
      <c r="O867" s="44">
        <f t="shared" si="83"/>
        <v>0</v>
      </c>
    </row>
    <row r="868" spans="1:15" x14ac:dyDescent="0.35">
      <c r="A868">
        <v>220901</v>
      </c>
      <c r="B868" t="s">
        <v>194</v>
      </c>
      <c r="C868" s="8">
        <v>36529023905</v>
      </c>
      <c r="D868" s="8">
        <v>36529023905</v>
      </c>
      <c r="E868" s="8">
        <f t="shared" si="78"/>
        <v>0</v>
      </c>
      <c r="F868" s="8">
        <f>_xlfn.IFNA(VLOOKUP(A868,'313 expiration'!A$1:E$24,5,FALSE),0)</f>
        <v>0</v>
      </c>
      <c r="G868" s="8">
        <f>_xlfn.IFNA(VLOOKUP(A868,'TIF expiration'!$A$1:$B$8,2,FALSE),0)</f>
        <v>0</v>
      </c>
      <c r="H868">
        <v>1.008</v>
      </c>
      <c r="I868">
        <v>0.83800000000000008</v>
      </c>
      <c r="J868">
        <v>0.83800000000000008</v>
      </c>
      <c r="K868">
        <f t="shared" si="79"/>
        <v>0</v>
      </c>
      <c r="L868">
        <f t="shared" si="80"/>
        <v>1.008</v>
      </c>
      <c r="M868" s="44">
        <f t="shared" si="81"/>
        <v>0.08</v>
      </c>
      <c r="N868" s="44">
        <f t="shared" si="82"/>
        <v>8.9999999999999927E-2</v>
      </c>
      <c r="O868" s="44">
        <f t="shared" si="83"/>
        <v>0</v>
      </c>
    </row>
    <row r="869" spans="1:15" x14ac:dyDescent="0.35">
      <c r="A869">
        <v>220902</v>
      </c>
      <c r="B869" t="s">
        <v>193</v>
      </c>
      <c r="C869" s="8">
        <v>13703860355</v>
      </c>
      <c r="D869" s="8">
        <v>13703860355</v>
      </c>
      <c r="E869" s="8">
        <f t="shared" si="78"/>
        <v>0</v>
      </c>
      <c r="F869" s="8">
        <f>_xlfn.IFNA(VLOOKUP(A869,'313 expiration'!A$1:E$24,5,FALSE),0)</f>
        <v>0</v>
      </c>
      <c r="G869" s="8">
        <f>_xlfn.IFNA(VLOOKUP(A869,'TIF expiration'!$A$1:$B$8,2,FALSE),0)</f>
        <v>0</v>
      </c>
      <c r="H869">
        <v>0.8659</v>
      </c>
      <c r="I869">
        <v>0.81590000000000007</v>
      </c>
      <c r="J869">
        <v>0.81590000000000007</v>
      </c>
      <c r="K869">
        <f t="shared" si="79"/>
        <v>0</v>
      </c>
      <c r="L869">
        <f t="shared" si="80"/>
        <v>0.8659</v>
      </c>
      <c r="M869" s="44">
        <f t="shared" si="81"/>
        <v>4.9999999999999933E-2</v>
      </c>
      <c r="N869" s="44">
        <f t="shared" si="82"/>
        <v>0</v>
      </c>
      <c r="O869" s="44">
        <f t="shared" si="83"/>
        <v>0</v>
      </c>
    </row>
    <row r="870" spans="1:15" x14ac:dyDescent="0.35">
      <c r="A870">
        <v>220904</v>
      </c>
      <c r="B870" t="s">
        <v>192</v>
      </c>
      <c r="C870" s="8">
        <v>2058177299</v>
      </c>
      <c r="D870" s="8">
        <v>2058177299</v>
      </c>
      <c r="E870" s="8">
        <f t="shared" si="78"/>
        <v>0</v>
      </c>
      <c r="F870" s="8">
        <f>_xlfn.IFNA(VLOOKUP(A870,'313 expiration'!A$1:E$24,5,FALSE),0)</f>
        <v>0</v>
      </c>
      <c r="G870" s="8">
        <f>_xlfn.IFNA(VLOOKUP(A870,'TIF expiration'!$A$1:$B$8,2,FALSE),0)</f>
        <v>0</v>
      </c>
      <c r="H870">
        <v>0.95200000000000007</v>
      </c>
      <c r="I870">
        <v>0.80460000000000009</v>
      </c>
      <c r="J870">
        <v>0.80460000000000009</v>
      </c>
      <c r="K870">
        <f t="shared" si="79"/>
        <v>0</v>
      </c>
      <c r="L870">
        <f t="shared" si="80"/>
        <v>0.95200000000000007</v>
      </c>
      <c r="M870" s="44">
        <f t="shared" si="81"/>
        <v>0.08</v>
      </c>
      <c r="N870" s="44">
        <f t="shared" si="82"/>
        <v>6.7399999999999974E-2</v>
      </c>
      <c r="O870" s="44">
        <f t="shared" si="83"/>
        <v>0</v>
      </c>
    </row>
    <row r="871" spans="1:15" x14ac:dyDescent="0.35">
      <c r="A871">
        <v>220905</v>
      </c>
      <c r="B871" t="s">
        <v>191</v>
      </c>
      <c r="C871" s="8">
        <v>50265602225</v>
      </c>
      <c r="D871" s="8">
        <v>50265602225</v>
      </c>
      <c r="E871" s="8">
        <f t="shared" si="78"/>
        <v>0</v>
      </c>
      <c r="F871" s="8">
        <f>_xlfn.IFNA(VLOOKUP(A871,'313 expiration'!A$1:E$24,5,FALSE),0)</f>
        <v>0</v>
      </c>
      <c r="G871" s="8">
        <f>_xlfn.IFNA(VLOOKUP(A871,'TIF expiration'!$A$1:$B$8,2,FALSE),0)</f>
        <v>0</v>
      </c>
      <c r="H871">
        <v>0.98960000000000004</v>
      </c>
      <c r="I871">
        <v>0.8196</v>
      </c>
      <c r="J871">
        <v>0.8196</v>
      </c>
      <c r="K871">
        <f t="shared" si="79"/>
        <v>0</v>
      </c>
      <c r="L871">
        <f t="shared" si="80"/>
        <v>0.98960000000000004</v>
      </c>
      <c r="M871" s="44">
        <f t="shared" si="81"/>
        <v>0.08</v>
      </c>
      <c r="N871" s="44">
        <f t="shared" si="82"/>
        <v>0.09</v>
      </c>
      <c r="O871" s="44">
        <f t="shared" si="83"/>
        <v>0</v>
      </c>
    </row>
    <row r="872" spans="1:15" x14ac:dyDescent="0.35">
      <c r="A872">
        <v>220906</v>
      </c>
      <c r="B872" t="s">
        <v>190</v>
      </c>
      <c r="C872" s="8">
        <v>18328018752</v>
      </c>
      <c r="D872" s="8">
        <v>18328018752</v>
      </c>
      <c r="E872" s="8">
        <f t="shared" si="78"/>
        <v>0</v>
      </c>
      <c r="F872" s="8">
        <f>_xlfn.IFNA(VLOOKUP(A872,'313 expiration'!A$1:E$24,5,FALSE),0)</f>
        <v>0</v>
      </c>
      <c r="G872" s="8">
        <f>_xlfn.IFNA(VLOOKUP(A872,'TIF expiration'!$A$1:$B$8,2,FALSE),0)</f>
        <v>0</v>
      </c>
      <c r="H872">
        <v>0.90910000000000002</v>
      </c>
      <c r="I872">
        <v>0.86910000000000009</v>
      </c>
      <c r="J872">
        <v>0.86910000000000009</v>
      </c>
      <c r="K872">
        <f t="shared" si="79"/>
        <v>0</v>
      </c>
      <c r="L872">
        <f t="shared" si="80"/>
        <v>0.90910000000000002</v>
      </c>
      <c r="M872" s="44">
        <f t="shared" si="81"/>
        <v>3.9999999999999925E-2</v>
      </c>
      <c r="N872" s="44">
        <f t="shared" si="82"/>
        <v>0</v>
      </c>
      <c r="O872" s="44">
        <f t="shared" si="83"/>
        <v>0</v>
      </c>
    </row>
    <row r="873" spans="1:15" x14ac:dyDescent="0.35">
      <c r="A873">
        <v>220907</v>
      </c>
      <c r="B873" t="s">
        <v>189</v>
      </c>
      <c r="C873" s="8">
        <v>23753070175</v>
      </c>
      <c r="D873" s="8">
        <v>23753070175</v>
      </c>
      <c r="E873" s="8">
        <f t="shared" si="78"/>
        <v>0</v>
      </c>
      <c r="F873" s="8">
        <f>_xlfn.IFNA(VLOOKUP(A873,'313 expiration'!A$1:E$24,5,FALSE),0)</f>
        <v>0</v>
      </c>
      <c r="G873" s="8">
        <f>_xlfn.IFNA(VLOOKUP(A873,'TIF expiration'!$A$1:$B$8,2,FALSE),0)</f>
        <v>0</v>
      </c>
      <c r="H873">
        <v>0.94290000000000007</v>
      </c>
      <c r="I873">
        <v>0.80460000000000009</v>
      </c>
      <c r="J873">
        <v>0.80460000000000009</v>
      </c>
      <c r="K873">
        <f t="shared" si="79"/>
        <v>0</v>
      </c>
      <c r="L873">
        <f t="shared" si="80"/>
        <v>0.94290000000000007</v>
      </c>
      <c r="M873" s="44">
        <f t="shared" si="81"/>
        <v>0.08</v>
      </c>
      <c r="N873" s="44">
        <f t="shared" si="82"/>
        <v>5.8299999999999977E-2</v>
      </c>
      <c r="O873" s="44">
        <f t="shared" si="83"/>
        <v>0</v>
      </c>
    </row>
    <row r="874" spans="1:15" x14ac:dyDescent="0.35">
      <c r="A874">
        <v>220908</v>
      </c>
      <c r="B874" t="s">
        <v>188</v>
      </c>
      <c r="C874" s="8">
        <v>19495491495</v>
      </c>
      <c r="D874" s="8">
        <v>19495491495</v>
      </c>
      <c r="E874" s="8">
        <f t="shared" si="78"/>
        <v>0</v>
      </c>
      <c r="F874" s="8">
        <f>_xlfn.IFNA(VLOOKUP(A874,'313 expiration'!A$1:E$24,5,FALSE),0)</f>
        <v>0</v>
      </c>
      <c r="G874" s="8">
        <f>_xlfn.IFNA(VLOOKUP(A874,'TIF expiration'!$A$1:$B$8,2,FALSE),0)</f>
        <v>0</v>
      </c>
      <c r="H874">
        <v>0.97460000000000002</v>
      </c>
      <c r="I874">
        <v>0.80460000000000009</v>
      </c>
      <c r="J874">
        <v>0.80460000000000009</v>
      </c>
      <c r="K874">
        <f t="shared" si="79"/>
        <v>0</v>
      </c>
      <c r="L874">
        <f t="shared" si="80"/>
        <v>0.97460000000000002</v>
      </c>
      <c r="M874" s="44">
        <f t="shared" si="81"/>
        <v>0.08</v>
      </c>
      <c r="N874" s="44">
        <f t="shared" si="82"/>
        <v>8.9999999999999927E-2</v>
      </c>
      <c r="O874" s="44">
        <f t="shared" si="83"/>
        <v>0</v>
      </c>
    </row>
    <row r="875" spans="1:15" x14ac:dyDescent="0.35">
      <c r="A875">
        <v>220910</v>
      </c>
      <c r="B875" t="s">
        <v>187</v>
      </c>
      <c r="C875" s="8">
        <v>1385337479</v>
      </c>
      <c r="D875" s="8">
        <v>1385337479</v>
      </c>
      <c r="E875" s="8">
        <f t="shared" si="78"/>
        <v>0</v>
      </c>
      <c r="F875" s="8">
        <f>_xlfn.IFNA(VLOOKUP(A875,'313 expiration'!A$1:E$24,5,FALSE),0)</f>
        <v>0</v>
      </c>
      <c r="G875" s="8">
        <f>_xlfn.IFNA(VLOOKUP(A875,'TIF expiration'!$A$1:$B$8,2,FALSE),0)</f>
        <v>0</v>
      </c>
      <c r="H875">
        <v>0.94290000000000007</v>
      </c>
      <c r="I875">
        <v>0.80460000000000009</v>
      </c>
      <c r="J875">
        <v>0.80460000000000009</v>
      </c>
      <c r="K875">
        <f t="shared" si="79"/>
        <v>0</v>
      </c>
      <c r="L875">
        <f t="shared" si="80"/>
        <v>0.94290000000000007</v>
      </c>
      <c r="M875" s="44">
        <f t="shared" si="81"/>
        <v>0.08</v>
      </c>
      <c r="N875" s="44">
        <f t="shared" si="82"/>
        <v>5.8299999999999977E-2</v>
      </c>
      <c r="O875" s="44">
        <f t="shared" si="83"/>
        <v>0</v>
      </c>
    </row>
    <row r="876" spans="1:15" x14ac:dyDescent="0.35">
      <c r="A876">
        <v>220912</v>
      </c>
      <c r="B876" t="s">
        <v>186</v>
      </c>
      <c r="C876" s="8">
        <v>10510560282</v>
      </c>
      <c r="D876" s="8">
        <v>10236132277</v>
      </c>
      <c r="E876" s="8">
        <f t="shared" si="78"/>
        <v>548856010</v>
      </c>
      <c r="F876" s="8">
        <f>_xlfn.IFNA(VLOOKUP(A876,'313 expiration'!A$1:E$24,5,FALSE),0)</f>
        <v>0</v>
      </c>
      <c r="G876" s="8">
        <f>_xlfn.IFNA(VLOOKUP(A876,'TIF expiration'!$A$1:$B$8,2,FALSE),0)</f>
        <v>0</v>
      </c>
      <c r="H876">
        <v>0.94290000000000007</v>
      </c>
      <c r="I876">
        <v>0.80460000000000009</v>
      </c>
      <c r="J876">
        <v>0.80460000000000009</v>
      </c>
      <c r="K876">
        <f t="shared" si="79"/>
        <v>0</v>
      </c>
      <c r="L876">
        <f t="shared" si="80"/>
        <v>0.94290000000000007</v>
      </c>
      <c r="M876" s="44">
        <f t="shared" si="81"/>
        <v>0.08</v>
      </c>
      <c r="N876" s="44">
        <f t="shared" si="82"/>
        <v>5.8299999999999977E-2</v>
      </c>
      <c r="O876" s="44">
        <f t="shared" si="83"/>
        <v>0</v>
      </c>
    </row>
    <row r="877" spans="1:15" x14ac:dyDescent="0.35">
      <c r="A877">
        <v>220914</v>
      </c>
      <c r="B877" t="s">
        <v>185</v>
      </c>
      <c r="C877" s="8">
        <v>1979743187</v>
      </c>
      <c r="D877" s="8">
        <v>1979743187</v>
      </c>
      <c r="E877" s="8">
        <f t="shared" si="78"/>
        <v>0</v>
      </c>
      <c r="F877" s="8">
        <f>_xlfn.IFNA(VLOOKUP(A877,'313 expiration'!A$1:E$24,5,FALSE),0)</f>
        <v>0</v>
      </c>
      <c r="G877" s="8">
        <f>_xlfn.IFNA(VLOOKUP(A877,'TIF expiration'!$A$1:$B$8,2,FALSE),0)</f>
        <v>0</v>
      </c>
      <c r="H877">
        <v>0.9447000000000001</v>
      </c>
      <c r="I877">
        <v>0.80640000000000001</v>
      </c>
      <c r="J877">
        <v>0.80640000000000001</v>
      </c>
      <c r="K877">
        <f t="shared" si="79"/>
        <v>0</v>
      </c>
      <c r="L877">
        <f t="shared" si="80"/>
        <v>0.9447000000000001</v>
      </c>
      <c r="M877" s="44">
        <f t="shared" si="81"/>
        <v>0.08</v>
      </c>
      <c r="N877" s="44">
        <f t="shared" si="82"/>
        <v>5.8300000000000088E-2</v>
      </c>
      <c r="O877" s="44">
        <f t="shared" si="83"/>
        <v>0</v>
      </c>
    </row>
    <row r="878" spans="1:15" x14ac:dyDescent="0.35">
      <c r="A878">
        <v>220915</v>
      </c>
      <c r="B878" t="s">
        <v>184</v>
      </c>
      <c r="C878" s="8">
        <v>4026147659</v>
      </c>
      <c r="D878" s="8">
        <v>4026147659</v>
      </c>
      <c r="E878" s="8">
        <f t="shared" si="78"/>
        <v>0</v>
      </c>
      <c r="F878" s="8">
        <f>_xlfn.IFNA(VLOOKUP(A878,'313 expiration'!A$1:E$24,5,FALSE),0)</f>
        <v>0</v>
      </c>
      <c r="G878" s="8">
        <f>_xlfn.IFNA(VLOOKUP(A878,'TIF expiration'!$A$1:$B$8,2,FALSE),0)</f>
        <v>0</v>
      </c>
      <c r="H878">
        <v>0.93640000000000001</v>
      </c>
      <c r="I878">
        <v>0.80460000000000009</v>
      </c>
      <c r="J878">
        <v>0.80460000000000009</v>
      </c>
      <c r="K878">
        <f t="shared" si="79"/>
        <v>0</v>
      </c>
      <c r="L878">
        <f t="shared" si="80"/>
        <v>0.93640000000000001</v>
      </c>
      <c r="M878" s="44">
        <f t="shared" si="81"/>
        <v>0.08</v>
      </c>
      <c r="N878" s="44">
        <f t="shared" si="82"/>
        <v>5.1799999999999916E-2</v>
      </c>
      <c r="O878" s="44">
        <f t="shared" si="83"/>
        <v>0</v>
      </c>
    </row>
    <row r="879" spans="1:15" x14ac:dyDescent="0.35">
      <c r="A879">
        <v>220916</v>
      </c>
      <c r="B879" t="s">
        <v>183</v>
      </c>
      <c r="C879" s="8">
        <v>19175976603</v>
      </c>
      <c r="D879" s="8">
        <v>19101103480</v>
      </c>
      <c r="E879" s="8">
        <f t="shared" si="78"/>
        <v>149746246</v>
      </c>
      <c r="F879" s="8">
        <f>_xlfn.IFNA(VLOOKUP(A879,'313 expiration'!A$1:E$24,5,FALSE),0)</f>
        <v>0</v>
      </c>
      <c r="G879" s="8">
        <f>_xlfn.IFNA(VLOOKUP(A879,'TIF expiration'!$A$1:$B$8,2,FALSE),0)</f>
        <v>0</v>
      </c>
      <c r="H879">
        <v>0.87420000000000009</v>
      </c>
      <c r="I879">
        <v>0.82420000000000004</v>
      </c>
      <c r="J879">
        <v>0.82420000000000004</v>
      </c>
      <c r="K879">
        <f t="shared" si="79"/>
        <v>0</v>
      </c>
      <c r="L879">
        <f t="shared" si="80"/>
        <v>0.87420000000000009</v>
      </c>
      <c r="M879" s="44">
        <f t="shared" si="81"/>
        <v>5.0000000000000044E-2</v>
      </c>
      <c r="N879" s="44">
        <f t="shared" si="82"/>
        <v>0</v>
      </c>
      <c r="O879" s="44">
        <f t="shared" si="83"/>
        <v>0</v>
      </c>
    </row>
    <row r="880" spans="1:15" x14ac:dyDescent="0.35">
      <c r="A880">
        <v>220917</v>
      </c>
      <c r="B880" t="s">
        <v>182</v>
      </c>
      <c r="C880" s="8">
        <v>1185667979</v>
      </c>
      <c r="D880" s="8">
        <v>1185667979</v>
      </c>
      <c r="E880" s="8">
        <f t="shared" si="78"/>
        <v>0</v>
      </c>
      <c r="F880" s="8">
        <f>_xlfn.IFNA(VLOOKUP(A880,'313 expiration'!A$1:E$24,5,FALSE),0)</f>
        <v>0</v>
      </c>
      <c r="G880" s="8">
        <f>_xlfn.IFNA(VLOOKUP(A880,'TIF expiration'!$A$1:$B$8,2,FALSE),0)</f>
        <v>0</v>
      </c>
      <c r="H880">
        <v>0.9346000000000001</v>
      </c>
      <c r="I880">
        <v>0.80460000000000009</v>
      </c>
      <c r="J880">
        <v>0.80460000000000009</v>
      </c>
      <c r="K880">
        <f t="shared" si="79"/>
        <v>0</v>
      </c>
      <c r="L880">
        <f t="shared" si="80"/>
        <v>0.9346000000000001</v>
      </c>
      <c r="M880" s="44">
        <f t="shared" si="81"/>
        <v>0.08</v>
      </c>
      <c r="N880" s="44">
        <f t="shared" si="82"/>
        <v>0.05</v>
      </c>
      <c r="O880" s="44">
        <f t="shared" si="83"/>
        <v>0</v>
      </c>
    </row>
    <row r="881" spans="1:15" x14ac:dyDescent="0.35">
      <c r="A881">
        <v>220918</v>
      </c>
      <c r="B881" t="s">
        <v>181</v>
      </c>
      <c r="C881" s="8">
        <v>14268471451</v>
      </c>
      <c r="D881" s="8">
        <v>14268471451</v>
      </c>
      <c r="E881" s="8">
        <f t="shared" si="78"/>
        <v>0</v>
      </c>
      <c r="F881" s="8">
        <f>_xlfn.IFNA(VLOOKUP(A881,'313 expiration'!A$1:E$24,5,FALSE),0)</f>
        <v>0</v>
      </c>
      <c r="G881" s="8">
        <f>_xlfn.IFNA(VLOOKUP(A881,'TIF expiration'!$A$1:$B$8,2,FALSE),0)</f>
        <v>0</v>
      </c>
      <c r="H881">
        <v>0.9346000000000001</v>
      </c>
      <c r="I881">
        <v>0.80460000000000009</v>
      </c>
      <c r="J881">
        <v>0.80460000000000009</v>
      </c>
      <c r="K881">
        <f t="shared" si="79"/>
        <v>0</v>
      </c>
      <c r="L881">
        <f t="shared" si="80"/>
        <v>0.9346000000000001</v>
      </c>
      <c r="M881" s="44">
        <f t="shared" si="81"/>
        <v>0.08</v>
      </c>
      <c r="N881" s="44">
        <f t="shared" si="82"/>
        <v>0.05</v>
      </c>
      <c r="O881" s="44">
        <f t="shared" si="83"/>
        <v>0</v>
      </c>
    </row>
    <row r="882" spans="1:15" x14ac:dyDescent="0.35">
      <c r="A882">
        <v>220919</v>
      </c>
      <c r="B882" t="s">
        <v>180</v>
      </c>
      <c r="C882" s="8">
        <v>10696159689</v>
      </c>
      <c r="D882" s="8">
        <v>10696159689</v>
      </c>
      <c r="E882" s="8">
        <f t="shared" si="78"/>
        <v>0</v>
      </c>
      <c r="F882" s="8">
        <f>_xlfn.IFNA(VLOOKUP(A882,'313 expiration'!A$1:E$24,5,FALSE),0)</f>
        <v>0</v>
      </c>
      <c r="G882" s="8">
        <f>_xlfn.IFNA(VLOOKUP(A882,'TIF expiration'!$A$1:$B$8,2,FALSE),0)</f>
        <v>0</v>
      </c>
      <c r="H882">
        <v>0.88880000000000003</v>
      </c>
      <c r="I882">
        <v>0.82880000000000009</v>
      </c>
      <c r="J882">
        <v>0.82880000000000009</v>
      </c>
      <c r="K882">
        <f t="shared" si="79"/>
        <v>0</v>
      </c>
      <c r="L882">
        <f t="shared" si="80"/>
        <v>0.88880000000000003</v>
      </c>
      <c r="M882" s="44">
        <f t="shared" si="81"/>
        <v>5.9999999999999942E-2</v>
      </c>
      <c r="N882" s="44">
        <f t="shared" si="82"/>
        <v>0</v>
      </c>
      <c r="O882" s="44">
        <f t="shared" si="83"/>
        <v>0</v>
      </c>
    </row>
    <row r="883" spans="1:15" x14ac:dyDescent="0.35">
      <c r="A883">
        <v>220920</v>
      </c>
      <c r="B883" t="s">
        <v>179</v>
      </c>
      <c r="C883" s="8">
        <v>3079525297</v>
      </c>
      <c r="D883" s="8">
        <v>3079525297</v>
      </c>
      <c r="E883" s="8">
        <f t="shared" si="78"/>
        <v>0</v>
      </c>
      <c r="F883" s="8">
        <f>_xlfn.IFNA(VLOOKUP(A883,'313 expiration'!A$1:E$24,5,FALSE),0)</f>
        <v>0</v>
      </c>
      <c r="G883" s="8">
        <f>_xlfn.IFNA(VLOOKUP(A883,'TIF expiration'!$A$1:$B$8,2,FALSE),0)</f>
        <v>0</v>
      </c>
      <c r="H883">
        <v>0.93740000000000001</v>
      </c>
      <c r="I883">
        <v>0.80740000000000001</v>
      </c>
      <c r="J883">
        <v>0.80740000000000001</v>
      </c>
      <c r="K883">
        <f t="shared" si="79"/>
        <v>0</v>
      </c>
      <c r="L883">
        <f t="shared" si="80"/>
        <v>0.93740000000000001</v>
      </c>
      <c r="M883" s="44">
        <f t="shared" si="81"/>
        <v>0.08</v>
      </c>
      <c r="N883" s="44">
        <f t="shared" si="82"/>
        <v>0.05</v>
      </c>
      <c r="O883" s="44">
        <f t="shared" si="83"/>
        <v>0</v>
      </c>
    </row>
    <row r="884" spans="1:15" x14ac:dyDescent="0.35">
      <c r="A884">
        <v>221901</v>
      </c>
      <c r="B884" t="s">
        <v>178</v>
      </c>
      <c r="C884" s="8">
        <v>5896918911</v>
      </c>
      <c r="D884" s="8">
        <v>5831920239</v>
      </c>
      <c r="E884" s="8">
        <f t="shared" si="78"/>
        <v>129997344</v>
      </c>
      <c r="F884" s="8">
        <f>_xlfn.IFNA(VLOOKUP(A884,'313 expiration'!A$1:E$24,5,FALSE),0)</f>
        <v>0</v>
      </c>
      <c r="G884" s="8">
        <f>_xlfn.IFNA(VLOOKUP(A884,'TIF expiration'!$A$1:$B$8,2,FALSE),0)</f>
        <v>0</v>
      </c>
      <c r="H884">
        <v>0.88090000000000002</v>
      </c>
      <c r="I884">
        <v>0.83090000000000008</v>
      </c>
      <c r="J884">
        <v>0.83090000000000008</v>
      </c>
      <c r="K884">
        <f t="shared" si="79"/>
        <v>0</v>
      </c>
      <c r="L884">
        <f t="shared" si="80"/>
        <v>0.88090000000000002</v>
      </c>
      <c r="M884" s="44">
        <f t="shared" si="81"/>
        <v>4.9999999999999933E-2</v>
      </c>
      <c r="N884" s="44">
        <f t="shared" si="82"/>
        <v>0</v>
      </c>
      <c r="O884" s="44">
        <f t="shared" si="83"/>
        <v>0</v>
      </c>
    </row>
    <row r="885" spans="1:15" x14ac:dyDescent="0.35">
      <c r="A885">
        <v>221904</v>
      </c>
      <c r="B885" t="s">
        <v>177</v>
      </c>
      <c r="C885" s="8">
        <v>528287826</v>
      </c>
      <c r="D885" s="8">
        <v>528287826</v>
      </c>
      <c r="E885" s="8">
        <f t="shared" si="78"/>
        <v>0</v>
      </c>
      <c r="F885" s="8">
        <f>_xlfn.IFNA(VLOOKUP(A885,'313 expiration'!A$1:E$24,5,FALSE),0)</f>
        <v>0</v>
      </c>
      <c r="G885" s="8">
        <f>_xlfn.IFNA(VLOOKUP(A885,'TIF expiration'!$A$1:$B$8,2,FALSE),0)</f>
        <v>0</v>
      </c>
      <c r="H885">
        <v>0.88430000000000009</v>
      </c>
      <c r="I885">
        <v>0.83430000000000004</v>
      </c>
      <c r="J885">
        <v>0.83430000000000004</v>
      </c>
      <c r="K885">
        <f t="shared" si="79"/>
        <v>0</v>
      </c>
      <c r="L885">
        <f t="shared" si="80"/>
        <v>0.88430000000000009</v>
      </c>
      <c r="M885" s="44">
        <f t="shared" si="81"/>
        <v>5.0000000000000044E-2</v>
      </c>
      <c r="N885" s="44">
        <f t="shared" si="82"/>
        <v>0</v>
      </c>
      <c r="O885" s="44">
        <f t="shared" si="83"/>
        <v>0</v>
      </c>
    </row>
    <row r="886" spans="1:15" x14ac:dyDescent="0.35">
      <c r="A886">
        <v>221905</v>
      </c>
      <c r="B886" t="s">
        <v>176</v>
      </c>
      <c r="C886" s="8">
        <v>237135535</v>
      </c>
      <c r="D886" s="8">
        <v>237135535</v>
      </c>
      <c r="E886" s="8">
        <f t="shared" si="78"/>
        <v>0</v>
      </c>
      <c r="F886" s="8">
        <f>_xlfn.IFNA(VLOOKUP(A886,'313 expiration'!A$1:E$24,5,FALSE),0)</f>
        <v>0</v>
      </c>
      <c r="G886" s="8">
        <f>_xlfn.IFNA(VLOOKUP(A886,'TIF expiration'!$A$1:$B$8,2,FALSE),0)</f>
        <v>0</v>
      </c>
      <c r="H886">
        <v>1.0018</v>
      </c>
      <c r="I886">
        <v>0.86350000000000005</v>
      </c>
      <c r="J886">
        <v>0.86350000000000005</v>
      </c>
      <c r="K886">
        <f t="shared" si="79"/>
        <v>0</v>
      </c>
      <c r="L886">
        <f t="shared" si="80"/>
        <v>1.0018</v>
      </c>
      <c r="M886" s="44">
        <f t="shared" si="81"/>
        <v>0.08</v>
      </c>
      <c r="N886" s="44">
        <f t="shared" si="82"/>
        <v>5.8299999999999977E-2</v>
      </c>
      <c r="O886" s="44">
        <f t="shared" si="83"/>
        <v>0</v>
      </c>
    </row>
    <row r="887" spans="1:15" x14ac:dyDescent="0.35">
      <c r="A887">
        <v>221911</v>
      </c>
      <c r="B887" t="s">
        <v>175</v>
      </c>
      <c r="C887" s="8">
        <v>880345625</v>
      </c>
      <c r="D887" s="8">
        <v>855662239</v>
      </c>
      <c r="E887" s="8">
        <f t="shared" si="78"/>
        <v>49366772</v>
      </c>
      <c r="F887" s="8">
        <f>_xlfn.IFNA(VLOOKUP(A887,'313 expiration'!A$1:E$24,5,FALSE),0)</f>
        <v>0</v>
      </c>
      <c r="G887" s="8">
        <f>_xlfn.IFNA(VLOOKUP(A887,'TIF expiration'!$A$1:$B$8,2,FALSE),0)</f>
        <v>0</v>
      </c>
      <c r="H887">
        <v>0.85460000000000003</v>
      </c>
      <c r="I887">
        <v>0.80460000000000009</v>
      </c>
      <c r="J887">
        <v>0.80460000000000009</v>
      </c>
      <c r="K887">
        <f t="shared" si="79"/>
        <v>0</v>
      </c>
      <c r="L887">
        <f t="shared" si="80"/>
        <v>0.85460000000000003</v>
      </c>
      <c r="M887" s="44">
        <f t="shared" si="81"/>
        <v>4.9999999999999933E-2</v>
      </c>
      <c r="N887" s="44">
        <f t="shared" si="82"/>
        <v>0</v>
      </c>
      <c r="O887" s="44">
        <f t="shared" si="83"/>
        <v>0</v>
      </c>
    </row>
    <row r="888" spans="1:15" x14ac:dyDescent="0.35">
      <c r="A888">
        <v>221912</v>
      </c>
      <c r="B888" t="s">
        <v>174</v>
      </c>
      <c r="C888" s="8">
        <v>2712646017</v>
      </c>
      <c r="D888" s="8">
        <v>2712646017</v>
      </c>
      <c r="E888" s="8">
        <f t="shared" si="78"/>
        <v>0</v>
      </c>
      <c r="F888" s="8">
        <f>_xlfn.IFNA(VLOOKUP(A888,'313 expiration'!A$1:E$24,5,FALSE),0)</f>
        <v>0</v>
      </c>
      <c r="G888" s="8">
        <f>_xlfn.IFNA(VLOOKUP(A888,'TIF expiration'!$A$1:$B$8,2,FALSE),0)</f>
        <v>0</v>
      </c>
      <c r="H888">
        <v>0.86120000000000008</v>
      </c>
      <c r="I888">
        <v>0.81120000000000003</v>
      </c>
      <c r="J888">
        <v>0.81120000000000003</v>
      </c>
      <c r="K888">
        <f t="shared" si="79"/>
        <v>0</v>
      </c>
      <c r="L888">
        <f t="shared" si="80"/>
        <v>0.86120000000000008</v>
      </c>
      <c r="M888" s="44">
        <f t="shared" si="81"/>
        <v>5.0000000000000044E-2</v>
      </c>
      <c r="N888" s="44">
        <f t="shared" si="82"/>
        <v>0</v>
      </c>
      <c r="O888" s="44">
        <f t="shared" si="83"/>
        <v>0</v>
      </c>
    </row>
    <row r="889" spans="1:15" x14ac:dyDescent="0.35">
      <c r="A889">
        <v>222901</v>
      </c>
      <c r="B889" t="s">
        <v>173</v>
      </c>
      <c r="C889" s="8">
        <v>269775160</v>
      </c>
      <c r="D889" s="8">
        <v>268505370</v>
      </c>
      <c r="E889" s="8">
        <f t="shared" si="78"/>
        <v>2539580</v>
      </c>
      <c r="F889" s="8">
        <f>_xlfn.IFNA(VLOOKUP(A889,'313 expiration'!A$1:E$24,5,FALSE),0)</f>
        <v>0</v>
      </c>
      <c r="G889" s="8">
        <f>_xlfn.IFNA(VLOOKUP(A889,'TIF expiration'!$A$1:$B$8,2,FALSE),0)</f>
        <v>0</v>
      </c>
      <c r="H889">
        <v>0.85460000000000003</v>
      </c>
      <c r="I889">
        <v>0.80460000000000009</v>
      </c>
      <c r="J889">
        <v>0.80460000000000009</v>
      </c>
      <c r="K889">
        <f t="shared" si="79"/>
        <v>0</v>
      </c>
      <c r="L889">
        <f t="shared" si="80"/>
        <v>0.85460000000000003</v>
      </c>
      <c r="M889" s="44">
        <f t="shared" si="81"/>
        <v>4.9999999999999933E-2</v>
      </c>
      <c r="N889" s="44">
        <f t="shared" si="82"/>
        <v>0</v>
      </c>
      <c r="O889" s="44">
        <f t="shared" si="83"/>
        <v>0</v>
      </c>
    </row>
    <row r="890" spans="1:15" x14ac:dyDescent="0.35">
      <c r="A890">
        <v>223901</v>
      </c>
      <c r="B890" t="s">
        <v>172</v>
      </c>
      <c r="C890" s="8">
        <v>585611013</v>
      </c>
      <c r="D890" s="8">
        <v>585611013</v>
      </c>
      <c r="E890" s="8">
        <f t="shared" si="78"/>
        <v>0</v>
      </c>
      <c r="F890" s="8">
        <f>_xlfn.IFNA(VLOOKUP(A890,'313 expiration'!A$1:E$24,5,FALSE),0)</f>
        <v>0</v>
      </c>
      <c r="G890" s="8">
        <f>_xlfn.IFNA(VLOOKUP(A890,'TIF expiration'!$A$1:$B$8,2,FALSE),0)</f>
        <v>0</v>
      </c>
      <c r="H890">
        <v>0.94290000000000007</v>
      </c>
      <c r="I890">
        <v>0.80460000000000009</v>
      </c>
      <c r="J890">
        <v>0.80460000000000009</v>
      </c>
      <c r="K890">
        <f t="shared" si="79"/>
        <v>0</v>
      </c>
      <c r="L890">
        <f t="shared" si="80"/>
        <v>0.94290000000000007</v>
      </c>
      <c r="M890" s="44">
        <f t="shared" si="81"/>
        <v>0.08</v>
      </c>
      <c r="N890" s="44">
        <f t="shared" si="82"/>
        <v>5.8299999999999977E-2</v>
      </c>
      <c r="O890" s="44">
        <f t="shared" si="83"/>
        <v>0</v>
      </c>
    </row>
    <row r="891" spans="1:15" x14ac:dyDescent="0.35">
      <c r="A891">
        <v>223902</v>
      </c>
      <c r="B891" t="s">
        <v>171</v>
      </c>
      <c r="C891" s="8">
        <v>59310008</v>
      </c>
      <c r="D891" s="8">
        <v>59310008</v>
      </c>
      <c r="E891" s="8">
        <f t="shared" si="78"/>
        <v>0</v>
      </c>
      <c r="F891" s="8">
        <f>_xlfn.IFNA(VLOOKUP(A891,'313 expiration'!A$1:E$24,5,FALSE),0)</f>
        <v>0</v>
      </c>
      <c r="G891" s="8">
        <f>_xlfn.IFNA(VLOOKUP(A891,'TIF expiration'!$A$1:$B$8,2,FALSE),0)</f>
        <v>0</v>
      </c>
      <c r="H891">
        <v>1.0194000000000001</v>
      </c>
      <c r="I891">
        <v>0.89410000000000001</v>
      </c>
      <c r="J891">
        <v>0.89410000000000001</v>
      </c>
      <c r="K891">
        <f t="shared" si="79"/>
        <v>0</v>
      </c>
      <c r="L891">
        <f t="shared" si="80"/>
        <v>1.0194000000000001</v>
      </c>
      <c r="M891" s="44">
        <f t="shared" si="81"/>
        <v>0.08</v>
      </c>
      <c r="N891" s="44">
        <f t="shared" si="82"/>
        <v>4.5300000000000076E-2</v>
      </c>
      <c r="O891" s="44">
        <f t="shared" si="83"/>
        <v>0</v>
      </c>
    </row>
    <row r="892" spans="1:15" x14ac:dyDescent="0.35">
      <c r="A892">
        <v>223904</v>
      </c>
      <c r="B892" t="s">
        <v>170</v>
      </c>
      <c r="C892" s="8">
        <v>151307051</v>
      </c>
      <c r="D892" s="8">
        <v>151307051</v>
      </c>
      <c r="E892" s="8">
        <f t="shared" si="78"/>
        <v>0</v>
      </c>
      <c r="F892" s="8">
        <f>_xlfn.IFNA(VLOOKUP(A892,'313 expiration'!A$1:E$24,5,FALSE),0)</f>
        <v>0</v>
      </c>
      <c r="G892" s="8">
        <f>_xlfn.IFNA(VLOOKUP(A892,'TIF expiration'!$A$1:$B$8,2,FALSE),0)</f>
        <v>0</v>
      </c>
      <c r="H892">
        <v>0.88270000000000004</v>
      </c>
      <c r="I892">
        <v>0.80460000000000009</v>
      </c>
      <c r="J892">
        <v>0.80460000000000009</v>
      </c>
      <c r="K892">
        <f t="shared" si="79"/>
        <v>0</v>
      </c>
      <c r="L892">
        <f t="shared" si="80"/>
        <v>0.88270000000000004</v>
      </c>
      <c r="M892" s="44">
        <f t="shared" si="81"/>
        <v>7.8099999999999947E-2</v>
      </c>
      <c r="N892" s="44">
        <f t="shared" si="82"/>
        <v>0</v>
      </c>
      <c r="O892" s="44">
        <f t="shared" si="83"/>
        <v>0</v>
      </c>
    </row>
    <row r="893" spans="1:15" x14ac:dyDescent="0.35">
      <c r="A893">
        <v>224901</v>
      </c>
      <c r="B893" t="s">
        <v>1081</v>
      </c>
      <c r="C893" s="8">
        <v>960508168</v>
      </c>
      <c r="D893" s="8">
        <v>960508168</v>
      </c>
      <c r="E893" s="8">
        <f t="shared" si="78"/>
        <v>0</v>
      </c>
      <c r="F893" s="8">
        <f>_xlfn.IFNA(VLOOKUP(A893,'313 expiration'!A$1:E$24,5,FALSE),0)</f>
        <v>0</v>
      </c>
      <c r="G893" s="8">
        <f>_xlfn.IFNA(VLOOKUP(A893,'TIF expiration'!$A$1:$B$8,2,FALSE),0)</f>
        <v>0</v>
      </c>
      <c r="H893">
        <v>0.94290000000000007</v>
      </c>
      <c r="I893">
        <v>0.80460000000000009</v>
      </c>
      <c r="J893">
        <v>0.80460000000000009</v>
      </c>
      <c r="K893">
        <f t="shared" si="79"/>
        <v>0</v>
      </c>
      <c r="L893">
        <f t="shared" si="80"/>
        <v>0.94290000000000007</v>
      </c>
      <c r="M893" s="44">
        <f t="shared" si="81"/>
        <v>0.08</v>
      </c>
      <c r="N893" s="44">
        <f t="shared" si="82"/>
        <v>5.8299999999999977E-2</v>
      </c>
      <c r="O893" s="44">
        <f t="shared" si="83"/>
        <v>0</v>
      </c>
    </row>
    <row r="894" spans="1:15" x14ac:dyDescent="0.35">
      <c r="A894">
        <v>224902</v>
      </c>
      <c r="B894" t="s">
        <v>169</v>
      </c>
      <c r="C894" s="8">
        <v>45197377</v>
      </c>
      <c r="D894" s="8">
        <v>45197377</v>
      </c>
      <c r="E894" s="8">
        <f t="shared" si="78"/>
        <v>0</v>
      </c>
      <c r="F894" s="8">
        <f>_xlfn.IFNA(VLOOKUP(A894,'313 expiration'!A$1:E$24,5,FALSE),0)</f>
        <v>0</v>
      </c>
      <c r="G894" s="8">
        <f>_xlfn.IFNA(VLOOKUP(A894,'TIF expiration'!$A$1:$B$8,2,FALSE),0)</f>
        <v>0</v>
      </c>
      <c r="H894">
        <v>0.98420000000000007</v>
      </c>
      <c r="I894">
        <v>0.84589999999999999</v>
      </c>
      <c r="J894">
        <v>0.84589999999999999</v>
      </c>
      <c r="K894">
        <f t="shared" si="79"/>
        <v>0</v>
      </c>
      <c r="L894">
        <f t="shared" si="80"/>
        <v>0.98420000000000007</v>
      </c>
      <c r="M894" s="44">
        <f t="shared" si="81"/>
        <v>0.08</v>
      </c>
      <c r="N894" s="44">
        <f t="shared" si="82"/>
        <v>5.8300000000000088E-2</v>
      </c>
      <c r="O894" s="44">
        <f t="shared" si="83"/>
        <v>0</v>
      </c>
    </row>
    <row r="895" spans="1:15" x14ac:dyDescent="0.35">
      <c r="A895">
        <v>225902</v>
      </c>
      <c r="B895" t="s">
        <v>168</v>
      </c>
      <c r="C895" s="8">
        <v>1854749710</v>
      </c>
      <c r="D895" s="8">
        <v>1780831214</v>
      </c>
      <c r="E895" s="8">
        <f t="shared" si="78"/>
        <v>147836992</v>
      </c>
      <c r="F895" s="8">
        <f>_xlfn.IFNA(VLOOKUP(A895,'313 expiration'!A$1:E$24,5,FALSE),0)</f>
        <v>0</v>
      </c>
      <c r="G895" s="8">
        <f>_xlfn.IFNA(VLOOKUP(A895,'TIF expiration'!$A$1:$B$8,2,FALSE),0)</f>
        <v>0</v>
      </c>
      <c r="H895">
        <v>0.86220000000000008</v>
      </c>
      <c r="I895">
        <v>0.81220000000000003</v>
      </c>
      <c r="J895">
        <v>0.81220000000000003</v>
      </c>
      <c r="K895">
        <f t="shared" si="79"/>
        <v>0</v>
      </c>
      <c r="L895">
        <f t="shared" si="80"/>
        <v>0.86220000000000008</v>
      </c>
      <c r="M895" s="44">
        <f t="shared" si="81"/>
        <v>5.0000000000000044E-2</v>
      </c>
      <c r="N895" s="44">
        <f t="shared" si="82"/>
        <v>0</v>
      </c>
      <c r="O895" s="44">
        <f t="shared" si="83"/>
        <v>0</v>
      </c>
    </row>
    <row r="896" spans="1:15" x14ac:dyDescent="0.35">
      <c r="A896">
        <v>225906</v>
      </c>
      <c r="B896" t="s">
        <v>167</v>
      </c>
      <c r="C896" s="8">
        <v>189910867</v>
      </c>
      <c r="D896" s="8">
        <v>189910867</v>
      </c>
      <c r="E896" s="8">
        <f t="shared" si="78"/>
        <v>0</v>
      </c>
      <c r="F896" s="8">
        <f>_xlfn.IFNA(VLOOKUP(A896,'313 expiration'!A$1:E$24,5,FALSE),0)</f>
        <v>0</v>
      </c>
      <c r="G896" s="8">
        <f>_xlfn.IFNA(VLOOKUP(A896,'TIF expiration'!$A$1:$B$8,2,FALSE),0)</f>
        <v>0</v>
      </c>
      <c r="H896">
        <v>0.92680000000000007</v>
      </c>
      <c r="I896">
        <v>0.80460000000000009</v>
      </c>
      <c r="J896">
        <v>0.80460000000000009</v>
      </c>
      <c r="K896">
        <f t="shared" si="79"/>
        <v>0</v>
      </c>
      <c r="L896">
        <f t="shared" si="80"/>
        <v>0.92680000000000007</v>
      </c>
      <c r="M896" s="44">
        <f t="shared" si="81"/>
        <v>0.08</v>
      </c>
      <c r="N896" s="44">
        <f t="shared" si="82"/>
        <v>4.2199999999999974E-2</v>
      </c>
      <c r="O896" s="44">
        <f t="shared" si="83"/>
        <v>0</v>
      </c>
    </row>
    <row r="897" spans="1:15" x14ac:dyDescent="0.35">
      <c r="A897">
        <v>225907</v>
      </c>
      <c r="B897" t="s">
        <v>166</v>
      </c>
      <c r="C897" s="8">
        <v>218929162</v>
      </c>
      <c r="D897" s="8">
        <v>218929162</v>
      </c>
      <c r="E897" s="8">
        <f t="shared" si="78"/>
        <v>0</v>
      </c>
      <c r="F897" s="8">
        <f>_xlfn.IFNA(VLOOKUP(A897,'313 expiration'!A$1:E$24,5,FALSE),0)</f>
        <v>0</v>
      </c>
      <c r="G897" s="8">
        <f>_xlfn.IFNA(VLOOKUP(A897,'TIF expiration'!$A$1:$B$8,2,FALSE),0)</f>
        <v>0</v>
      </c>
      <c r="H897">
        <v>0.85460000000000003</v>
      </c>
      <c r="I897">
        <v>0.80460000000000009</v>
      </c>
      <c r="J897">
        <v>0.80460000000000009</v>
      </c>
      <c r="K897">
        <f t="shared" si="79"/>
        <v>0</v>
      </c>
      <c r="L897">
        <f t="shared" si="80"/>
        <v>0.85460000000000003</v>
      </c>
      <c r="M897" s="44">
        <f t="shared" si="81"/>
        <v>4.9999999999999933E-2</v>
      </c>
      <c r="N897" s="44">
        <f t="shared" si="82"/>
        <v>0</v>
      </c>
      <c r="O897" s="44">
        <f t="shared" si="83"/>
        <v>0</v>
      </c>
    </row>
    <row r="898" spans="1:15" x14ac:dyDescent="0.35">
      <c r="A898">
        <v>226901</v>
      </c>
      <c r="B898" t="s">
        <v>165</v>
      </c>
      <c r="C898" s="8">
        <v>370532621</v>
      </c>
      <c r="D898" s="8">
        <v>370532621</v>
      </c>
      <c r="E898" s="8">
        <f t="shared" ref="E898:E961" si="84">(C898-D898)*2</f>
        <v>0</v>
      </c>
      <c r="F898" s="8">
        <f>_xlfn.IFNA(VLOOKUP(A898,'313 expiration'!A$1:E$24,5,FALSE),0)</f>
        <v>0</v>
      </c>
      <c r="G898" s="8">
        <f>_xlfn.IFNA(VLOOKUP(A898,'TIF expiration'!$A$1:$B$8,2,FALSE),0)</f>
        <v>0</v>
      </c>
      <c r="H898">
        <v>0.94290000000000007</v>
      </c>
      <c r="I898">
        <v>0.80460000000000009</v>
      </c>
      <c r="J898">
        <v>0.80460000000000009</v>
      </c>
      <c r="K898">
        <f t="shared" ref="K898:K961" si="85">I898-J898</f>
        <v>0</v>
      </c>
      <c r="L898">
        <f t="shared" ref="L898:L961" si="86">H898+K898</f>
        <v>0.94290000000000007</v>
      </c>
      <c r="M898" s="44">
        <f t="shared" ref="M898:M961" si="87">MAX(0,MIN(0.08,L898-I898))</f>
        <v>0.08</v>
      </c>
      <c r="N898" s="44">
        <f t="shared" ref="N898:N961" si="88">MIN(0.09,L898-I898-M898)</f>
        <v>5.8299999999999977E-2</v>
      </c>
      <c r="O898" s="44">
        <f t="shared" ref="O898:O961" si="89">L898-I898-M898-N898</f>
        <v>0</v>
      </c>
    </row>
    <row r="899" spans="1:15" x14ac:dyDescent="0.35">
      <c r="A899">
        <v>226903</v>
      </c>
      <c r="B899" t="s">
        <v>164</v>
      </c>
      <c r="C899" s="8">
        <v>6837209061</v>
      </c>
      <c r="D899" s="8">
        <v>6837209061</v>
      </c>
      <c r="E899" s="8">
        <f t="shared" si="84"/>
        <v>0</v>
      </c>
      <c r="F899" s="8">
        <f>_xlfn.IFNA(VLOOKUP(A899,'313 expiration'!A$1:E$24,5,FALSE),0)</f>
        <v>0</v>
      </c>
      <c r="G899" s="8">
        <f>_xlfn.IFNA(VLOOKUP(A899,'TIF expiration'!$A$1:$B$8,2,FALSE),0)</f>
        <v>0</v>
      </c>
      <c r="H899">
        <v>0.85460000000000003</v>
      </c>
      <c r="I899">
        <v>0.80460000000000009</v>
      </c>
      <c r="J899">
        <v>0.80460000000000009</v>
      </c>
      <c r="K899">
        <f t="shared" si="85"/>
        <v>0</v>
      </c>
      <c r="L899">
        <f t="shared" si="86"/>
        <v>0.85460000000000003</v>
      </c>
      <c r="M899" s="44">
        <f t="shared" si="87"/>
        <v>4.9999999999999933E-2</v>
      </c>
      <c r="N899" s="44">
        <f t="shared" si="88"/>
        <v>0</v>
      </c>
      <c r="O899" s="44">
        <f t="shared" si="89"/>
        <v>0</v>
      </c>
    </row>
    <row r="900" spans="1:15" x14ac:dyDescent="0.35">
      <c r="A900">
        <v>226905</v>
      </c>
      <c r="B900" t="s">
        <v>163</v>
      </c>
      <c r="C900" s="8">
        <v>241354046</v>
      </c>
      <c r="D900" s="8">
        <v>241354046</v>
      </c>
      <c r="E900" s="8">
        <f t="shared" si="84"/>
        <v>0</v>
      </c>
      <c r="F900" s="8">
        <f>_xlfn.IFNA(VLOOKUP(A900,'313 expiration'!A$1:E$24,5,FALSE),0)</f>
        <v>0</v>
      </c>
      <c r="G900" s="8">
        <f>_xlfn.IFNA(VLOOKUP(A900,'TIF expiration'!$A$1:$B$8,2,FALSE),0)</f>
        <v>0</v>
      </c>
      <c r="H900">
        <v>0.94290000000000007</v>
      </c>
      <c r="I900">
        <v>0.80460000000000009</v>
      </c>
      <c r="J900">
        <v>0.80460000000000009</v>
      </c>
      <c r="K900">
        <f t="shared" si="85"/>
        <v>0</v>
      </c>
      <c r="L900">
        <f t="shared" si="86"/>
        <v>0.94290000000000007</v>
      </c>
      <c r="M900" s="44">
        <f t="shared" si="87"/>
        <v>0.08</v>
      </c>
      <c r="N900" s="44">
        <f t="shared" si="88"/>
        <v>5.8299999999999977E-2</v>
      </c>
      <c r="O900" s="44">
        <f t="shared" si="89"/>
        <v>0</v>
      </c>
    </row>
    <row r="901" spans="1:15" x14ac:dyDescent="0.35">
      <c r="A901">
        <v>226906</v>
      </c>
      <c r="B901" t="s">
        <v>162</v>
      </c>
      <c r="C901" s="8">
        <v>615627792</v>
      </c>
      <c r="D901" s="8">
        <v>615627792</v>
      </c>
      <c r="E901" s="8">
        <f t="shared" si="84"/>
        <v>0</v>
      </c>
      <c r="F901" s="8">
        <f>_xlfn.IFNA(VLOOKUP(A901,'313 expiration'!A$1:E$24,5,FALSE),0)</f>
        <v>0</v>
      </c>
      <c r="G901" s="8">
        <f>_xlfn.IFNA(VLOOKUP(A901,'TIF expiration'!$A$1:$B$8,2,FALSE),0)</f>
        <v>0</v>
      </c>
      <c r="H901">
        <v>0.85460000000000003</v>
      </c>
      <c r="I901">
        <v>0.80460000000000009</v>
      </c>
      <c r="J901">
        <v>0.80460000000000009</v>
      </c>
      <c r="K901">
        <f t="shared" si="85"/>
        <v>0</v>
      </c>
      <c r="L901">
        <f t="shared" si="86"/>
        <v>0.85460000000000003</v>
      </c>
      <c r="M901" s="44">
        <f t="shared" si="87"/>
        <v>4.9999999999999933E-2</v>
      </c>
      <c r="N901" s="44">
        <f t="shared" si="88"/>
        <v>0</v>
      </c>
      <c r="O901" s="44">
        <f t="shared" si="89"/>
        <v>0</v>
      </c>
    </row>
    <row r="902" spans="1:15" x14ac:dyDescent="0.35">
      <c r="A902">
        <v>226907</v>
      </c>
      <c r="B902" t="s">
        <v>161</v>
      </c>
      <c r="C902" s="8">
        <v>422250328</v>
      </c>
      <c r="D902" s="8">
        <v>422250328</v>
      </c>
      <c r="E902" s="8">
        <f t="shared" si="84"/>
        <v>0</v>
      </c>
      <c r="F902" s="8">
        <f>_xlfn.IFNA(VLOOKUP(A902,'313 expiration'!A$1:E$24,5,FALSE),0)</f>
        <v>0</v>
      </c>
      <c r="G902" s="8">
        <f>_xlfn.IFNA(VLOOKUP(A902,'TIF expiration'!$A$1:$B$8,2,FALSE),0)</f>
        <v>0</v>
      </c>
      <c r="H902">
        <v>0.94290000000000007</v>
      </c>
      <c r="I902">
        <v>0.80460000000000009</v>
      </c>
      <c r="J902">
        <v>0.80460000000000009</v>
      </c>
      <c r="K902">
        <f t="shared" si="85"/>
        <v>0</v>
      </c>
      <c r="L902">
        <f t="shared" si="86"/>
        <v>0.94290000000000007</v>
      </c>
      <c r="M902" s="44">
        <f t="shared" si="87"/>
        <v>0.08</v>
      </c>
      <c r="N902" s="44">
        <f t="shared" si="88"/>
        <v>5.8299999999999977E-2</v>
      </c>
      <c r="O902" s="44">
        <f t="shared" si="89"/>
        <v>0</v>
      </c>
    </row>
    <row r="903" spans="1:15" x14ac:dyDescent="0.35">
      <c r="A903">
        <v>226908</v>
      </c>
      <c r="B903" t="s">
        <v>160</v>
      </c>
      <c r="C903" s="8">
        <v>191545936</v>
      </c>
      <c r="D903" s="8">
        <v>191545936</v>
      </c>
      <c r="E903" s="8">
        <f t="shared" si="84"/>
        <v>0</v>
      </c>
      <c r="F903" s="8">
        <f>_xlfn.IFNA(VLOOKUP(A903,'313 expiration'!A$1:E$24,5,FALSE),0)</f>
        <v>0</v>
      </c>
      <c r="G903" s="8">
        <f>_xlfn.IFNA(VLOOKUP(A903,'TIF expiration'!$A$1:$B$8,2,FALSE),0)</f>
        <v>0</v>
      </c>
      <c r="H903">
        <v>0.94290000000000007</v>
      </c>
      <c r="I903">
        <v>0.80460000000000009</v>
      </c>
      <c r="J903">
        <v>0.80460000000000009</v>
      </c>
      <c r="K903">
        <f t="shared" si="85"/>
        <v>0</v>
      </c>
      <c r="L903">
        <f t="shared" si="86"/>
        <v>0.94290000000000007</v>
      </c>
      <c r="M903" s="44">
        <f t="shared" si="87"/>
        <v>0.08</v>
      </c>
      <c r="N903" s="44">
        <f t="shared" si="88"/>
        <v>5.8299999999999977E-2</v>
      </c>
      <c r="O903" s="44">
        <f t="shared" si="89"/>
        <v>0</v>
      </c>
    </row>
    <row r="904" spans="1:15" x14ac:dyDescent="0.35">
      <c r="A904">
        <v>227901</v>
      </c>
      <c r="B904" t="s">
        <v>159</v>
      </c>
      <c r="C904" s="8">
        <v>182168531735</v>
      </c>
      <c r="D904" s="8">
        <v>182168531735</v>
      </c>
      <c r="E904" s="8">
        <f t="shared" si="84"/>
        <v>0</v>
      </c>
      <c r="F904" s="8">
        <f>_xlfn.IFNA(VLOOKUP(A904,'313 expiration'!A$1:E$24,5,FALSE),0)</f>
        <v>0</v>
      </c>
      <c r="G904" s="8">
        <f>_xlfn.IFNA(VLOOKUP(A904,'TIF expiration'!$A$1:$B$8,2,FALSE),0)</f>
        <v>0</v>
      </c>
      <c r="H904">
        <v>0.88360000000000005</v>
      </c>
      <c r="I904">
        <v>0.80460000000000009</v>
      </c>
      <c r="J904">
        <v>0.80460000000000009</v>
      </c>
      <c r="K904">
        <f t="shared" si="85"/>
        <v>0</v>
      </c>
      <c r="L904">
        <f t="shared" si="86"/>
        <v>0.88360000000000005</v>
      </c>
      <c r="M904" s="44">
        <f t="shared" si="87"/>
        <v>7.8999999999999959E-2</v>
      </c>
      <c r="N904" s="44">
        <f t="shared" si="88"/>
        <v>0</v>
      </c>
      <c r="O904" s="44">
        <f t="shared" si="89"/>
        <v>0</v>
      </c>
    </row>
    <row r="905" spans="1:15" x14ac:dyDescent="0.35">
      <c r="A905">
        <v>227904</v>
      </c>
      <c r="B905" t="s">
        <v>158</v>
      </c>
      <c r="C905" s="8">
        <v>24564294188</v>
      </c>
      <c r="D905" s="8">
        <v>24564294188</v>
      </c>
      <c r="E905" s="8">
        <f t="shared" si="84"/>
        <v>0</v>
      </c>
      <c r="F905" s="8">
        <f>_xlfn.IFNA(VLOOKUP(A905,'313 expiration'!A$1:E$24,5,FALSE),0)</f>
        <v>0</v>
      </c>
      <c r="G905" s="8">
        <f>_xlfn.IFNA(VLOOKUP(A905,'TIF expiration'!$A$1:$B$8,2,FALSE),0)</f>
        <v>0</v>
      </c>
      <c r="H905">
        <v>0.90460000000000007</v>
      </c>
      <c r="I905">
        <v>0.80460000000000009</v>
      </c>
      <c r="J905">
        <v>0.80460000000000009</v>
      </c>
      <c r="K905">
        <f t="shared" si="85"/>
        <v>0</v>
      </c>
      <c r="L905">
        <f t="shared" si="86"/>
        <v>0.90460000000000007</v>
      </c>
      <c r="M905" s="44">
        <f t="shared" si="87"/>
        <v>0.08</v>
      </c>
      <c r="N905" s="44">
        <f t="shared" si="88"/>
        <v>1.9999999999999976E-2</v>
      </c>
      <c r="O905" s="44">
        <f t="shared" si="89"/>
        <v>0</v>
      </c>
    </row>
    <row r="906" spans="1:15" x14ac:dyDescent="0.35">
      <c r="A906">
        <v>227907</v>
      </c>
      <c r="B906" t="s">
        <v>157</v>
      </c>
      <c r="C906" s="8">
        <v>9190001150</v>
      </c>
      <c r="D906" s="8">
        <v>9190001150</v>
      </c>
      <c r="E906" s="8">
        <f t="shared" si="84"/>
        <v>0</v>
      </c>
      <c r="F906" s="8">
        <f>_xlfn.IFNA(VLOOKUP(A906,'313 expiration'!A$1:E$24,5,FALSE),0)</f>
        <v>668424220</v>
      </c>
      <c r="G906" s="8">
        <f>_xlfn.IFNA(VLOOKUP(A906,'TIF expiration'!$A$1:$B$8,2,FALSE),0)</f>
        <v>0</v>
      </c>
      <c r="H906">
        <v>0.97460000000000002</v>
      </c>
      <c r="I906">
        <v>0.80460000000000009</v>
      </c>
      <c r="J906">
        <v>0.80460000000000009</v>
      </c>
      <c r="K906">
        <f t="shared" si="85"/>
        <v>0</v>
      </c>
      <c r="L906">
        <f t="shared" si="86"/>
        <v>0.97460000000000002</v>
      </c>
      <c r="M906" s="44">
        <f t="shared" si="87"/>
        <v>0.08</v>
      </c>
      <c r="N906" s="44">
        <f t="shared" si="88"/>
        <v>8.9999999999999927E-2</v>
      </c>
      <c r="O906" s="44">
        <f t="shared" si="89"/>
        <v>0</v>
      </c>
    </row>
    <row r="907" spans="1:15" x14ac:dyDescent="0.35">
      <c r="A907">
        <v>227909</v>
      </c>
      <c r="B907" t="s">
        <v>156</v>
      </c>
      <c r="C907" s="8">
        <v>21462526385</v>
      </c>
      <c r="D907" s="8">
        <v>21462526385</v>
      </c>
      <c r="E907" s="8">
        <f t="shared" si="84"/>
        <v>0</v>
      </c>
      <c r="F907" s="8">
        <f>_xlfn.IFNA(VLOOKUP(A907,'313 expiration'!A$1:E$24,5,FALSE),0)</f>
        <v>0</v>
      </c>
      <c r="G907" s="8">
        <f>_xlfn.IFNA(VLOOKUP(A907,'TIF expiration'!$A$1:$B$8,2,FALSE),0)</f>
        <v>0</v>
      </c>
      <c r="H907">
        <v>0.88460000000000005</v>
      </c>
      <c r="I907">
        <v>0.80460000000000009</v>
      </c>
      <c r="J907">
        <v>0.80460000000000009</v>
      </c>
      <c r="K907">
        <f t="shared" si="85"/>
        <v>0</v>
      </c>
      <c r="L907">
        <f t="shared" si="86"/>
        <v>0.88460000000000005</v>
      </c>
      <c r="M907" s="44">
        <f t="shared" si="87"/>
        <v>7.999999999999996E-2</v>
      </c>
      <c r="N907" s="44">
        <f t="shared" si="88"/>
        <v>0</v>
      </c>
      <c r="O907" s="44">
        <f t="shared" si="89"/>
        <v>0</v>
      </c>
    </row>
    <row r="908" spans="1:15" x14ac:dyDescent="0.35">
      <c r="A908">
        <v>227910</v>
      </c>
      <c r="B908" t="s">
        <v>155</v>
      </c>
      <c r="C908" s="8">
        <v>11947393553</v>
      </c>
      <c r="D908" s="8">
        <v>11947393553</v>
      </c>
      <c r="E908" s="8">
        <f t="shared" si="84"/>
        <v>0</v>
      </c>
      <c r="F908" s="8">
        <f>_xlfn.IFNA(VLOOKUP(A908,'313 expiration'!A$1:E$24,5,FALSE),0)</f>
        <v>0</v>
      </c>
      <c r="G908" s="8">
        <f>_xlfn.IFNA(VLOOKUP(A908,'TIF expiration'!$A$1:$B$8,2,FALSE),0)</f>
        <v>0</v>
      </c>
      <c r="H908">
        <v>0.85460000000000003</v>
      </c>
      <c r="I908">
        <v>0.80460000000000009</v>
      </c>
      <c r="J908">
        <v>0.80460000000000009</v>
      </c>
      <c r="K908">
        <f t="shared" si="85"/>
        <v>0</v>
      </c>
      <c r="L908">
        <f t="shared" si="86"/>
        <v>0.85460000000000003</v>
      </c>
      <c r="M908" s="44">
        <f t="shared" si="87"/>
        <v>4.9999999999999933E-2</v>
      </c>
      <c r="N908" s="44">
        <f t="shared" si="88"/>
        <v>0</v>
      </c>
      <c r="O908" s="44">
        <f t="shared" si="89"/>
        <v>0</v>
      </c>
    </row>
    <row r="909" spans="1:15" x14ac:dyDescent="0.35">
      <c r="A909">
        <v>227912</v>
      </c>
      <c r="B909" t="s">
        <v>154</v>
      </c>
      <c r="C909" s="8">
        <v>3861368264</v>
      </c>
      <c r="D909" s="8">
        <v>3861368264</v>
      </c>
      <c r="E909" s="8">
        <f t="shared" si="84"/>
        <v>0</v>
      </c>
      <c r="F909" s="8">
        <f>_xlfn.IFNA(VLOOKUP(A909,'313 expiration'!A$1:E$24,5,FALSE),0)</f>
        <v>0</v>
      </c>
      <c r="G909" s="8">
        <f>_xlfn.IFNA(VLOOKUP(A909,'TIF expiration'!$A$1:$B$8,2,FALSE),0)</f>
        <v>0</v>
      </c>
      <c r="H909">
        <v>0.86460000000000004</v>
      </c>
      <c r="I909">
        <v>0.80460000000000009</v>
      </c>
      <c r="J909">
        <v>0.80460000000000009</v>
      </c>
      <c r="K909">
        <f t="shared" si="85"/>
        <v>0</v>
      </c>
      <c r="L909">
        <f t="shared" si="86"/>
        <v>0.86460000000000004</v>
      </c>
      <c r="M909" s="44">
        <f t="shared" si="87"/>
        <v>5.9999999999999942E-2</v>
      </c>
      <c r="N909" s="44">
        <f t="shared" si="88"/>
        <v>0</v>
      </c>
      <c r="O909" s="44">
        <f t="shared" si="89"/>
        <v>0</v>
      </c>
    </row>
    <row r="910" spans="1:15" x14ac:dyDescent="0.35">
      <c r="A910">
        <v>227913</v>
      </c>
      <c r="B910" t="s">
        <v>153</v>
      </c>
      <c r="C910" s="8">
        <v>20496851282</v>
      </c>
      <c r="D910" s="8">
        <v>20496851282</v>
      </c>
      <c r="E910" s="8">
        <f t="shared" si="84"/>
        <v>0</v>
      </c>
      <c r="F910" s="8">
        <f>_xlfn.IFNA(VLOOKUP(A910,'313 expiration'!A$1:E$24,5,FALSE),0)</f>
        <v>0</v>
      </c>
      <c r="G910" s="8">
        <f>_xlfn.IFNA(VLOOKUP(A910,'TIF expiration'!$A$1:$B$8,2,FALSE),0)</f>
        <v>0</v>
      </c>
      <c r="H910">
        <v>0.88460000000000005</v>
      </c>
      <c r="I910">
        <v>0.80460000000000009</v>
      </c>
      <c r="J910">
        <v>0.80460000000000009</v>
      </c>
      <c r="K910">
        <f t="shared" si="85"/>
        <v>0</v>
      </c>
      <c r="L910">
        <f t="shared" si="86"/>
        <v>0.88460000000000005</v>
      </c>
      <c r="M910" s="44">
        <f t="shared" si="87"/>
        <v>7.999999999999996E-2</v>
      </c>
      <c r="N910" s="44">
        <f t="shared" si="88"/>
        <v>0</v>
      </c>
      <c r="O910" s="44">
        <f t="shared" si="89"/>
        <v>0</v>
      </c>
    </row>
    <row r="911" spans="1:15" x14ac:dyDescent="0.35">
      <c r="A911">
        <v>228901</v>
      </c>
      <c r="B911" t="s">
        <v>152</v>
      </c>
      <c r="C911" s="8">
        <v>403819371</v>
      </c>
      <c r="D911" s="8">
        <v>403819371</v>
      </c>
      <c r="E911" s="8">
        <f t="shared" si="84"/>
        <v>0</v>
      </c>
      <c r="F911" s="8">
        <f>_xlfn.IFNA(VLOOKUP(A911,'313 expiration'!A$1:E$24,5,FALSE),0)</f>
        <v>0</v>
      </c>
      <c r="G911" s="8">
        <f>_xlfn.IFNA(VLOOKUP(A911,'TIF expiration'!$A$1:$B$8,2,FALSE),0)</f>
        <v>0</v>
      </c>
      <c r="H911">
        <v>0.86560000000000004</v>
      </c>
      <c r="I911">
        <v>0.81559999999999999</v>
      </c>
      <c r="J911">
        <v>0.81559999999999999</v>
      </c>
      <c r="K911">
        <f t="shared" si="85"/>
        <v>0</v>
      </c>
      <c r="L911">
        <f t="shared" si="86"/>
        <v>0.86560000000000004</v>
      </c>
      <c r="M911" s="44">
        <f t="shared" si="87"/>
        <v>5.0000000000000044E-2</v>
      </c>
      <c r="N911" s="44">
        <f t="shared" si="88"/>
        <v>0</v>
      </c>
      <c r="O911" s="44">
        <f t="shared" si="89"/>
        <v>0</v>
      </c>
    </row>
    <row r="912" spans="1:15" x14ac:dyDescent="0.35">
      <c r="A912">
        <v>228903</v>
      </c>
      <c r="B912" t="s">
        <v>151</v>
      </c>
      <c r="C912" s="8">
        <v>549773462</v>
      </c>
      <c r="D912" s="8">
        <v>549773462</v>
      </c>
      <c r="E912" s="8">
        <f t="shared" si="84"/>
        <v>0</v>
      </c>
      <c r="F912" s="8">
        <f>_xlfn.IFNA(VLOOKUP(A912,'313 expiration'!A$1:E$24,5,FALSE),0)</f>
        <v>0</v>
      </c>
      <c r="G912" s="8">
        <f>_xlfn.IFNA(VLOOKUP(A912,'TIF expiration'!$A$1:$B$8,2,FALSE),0)</f>
        <v>0</v>
      </c>
      <c r="H912">
        <v>0.93630000000000002</v>
      </c>
      <c r="I912">
        <v>0.86899999999999999</v>
      </c>
      <c r="J912">
        <v>0.86899999999999999</v>
      </c>
      <c r="K912">
        <f t="shared" si="85"/>
        <v>0</v>
      </c>
      <c r="L912">
        <f t="shared" si="86"/>
        <v>0.93630000000000002</v>
      </c>
      <c r="M912" s="44">
        <f t="shared" si="87"/>
        <v>6.7300000000000026E-2</v>
      </c>
      <c r="N912" s="44">
        <f t="shared" si="88"/>
        <v>0</v>
      </c>
      <c r="O912" s="44">
        <f t="shared" si="89"/>
        <v>0</v>
      </c>
    </row>
    <row r="913" spans="1:15" x14ac:dyDescent="0.35">
      <c r="A913">
        <v>228904</v>
      </c>
      <c r="B913" t="s">
        <v>150</v>
      </c>
      <c r="C913" s="8">
        <v>43472182</v>
      </c>
      <c r="D913" s="8">
        <v>43472182</v>
      </c>
      <c r="E913" s="8">
        <f t="shared" si="84"/>
        <v>0</v>
      </c>
      <c r="F913" s="8">
        <f>_xlfn.IFNA(VLOOKUP(A913,'313 expiration'!A$1:E$24,5,FALSE),0)</f>
        <v>0</v>
      </c>
      <c r="G913" s="8">
        <f>_xlfn.IFNA(VLOOKUP(A913,'TIF expiration'!$A$1:$B$8,2,FALSE),0)</f>
        <v>0</v>
      </c>
      <c r="H913">
        <v>0.94290000000000007</v>
      </c>
      <c r="I913">
        <v>0.80460000000000009</v>
      </c>
      <c r="J913">
        <v>0.80460000000000009</v>
      </c>
      <c r="K913">
        <f t="shared" si="85"/>
        <v>0</v>
      </c>
      <c r="L913">
        <f t="shared" si="86"/>
        <v>0.94290000000000007</v>
      </c>
      <c r="M913" s="44">
        <f t="shared" si="87"/>
        <v>0.08</v>
      </c>
      <c r="N913" s="44">
        <f t="shared" si="88"/>
        <v>5.8299999999999977E-2</v>
      </c>
      <c r="O913" s="44">
        <f t="shared" si="89"/>
        <v>0</v>
      </c>
    </row>
    <row r="914" spans="1:15" x14ac:dyDescent="0.35">
      <c r="A914">
        <v>228905</v>
      </c>
      <c r="B914" t="s">
        <v>149</v>
      </c>
      <c r="C914" s="8">
        <v>65588367</v>
      </c>
      <c r="D914" s="8">
        <v>65588367</v>
      </c>
      <c r="E914" s="8">
        <f t="shared" si="84"/>
        <v>0</v>
      </c>
      <c r="F914" s="8">
        <f>_xlfn.IFNA(VLOOKUP(A914,'313 expiration'!A$1:E$24,5,FALSE),0)</f>
        <v>0</v>
      </c>
      <c r="G914" s="8">
        <f>_xlfn.IFNA(VLOOKUP(A914,'TIF expiration'!$A$1:$B$8,2,FALSE),0)</f>
        <v>0</v>
      </c>
      <c r="H914">
        <v>0.86450000000000005</v>
      </c>
      <c r="I914">
        <v>0.8145</v>
      </c>
      <c r="J914">
        <v>0.8145</v>
      </c>
      <c r="K914">
        <f t="shared" si="85"/>
        <v>0</v>
      </c>
      <c r="L914">
        <f t="shared" si="86"/>
        <v>0.86450000000000005</v>
      </c>
      <c r="M914" s="44">
        <f t="shared" si="87"/>
        <v>5.0000000000000044E-2</v>
      </c>
      <c r="N914" s="44">
        <f t="shared" si="88"/>
        <v>0</v>
      </c>
      <c r="O914" s="44">
        <f t="shared" si="89"/>
        <v>0</v>
      </c>
    </row>
    <row r="915" spans="1:15" x14ac:dyDescent="0.35">
      <c r="A915">
        <v>229901</v>
      </c>
      <c r="B915" t="s">
        <v>148</v>
      </c>
      <c r="C915" s="8">
        <v>221944074</v>
      </c>
      <c r="D915" s="8">
        <v>221944074</v>
      </c>
      <c r="E915" s="8">
        <f t="shared" si="84"/>
        <v>0</v>
      </c>
      <c r="F915" s="8">
        <f>_xlfn.IFNA(VLOOKUP(A915,'313 expiration'!A$1:E$24,5,FALSE),0)</f>
        <v>0</v>
      </c>
      <c r="G915" s="8">
        <f>_xlfn.IFNA(VLOOKUP(A915,'TIF expiration'!$A$1:$B$8,2,FALSE),0)</f>
        <v>0</v>
      </c>
      <c r="H915">
        <v>0.93210000000000004</v>
      </c>
      <c r="I915">
        <v>0.86760000000000004</v>
      </c>
      <c r="J915">
        <v>0.86760000000000004</v>
      </c>
      <c r="K915">
        <f t="shared" si="85"/>
        <v>0</v>
      </c>
      <c r="L915">
        <f t="shared" si="86"/>
        <v>0.93210000000000004</v>
      </c>
      <c r="M915" s="44">
        <f t="shared" si="87"/>
        <v>6.4500000000000002E-2</v>
      </c>
      <c r="N915" s="44">
        <f t="shared" si="88"/>
        <v>0</v>
      </c>
      <c r="O915" s="44">
        <f t="shared" si="89"/>
        <v>0</v>
      </c>
    </row>
    <row r="916" spans="1:15" x14ac:dyDescent="0.35">
      <c r="A916">
        <v>229903</v>
      </c>
      <c r="B916" t="s">
        <v>147</v>
      </c>
      <c r="C916" s="8">
        <v>712270805</v>
      </c>
      <c r="D916" s="8">
        <v>712270805</v>
      </c>
      <c r="E916" s="8">
        <f t="shared" si="84"/>
        <v>0</v>
      </c>
      <c r="F916" s="8">
        <f>_xlfn.IFNA(VLOOKUP(A916,'313 expiration'!A$1:E$24,5,FALSE),0)</f>
        <v>30390177</v>
      </c>
      <c r="G916" s="8">
        <f>_xlfn.IFNA(VLOOKUP(A916,'TIF expiration'!$A$1:$B$8,2,FALSE),0)</f>
        <v>0</v>
      </c>
      <c r="H916">
        <v>0.85460000000000003</v>
      </c>
      <c r="I916">
        <v>0.80460000000000009</v>
      </c>
      <c r="J916">
        <v>0.80460000000000009</v>
      </c>
      <c r="K916">
        <f t="shared" si="85"/>
        <v>0</v>
      </c>
      <c r="L916">
        <f t="shared" si="86"/>
        <v>0.85460000000000003</v>
      </c>
      <c r="M916" s="44">
        <f t="shared" si="87"/>
        <v>4.9999999999999933E-2</v>
      </c>
      <c r="N916" s="44">
        <f t="shared" si="88"/>
        <v>0</v>
      </c>
      <c r="O916" s="44">
        <f t="shared" si="89"/>
        <v>0</v>
      </c>
    </row>
    <row r="917" spans="1:15" x14ac:dyDescent="0.35">
      <c r="A917">
        <v>229904</v>
      </c>
      <c r="B917" t="s">
        <v>146</v>
      </c>
      <c r="C917" s="8">
        <v>455296628</v>
      </c>
      <c r="D917" s="8">
        <v>455296628</v>
      </c>
      <c r="E917" s="8">
        <f t="shared" si="84"/>
        <v>0</v>
      </c>
      <c r="F917" s="8">
        <f>_xlfn.IFNA(VLOOKUP(A917,'313 expiration'!A$1:E$24,5,FALSE),0)</f>
        <v>0</v>
      </c>
      <c r="G917" s="8">
        <f>_xlfn.IFNA(VLOOKUP(A917,'TIF expiration'!$A$1:$B$8,2,FALSE),0)</f>
        <v>0</v>
      </c>
      <c r="H917">
        <v>0.96190000000000009</v>
      </c>
      <c r="I917">
        <v>0.8236</v>
      </c>
      <c r="J917">
        <v>0.8236</v>
      </c>
      <c r="K917">
        <f t="shared" si="85"/>
        <v>0</v>
      </c>
      <c r="L917">
        <f t="shared" si="86"/>
        <v>0.96190000000000009</v>
      </c>
      <c r="M917" s="44">
        <f t="shared" si="87"/>
        <v>0.08</v>
      </c>
      <c r="N917" s="44">
        <f t="shared" si="88"/>
        <v>5.8300000000000088E-2</v>
      </c>
      <c r="O917" s="44">
        <f t="shared" si="89"/>
        <v>0</v>
      </c>
    </row>
    <row r="918" spans="1:15" x14ac:dyDescent="0.35">
      <c r="A918">
        <v>229905</v>
      </c>
      <c r="B918" t="s">
        <v>145</v>
      </c>
      <c r="C918" s="8">
        <v>144669051</v>
      </c>
      <c r="D918" s="8">
        <v>144669051</v>
      </c>
      <c r="E918" s="8">
        <f t="shared" si="84"/>
        <v>0</v>
      </c>
      <c r="F918" s="8">
        <f>_xlfn.IFNA(VLOOKUP(A918,'313 expiration'!A$1:E$24,5,FALSE),0)</f>
        <v>0</v>
      </c>
      <c r="G918" s="8">
        <f>_xlfn.IFNA(VLOOKUP(A918,'TIF expiration'!$A$1:$B$8,2,FALSE),0)</f>
        <v>0</v>
      </c>
      <c r="H918">
        <v>0.96420000000000006</v>
      </c>
      <c r="I918">
        <v>0.83420000000000005</v>
      </c>
      <c r="J918">
        <v>0.83420000000000005</v>
      </c>
      <c r="K918">
        <f t="shared" si="85"/>
        <v>0</v>
      </c>
      <c r="L918">
        <f t="shared" si="86"/>
        <v>0.96420000000000006</v>
      </c>
      <c r="M918" s="44">
        <f t="shared" si="87"/>
        <v>0.08</v>
      </c>
      <c r="N918" s="44">
        <f t="shared" si="88"/>
        <v>0.05</v>
      </c>
      <c r="O918" s="44">
        <f t="shared" si="89"/>
        <v>0</v>
      </c>
    </row>
    <row r="919" spans="1:15" x14ac:dyDescent="0.35">
      <c r="A919">
        <v>229906</v>
      </c>
      <c r="B919" t="s">
        <v>144</v>
      </c>
      <c r="C919" s="8">
        <v>114318153</v>
      </c>
      <c r="D919" s="8">
        <v>114318153</v>
      </c>
      <c r="E919" s="8">
        <f t="shared" si="84"/>
        <v>0</v>
      </c>
      <c r="F919" s="8">
        <f>_xlfn.IFNA(VLOOKUP(A919,'313 expiration'!A$1:E$24,5,FALSE),0)</f>
        <v>0</v>
      </c>
      <c r="G919" s="8">
        <f>_xlfn.IFNA(VLOOKUP(A919,'TIF expiration'!$A$1:$B$8,2,FALSE),0)</f>
        <v>0</v>
      </c>
      <c r="H919">
        <v>0.94270000000000009</v>
      </c>
      <c r="I919">
        <v>0.80460000000000009</v>
      </c>
      <c r="J919">
        <v>0.80460000000000009</v>
      </c>
      <c r="K919">
        <f t="shared" si="85"/>
        <v>0</v>
      </c>
      <c r="L919">
        <f t="shared" si="86"/>
        <v>0.94270000000000009</v>
      </c>
      <c r="M919" s="44">
        <f t="shared" si="87"/>
        <v>0.08</v>
      </c>
      <c r="N919" s="44">
        <f t="shared" si="88"/>
        <v>5.8099999999999999E-2</v>
      </c>
      <c r="O919" s="44">
        <f t="shared" si="89"/>
        <v>0</v>
      </c>
    </row>
    <row r="920" spans="1:15" x14ac:dyDescent="0.35">
      <c r="A920">
        <v>230901</v>
      </c>
      <c r="B920" t="s">
        <v>143</v>
      </c>
      <c r="C920" s="8">
        <v>356623223</v>
      </c>
      <c r="D920" s="8">
        <v>356623223</v>
      </c>
      <c r="E920" s="8">
        <f t="shared" si="84"/>
        <v>0</v>
      </c>
      <c r="F920" s="8">
        <f>_xlfn.IFNA(VLOOKUP(A920,'313 expiration'!A$1:E$24,5,FALSE),0)</f>
        <v>0</v>
      </c>
      <c r="G920" s="8">
        <f>_xlfn.IFNA(VLOOKUP(A920,'TIF expiration'!$A$1:$B$8,2,FALSE),0)</f>
        <v>0</v>
      </c>
      <c r="H920">
        <v>0.85460000000000003</v>
      </c>
      <c r="I920">
        <v>0.80460000000000009</v>
      </c>
      <c r="J920">
        <v>0.80460000000000009</v>
      </c>
      <c r="K920">
        <f t="shared" si="85"/>
        <v>0</v>
      </c>
      <c r="L920">
        <f t="shared" si="86"/>
        <v>0.85460000000000003</v>
      </c>
      <c r="M920" s="44">
        <f t="shared" si="87"/>
        <v>4.9999999999999933E-2</v>
      </c>
      <c r="N920" s="44">
        <f t="shared" si="88"/>
        <v>0</v>
      </c>
      <c r="O920" s="44">
        <f t="shared" si="89"/>
        <v>0</v>
      </c>
    </row>
    <row r="921" spans="1:15" x14ac:dyDescent="0.35">
      <c r="A921">
        <v>230902</v>
      </c>
      <c r="B921" t="s">
        <v>142</v>
      </c>
      <c r="C921" s="8">
        <v>1222674726</v>
      </c>
      <c r="D921" s="8">
        <v>1222674726</v>
      </c>
      <c r="E921" s="8">
        <f t="shared" si="84"/>
        <v>0</v>
      </c>
      <c r="F921" s="8">
        <f>_xlfn.IFNA(VLOOKUP(A921,'313 expiration'!A$1:E$24,5,FALSE),0)</f>
        <v>0</v>
      </c>
      <c r="G921" s="8">
        <f>_xlfn.IFNA(VLOOKUP(A921,'TIF expiration'!$A$1:$B$8,2,FALSE),0)</f>
        <v>0</v>
      </c>
      <c r="H921">
        <v>0.94290000000000007</v>
      </c>
      <c r="I921">
        <v>0.80460000000000009</v>
      </c>
      <c r="J921">
        <v>0.80460000000000009</v>
      </c>
      <c r="K921">
        <f t="shared" si="85"/>
        <v>0</v>
      </c>
      <c r="L921">
        <f t="shared" si="86"/>
        <v>0.94290000000000007</v>
      </c>
      <c r="M921" s="44">
        <f t="shared" si="87"/>
        <v>0.08</v>
      </c>
      <c r="N921" s="44">
        <f t="shared" si="88"/>
        <v>5.8299999999999977E-2</v>
      </c>
      <c r="O921" s="44">
        <f t="shared" si="89"/>
        <v>0</v>
      </c>
    </row>
    <row r="922" spans="1:15" x14ac:dyDescent="0.35">
      <c r="A922">
        <v>230903</v>
      </c>
      <c r="B922" t="s">
        <v>141</v>
      </c>
      <c r="C922" s="8">
        <v>230795275</v>
      </c>
      <c r="D922" s="8">
        <v>230795275</v>
      </c>
      <c r="E922" s="8">
        <f t="shared" si="84"/>
        <v>0</v>
      </c>
      <c r="F922" s="8">
        <f>_xlfn.IFNA(VLOOKUP(A922,'313 expiration'!A$1:E$24,5,FALSE),0)</f>
        <v>0</v>
      </c>
      <c r="G922" s="8">
        <f>_xlfn.IFNA(VLOOKUP(A922,'TIF expiration'!$A$1:$B$8,2,FALSE),0)</f>
        <v>0</v>
      </c>
      <c r="H922">
        <v>1.0015000000000001</v>
      </c>
      <c r="I922">
        <v>0.86320000000000008</v>
      </c>
      <c r="J922">
        <v>0.86320000000000008</v>
      </c>
      <c r="K922">
        <f t="shared" si="85"/>
        <v>0</v>
      </c>
      <c r="L922">
        <f t="shared" si="86"/>
        <v>1.0015000000000001</v>
      </c>
      <c r="M922" s="44">
        <f t="shared" si="87"/>
        <v>0.08</v>
      </c>
      <c r="N922" s="44">
        <f t="shared" si="88"/>
        <v>5.8299999999999977E-2</v>
      </c>
      <c r="O922" s="44">
        <f t="shared" si="89"/>
        <v>0</v>
      </c>
    </row>
    <row r="923" spans="1:15" x14ac:dyDescent="0.35">
      <c r="A923">
        <v>230904</v>
      </c>
      <c r="B923" t="s">
        <v>140</v>
      </c>
      <c r="C923" s="8">
        <v>129085817</v>
      </c>
      <c r="D923" s="8">
        <v>129085817</v>
      </c>
      <c r="E923" s="8">
        <f t="shared" si="84"/>
        <v>0</v>
      </c>
      <c r="F923" s="8">
        <f>_xlfn.IFNA(VLOOKUP(A923,'313 expiration'!A$1:E$24,5,FALSE),0)</f>
        <v>0</v>
      </c>
      <c r="G923" s="8">
        <f>_xlfn.IFNA(VLOOKUP(A923,'TIF expiration'!$A$1:$B$8,2,FALSE),0)</f>
        <v>0</v>
      </c>
      <c r="H923">
        <v>0.97020000000000006</v>
      </c>
      <c r="I923">
        <v>0.83190000000000008</v>
      </c>
      <c r="J923">
        <v>0.83190000000000008</v>
      </c>
      <c r="K923">
        <f t="shared" si="85"/>
        <v>0</v>
      </c>
      <c r="L923">
        <f t="shared" si="86"/>
        <v>0.97020000000000006</v>
      </c>
      <c r="M923" s="44">
        <f t="shared" si="87"/>
        <v>0.08</v>
      </c>
      <c r="N923" s="44">
        <f t="shared" si="88"/>
        <v>5.8299999999999977E-2</v>
      </c>
      <c r="O923" s="44">
        <f t="shared" si="89"/>
        <v>0</v>
      </c>
    </row>
    <row r="924" spans="1:15" x14ac:dyDescent="0.35">
      <c r="A924">
        <v>230905</v>
      </c>
      <c r="B924" t="s">
        <v>139</v>
      </c>
      <c r="C924" s="8">
        <v>568251880</v>
      </c>
      <c r="D924" s="8">
        <v>568251880</v>
      </c>
      <c r="E924" s="8">
        <f t="shared" si="84"/>
        <v>0</v>
      </c>
      <c r="F924" s="8">
        <f>_xlfn.IFNA(VLOOKUP(A924,'313 expiration'!A$1:E$24,5,FALSE),0)</f>
        <v>0</v>
      </c>
      <c r="G924" s="8">
        <f>_xlfn.IFNA(VLOOKUP(A924,'TIF expiration'!$A$1:$B$8,2,FALSE),0)</f>
        <v>0</v>
      </c>
      <c r="H924">
        <v>0.94290000000000007</v>
      </c>
      <c r="I924">
        <v>0.80460000000000009</v>
      </c>
      <c r="J924">
        <v>0.80460000000000009</v>
      </c>
      <c r="K924">
        <f t="shared" si="85"/>
        <v>0</v>
      </c>
      <c r="L924">
        <f t="shared" si="86"/>
        <v>0.94290000000000007</v>
      </c>
      <c r="M924" s="44">
        <f t="shared" si="87"/>
        <v>0.08</v>
      </c>
      <c r="N924" s="44">
        <f t="shared" si="88"/>
        <v>5.8299999999999977E-2</v>
      </c>
      <c r="O924" s="44">
        <f t="shared" si="89"/>
        <v>0</v>
      </c>
    </row>
    <row r="925" spans="1:15" x14ac:dyDescent="0.35">
      <c r="A925">
        <v>230906</v>
      </c>
      <c r="B925" t="s">
        <v>138</v>
      </c>
      <c r="C925" s="8">
        <v>332806977</v>
      </c>
      <c r="D925" s="8">
        <v>332806977</v>
      </c>
      <c r="E925" s="8">
        <f t="shared" si="84"/>
        <v>0</v>
      </c>
      <c r="F925" s="8">
        <f>_xlfn.IFNA(VLOOKUP(A925,'313 expiration'!A$1:E$24,5,FALSE),0)</f>
        <v>0</v>
      </c>
      <c r="G925" s="8">
        <f>_xlfn.IFNA(VLOOKUP(A925,'TIF expiration'!$A$1:$B$8,2,FALSE),0)</f>
        <v>0</v>
      </c>
      <c r="H925">
        <v>0.87409999999999999</v>
      </c>
      <c r="I925">
        <v>0.80460000000000009</v>
      </c>
      <c r="J925">
        <v>0.80460000000000009</v>
      </c>
      <c r="K925">
        <f t="shared" si="85"/>
        <v>0</v>
      </c>
      <c r="L925">
        <f t="shared" si="86"/>
        <v>0.87409999999999999</v>
      </c>
      <c r="M925" s="44">
        <f t="shared" si="87"/>
        <v>6.9499999999999895E-2</v>
      </c>
      <c r="N925" s="44">
        <f t="shared" si="88"/>
        <v>0</v>
      </c>
      <c r="O925" s="44">
        <f t="shared" si="89"/>
        <v>0</v>
      </c>
    </row>
    <row r="926" spans="1:15" x14ac:dyDescent="0.35">
      <c r="A926">
        <v>230908</v>
      </c>
      <c r="B926" t="s">
        <v>137</v>
      </c>
      <c r="C926" s="8">
        <v>214859750</v>
      </c>
      <c r="D926" s="8">
        <v>214859750</v>
      </c>
      <c r="E926" s="8">
        <f t="shared" si="84"/>
        <v>0</v>
      </c>
      <c r="F926" s="8">
        <f>_xlfn.IFNA(VLOOKUP(A926,'313 expiration'!A$1:E$24,5,FALSE),0)</f>
        <v>0</v>
      </c>
      <c r="G926" s="8">
        <f>_xlfn.IFNA(VLOOKUP(A926,'TIF expiration'!$A$1:$B$8,2,FALSE),0)</f>
        <v>0</v>
      </c>
      <c r="H926">
        <v>0.94280000000000008</v>
      </c>
      <c r="I926">
        <v>0.80460000000000009</v>
      </c>
      <c r="J926">
        <v>0.80460000000000009</v>
      </c>
      <c r="K926">
        <f t="shared" si="85"/>
        <v>0</v>
      </c>
      <c r="L926">
        <f t="shared" si="86"/>
        <v>0.94280000000000008</v>
      </c>
      <c r="M926" s="44">
        <f t="shared" si="87"/>
        <v>0.08</v>
      </c>
      <c r="N926" s="44">
        <f t="shared" si="88"/>
        <v>5.8199999999999988E-2</v>
      </c>
      <c r="O926" s="44">
        <f t="shared" si="89"/>
        <v>0</v>
      </c>
    </row>
    <row r="927" spans="1:15" x14ac:dyDescent="0.35">
      <c r="A927">
        <v>231901</v>
      </c>
      <c r="B927" t="s">
        <v>136</v>
      </c>
      <c r="C927" s="8">
        <v>1143857961</v>
      </c>
      <c r="D927" s="8">
        <v>1140874736</v>
      </c>
      <c r="E927" s="8">
        <f t="shared" si="84"/>
        <v>5966450</v>
      </c>
      <c r="F927" s="8">
        <f>_xlfn.IFNA(VLOOKUP(A927,'313 expiration'!A$1:E$24,5,FALSE),0)</f>
        <v>0</v>
      </c>
      <c r="G927" s="8">
        <f>_xlfn.IFNA(VLOOKUP(A927,'TIF expiration'!$A$1:$B$8,2,FALSE),0)</f>
        <v>0</v>
      </c>
      <c r="H927">
        <v>0.85460000000000003</v>
      </c>
      <c r="I927">
        <v>0.80460000000000009</v>
      </c>
      <c r="J927">
        <v>0.80460000000000009</v>
      </c>
      <c r="K927">
        <f t="shared" si="85"/>
        <v>0</v>
      </c>
      <c r="L927">
        <f t="shared" si="86"/>
        <v>0.85460000000000003</v>
      </c>
      <c r="M927" s="44">
        <f t="shared" si="87"/>
        <v>4.9999999999999933E-2</v>
      </c>
      <c r="N927" s="44">
        <f t="shared" si="88"/>
        <v>0</v>
      </c>
      <c r="O927" s="44">
        <f t="shared" si="89"/>
        <v>0</v>
      </c>
    </row>
    <row r="928" spans="1:15" x14ac:dyDescent="0.35">
      <c r="A928">
        <v>231902</v>
      </c>
      <c r="B928" t="s">
        <v>135</v>
      </c>
      <c r="C928" s="8">
        <v>12726809750</v>
      </c>
      <c r="D928" s="8">
        <v>12726809750</v>
      </c>
      <c r="E928" s="8">
        <f t="shared" si="84"/>
        <v>0</v>
      </c>
      <c r="F928" s="8">
        <f>_xlfn.IFNA(VLOOKUP(A928,'313 expiration'!A$1:E$24,5,FALSE),0)</f>
        <v>0</v>
      </c>
      <c r="G928" s="8">
        <f>_xlfn.IFNA(VLOOKUP(A928,'TIF expiration'!$A$1:$B$8,2,FALSE),0)</f>
        <v>0</v>
      </c>
      <c r="H928">
        <v>0.88460000000000005</v>
      </c>
      <c r="I928">
        <v>0.80460000000000009</v>
      </c>
      <c r="J928">
        <v>0.80460000000000009</v>
      </c>
      <c r="K928">
        <f t="shared" si="85"/>
        <v>0</v>
      </c>
      <c r="L928">
        <f t="shared" si="86"/>
        <v>0.88460000000000005</v>
      </c>
      <c r="M928" s="44">
        <f t="shared" si="87"/>
        <v>7.999999999999996E-2</v>
      </c>
      <c r="N928" s="44">
        <f t="shared" si="88"/>
        <v>0</v>
      </c>
      <c r="O928" s="44">
        <f t="shared" si="89"/>
        <v>0</v>
      </c>
    </row>
    <row r="929" spans="1:15" x14ac:dyDescent="0.35">
      <c r="A929">
        <v>232901</v>
      </c>
      <c r="B929" t="s">
        <v>134</v>
      </c>
      <c r="C929" s="8">
        <v>102648223</v>
      </c>
      <c r="D929" s="8">
        <v>102648223</v>
      </c>
      <c r="E929" s="8">
        <f t="shared" si="84"/>
        <v>0</v>
      </c>
      <c r="F929" s="8">
        <f>_xlfn.IFNA(VLOOKUP(A929,'313 expiration'!A$1:E$24,5,FALSE),0)</f>
        <v>0</v>
      </c>
      <c r="G929" s="8">
        <f>_xlfn.IFNA(VLOOKUP(A929,'TIF expiration'!$A$1:$B$8,2,FALSE),0)</f>
        <v>0</v>
      </c>
      <c r="H929">
        <v>1.0164</v>
      </c>
      <c r="I929">
        <v>0.87809999999999999</v>
      </c>
      <c r="J929">
        <v>0.87809999999999999</v>
      </c>
      <c r="K929">
        <f t="shared" si="85"/>
        <v>0</v>
      </c>
      <c r="L929">
        <f t="shared" si="86"/>
        <v>1.0164</v>
      </c>
      <c r="M929" s="44">
        <f t="shared" si="87"/>
        <v>0.08</v>
      </c>
      <c r="N929" s="44">
        <f t="shared" si="88"/>
        <v>5.8299999999999977E-2</v>
      </c>
      <c r="O929" s="44">
        <f t="shared" si="89"/>
        <v>0</v>
      </c>
    </row>
    <row r="930" spans="1:15" x14ac:dyDescent="0.35">
      <c r="A930">
        <v>232902</v>
      </c>
      <c r="B930" t="s">
        <v>133</v>
      </c>
      <c r="C930" s="8">
        <v>543808859</v>
      </c>
      <c r="D930" s="8">
        <v>543808859</v>
      </c>
      <c r="E930" s="8">
        <f t="shared" si="84"/>
        <v>0</v>
      </c>
      <c r="F930" s="8">
        <f>_xlfn.IFNA(VLOOKUP(A930,'313 expiration'!A$1:E$24,5,FALSE),0)</f>
        <v>0</v>
      </c>
      <c r="G930" s="8">
        <f>_xlfn.IFNA(VLOOKUP(A930,'TIF expiration'!$A$1:$B$8,2,FALSE),0)</f>
        <v>0</v>
      </c>
      <c r="H930">
        <v>0.85460000000000003</v>
      </c>
      <c r="I930">
        <v>0.80460000000000009</v>
      </c>
      <c r="J930">
        <v>0.80460000000000009</v>
      </c>
      <c r="K930">
        <f t="shared" si="85"/>
        <v>0</v>
      </c>
      <c r="L930">
        <f t="shared" si="86"/>
        <v>0.85460000000000003</v>
      </c>
      <c r="M930" s="44">
        <f t="shared" si="87"/>
        <v>4.9999999999999933E-2</v>
      </c>
      <c r="N930" s="44">
        <f t="shared" si="88"/>
        <v>0</v>
      </c>
      <c r="O930" s="44">
        <f t="shared" si="89"/>
        <v>0</v>
      </c>
    </row>
    <row r="931" spans="1:15" x14ac:dyDescent="0.35">
      <c r="A931">
        <v>232903</v>
      </c>
      <c r="B931" t="s">
        <v>132</v>
      </c>
      <c r="C931" s="8">
        <v>1544799541</v>
      </c>
      <c r="D931" s="8">
        <v>1544799541</v>
      </c>
      <c r="E931" s="8">
        <f t="shared" si="84"/>
        <v>0</v>
      </c>
      <c r="F931" s="8">
        <f>_xlfn.IFNA(VLOOKUP(A931,'313 expiration'!A$1:E$24,5,FALSE),0)</f>
        <v>0</v>
      </c>
      <c r="G931" s="8">
        <f>_xlfn.IFNA(VLOOKUP(A931,'TIF expiration'!$A$1:$B$8,2,FALSE),0)</f>
        <v>0</v>
      </c>
      <c r="H931">
        <v>0.97460000000000002</v>
      </c>
      <c r="I931">
        <v>0.80460000000000009</v>
      </c>
      <c r="J931">
        <v>0.80460000000000009</v>
      </c>
      <c r="K931">
        <f t="shared" si="85"/>
        <v>0</v>
      </c>
      <c r="L931">
        <f t="shared" si="86"/>
        <v>0.97460000000000002</v>
      </c>
      <c r="M931" s="44">
        <f t="shared" si="87"/>
        <v>0.08</v>
      </c>
      <c r="N931" s="44">
        <f t="shared" si="88"/>
        <v>8.9999999999999927E-2</v>
      </c>
      <c r="O931" s="44">
        <f t="shared" si="89"/>
        <v>0</v>
      </c>
    </row>
    <row r="932" spans="1:15" x14ac:dyDescent="0.35">
      <c r="A932">
        <v>232904</v>
      </c>
      <c r="B932" t="s">
        <v>131</v>
      </c>
      <c r="C932" s="8">
        <v>438063567</v>
      </c>
      <c r="D932" s="8">
        <v>438063567</v>
      </c>
      <c r="E932" s="8">
        <f t="shared" si="84"/>
        <v>0</v>
      </c>
      <c r="F932" s="8">
        <f>_xlfn.IFNA(VLOOKUP(A932,'313 expiration'!A$1:E$24,5,FALSE),0)</f>
        <v>0</v>
      </c>
      <c r="G932" s="8">
        <f>_xlfn.IFNA(VLOOKUP(A932,'TIF expiration'!$A$1:$B$8,2,FALSE),0)</f>
        <v>0</v>
      </c>
      <c r="H932">
        <v>0.88460000000000005</v>
      </c>
      <c r="I932">
        <v>0.80460000000000009</v>
      </c>
      <c r="J932">
        <v>0.80460000000000009</v>
      </c>
      <c r="K932">
        <f t="shared" si="85"/>
        <v>0</v>
      </c>
      <c r="L932">
        <f t="shared" si="86"/>
        <v>0.88460000000000005</v>
      </c>
      <c r="M932" s="44">
        <f t="shared" si="87"/>
        <v>7.999999999999996E-2</v>
      </c>
      <c r="N932" s="44">
        <f t="shared" si="88"/>
        <v>0</v>
      </c>
      <c r="O932" s="44">
        <f t="shared" si="89"/>
        <v>0</v>
      </c>
    </row>
    <row r="933" spans="1:15" x14ac:dyDescent="0.35">
      <c r="A933">
        <v>233901</v>
      </c>
      <c r="B933" t="s">
        <v>130</v>
      </c>
      <c r="C933" s="8">
        <v>2768836631</v>
      </c>
      <c r="D933" s="8">
        <v>2640182380</v>
      </c>
      <c r="E933" s="8">
        <f t="shared" si="84"/>
        <v>257308502</v>
      </c>
      <c r="F933" s="8">
        <f>_xlfn.IFNA(VLOOKUP(A933,'313 expiration'!A$1:E$24,5,FALSE),0)</f>
        <v>0</v>
      </c>
      <c r="G933" s="8">
        <f>_xlfn.IFNA(VLOOKUP(A933,'TIF expiration'!$A$1:$B$8,2,FALSE),0)</f>
        <v>0</v>
      </c>
      <c r="H933">
        <v>0.95590000000000008</v>
      </c>
      <c r="I933">
        <v>0.82420000000000004</v>
      </c>
      <c r="J933">
        <v>0.82420000000000004</v>
      </c>
      <c r="K933">
        <f t="shared" si="85"/>
        <v>0</v>
      </c>
      <c r="L933">
        <f t="shared" si="86"/>
        <v>0.95590000000000008</v>
      </c>
      <c r="M933" s="44">
        <f t="shared" si="87"/>
        <v>0.08</v>
      </c>
      <c r="N933" s="44">
        <f t="shared" si="88"/>
        <v>5.1700000000000038E-2</v>
      </c>
      <c r="O933" s="44">
        <f t="shared" si="89"/>
        <v>0</v>
      </c>
    </row>
    <row r="934" spans="1:15" x14ac:dyDescent="0.35">
      <c r="A934">
        <v>233903</v>
      </c>
      <c r="B934" t="s">
        <v>129</v>
      </c>
      <c r="C934" s="8">
        <v>420659644</v>
      </c>
      <c r="D934" s="8">
        <v>420227707</v>
      </c>
      <c r="E934" s="8">
        <f t="shared" si="84"/>
        <v>863874</v>
      </c>
      <c r="F934" s="8">
        <f>_xlfn.IFNA(VLOOKUP(A934,'313 expiration'!A$1:E$24,5,FALSE),0)</f>
        <v>0</v>
      </c>
      <c r="G934" s="8">
        <f>_xlfn.IFNA(VLOOKUP(A934,'TIF expiration'!$A$1:$B$8,2,FALSE),0)</f>
        <v>0</v>
      </c>
      <c r="H934">
        <v>0.93710000000000004</v>
      </c>
      <c r="I934">
        <v>0.80460000000000009</v>
      </c>
      <c r="J934">
        <v>0.80470000000000008</v>
      </c>
      <c r="K934">
        <f t="shared" si="85"/>
        <v>-9.9999999999988987E-5</v>
      </c>
      <c r="L934">
        <f t="shared" si="86"/>
        <v>0.93700000000000006</v>
      </c>
      <c r="M934" s="44">
        <f t="shared" si="87"/>
        <v>0.08</v>
      </c>
      <c r="N934" s="44">
        <f t="shared" si="88"/>
        <v>5.239999999999996E-2</v>
      </c>
      <c r="O934" s="44">
        <f t="shared" si="89"/>
        <v>0</v>
      </c>
    </row>
    <row r="935" spans="1:15" x14ac:dyDescent="0.35">
      <c r="A935">
        <v>234902</v>
      </c>
      <c r="B935" t="s">
        <v>128</v>
      </c>
      <c r="C935" s="8">
        <v>1194513104</v>
      </c>
      <c r="D935" s="8">
        <v>1194513104</v>
      </c>
      <c r="E935" s="8">
        <f t="shared" si="84"/>
        <v>0</v>
      </c>
      <c r="F935" s="8">
        <f>_xlfn.IFNA(VLOOKUP(A935,'313 expiration'!A$1:E$24,5,FALSE),0)</f>
        <v>0</v>
      </c>
      <c r="G935" s="8">
        <f>_xlfn.IFNA(VLOOKUP(A935,'TIF expiration'!$A$1:$B$8,2,FALSE),0)</f>
        <v>0</v>
      </c>
      <c r="H935">
        <v>0.85460000000000003</v>
      </c>
      <c r="I935">
        <v>0.80460000000000009</v>
      </c>
      <c r="J935">
        <v>0.80460000000000009</v>
      </c>
      <c r="K935">
        <f t="shared" si="85"/>
        <v>0</v>
      </c>
      <c r="L935">
        <f t="shared" si="86"/>
        <v>0.85460000000000003</v>
      </c>
      <c r="M935" s="44">
        <f t="shared" si="87"/>
        <v>4.9999999999999933E-2</v>
      </c>
      <c r="N935" s="44">
        <f t="shared" si="88"/>
        <v>0</v>
      </c>
      <c r="O935" s="44">
        <f t="shared" si="89"/>
        <v>0</v>
      </c>
    </row>
    <row r="936" spans="1:15" x14ac:dyDescent="0.35">
      <c r="A936">
        <v>234903</v>
      </c>
      <c r="B936" t="s">
        <v>127</v>
      </c>
      <c r="C936" s="8">
        <v>425673189</v>
      </c>
      <c r="D936" s="8">
        <v>425673189</v>
      </c>
      <c r="E936" s="8">
        <f t="shared" si="84"/>
        <v>0</v>
      </c>
      <c r="F936" s="8">
        <f>_xlfn.IFNA(VLOOKUP(A936,'313 expiration'!A$1:E$24,5,FALSE),0)</f>
        <v>0</v>
      </c>
      <c r="G936" s="8">
        <f>_xlfn.IFNA(VLOOKUP(A936,'TIF expiration'!$A$1:$B$8,2,FALSE),0)</f>
        <v>0</v>
      </c>
      <c r="H936">
        <v>0.94290000000000007</v>
      </c>
      <c r="I936">
        <v>0.80460000000000009</v>
      </c>
      <c r="J936">
        <v>0.80460000000000009</v>
      </c>
      <c r="K936">
        <f t="shared" si="85"/>
        <v>0</v>
      </c>
      <c r="L936">
        <f t="shared" si="86"/>
        <v>0.94290000000000007</v>
      </c>
      <c r="M936" s="44">
        <f t="shared" si="87"/>
        <v>0.08</v>
      </c>
      <c r="N936" s="44">
        <f t="shared" si="88"/>
        <v>5.8299999999999977E-2</v>
      </c>
      <c r="O936" s="44">
        <f t="shared" si="89"/>
        <v>0</v>
      </c>
    </row>
    <row r="937" spans="1:15" x14ac:dyDescent="0.35">
      <c r="A937">
        <v>234904</v>
      </c>
      <c r="B937" t="s">
        <v>126</v>
      </c>
      <c r="C937" s="8">
        <v>456227387</v>
      </c>
      <c r="D937" s="8">
        <v>430894642</v>
      </c>
      <c r="E937" s="8">
        <f t="shared" si="84"/>
        <v>50665490</v>
      </c>
      <c r="F937" s="8">
        <f>_xlfn.IFNA(VLOOKUP(A937,'313 expiration'!A$1:E$24,5,FALSE),0)</f>
        <v>0</v>
      </c>
      <c r="G937" s="8">
        <f>_xlfn.IFNA(VLOOKUP(A937,'TIF expiration'!$A$1:$B$8,2,FALSE),0)</f>
        <v>0</v>
      </c>
      <c r="H937">
        <v>0.94290000000000007</v>
      </c>
      <c r="I937">
        <v>0.80460000000000009</v>
      </c>
      <c r="J937">
        <v>0.80460000000000009</v>
      </c>
      <c r="K937">
        <f t="shared" si="85"/>
        <v>0</v>
      </c>
      <c r="L937">
        <f t="shared" si="86"/>
        <v>0.94290000000000007</v>
      </c>
      <c r="M937" s="44">
        <f t="shared" si="87"/>
        <v>0.08</v>
      </c>
      <c r="N937" s="44">
        <f t="shared" si="88"/>
        <v>5.8299999999999977E-2</v>
      </c>
      <c r="O937" s="44">
        <f t="shared" si="89"/>
        <v>0</v>
      </c>
    </row>
    <row r="938" spans="1:15" x14ac:dyDescent="0.35">
      <c r="A938">
        <v>234905</v>
      </c>
      <c r="B938" t="s">
        <v>125</v>
      </c>
      <c r="C938" s="8">
        <v>187636606</v>
      </c>
      <c r="D938" s="8">
        <v>187636606</v>
      </c>
      <c r="E938" s="8">
        <f t="shared" si="84"/>
        <v>0</v>
      </c>
      <c r="F938" s="8">
        <f>_xlfn.IFNA(VLOOKUP(A938,'313 expiration'!A$1:E$24,5,FALSE),0)</f>
        <v>0</v>
      </c>
      <c r="G938" s="8">
        <f>_xlfn.IFNA(VLOOKUP(A938,'TIF expiration'!$A$1:$B$8,2,FALSE),0)</f>
        <v>0</v>
      </c>
      <c r="H938">
        <v>0.85460000000000003</v>
      </c>
      <c r="I938">
        <v>0.80460000000000009</v>
      </c>
      <c r="J938">
        <v>0.80460000000000009</v>
      </c>
      <c r="K938">
        <f t="shared" si="85"/>
        <v>0</v>
      </c>
      <c r="L938">
        <f t="shared" si="86"/>
        <v>0.85460000000000003</v>
      </c>
      <c r="M938" s="44">
        <f t="shared" si="87"/>
        <v>4.9999999999999933E-2</v>
      </c>
      <c r="N938" s="44">
        <f t="shared" si="88"/>
        <v>0</v>
      </c>
      <c r="O938" s="44">
        <f t="shared" si="89"/>
        <v>0</v>
      </c>
    </row>
    <row r="939" spans="1:15" x14ac:dyDescent="0.35">
      <c r="A939">
        <v>234906</v>
      </c>
      <c r="B939" t="s">
        <v>124</v>
      </c>
      <c r="C939" s="8">
        <v>1164020859</v>
      </c>
      <c r="D939" s="8">
        <v>1095140092</v>
      </c>
      <c r="E939" s="8">
        <f t="shared" si="84"/>
        <v>137761534</v>
      </c>
      <c r="F939" s="8">
        <f>_xlfn.IFNA(VLOOKUP(A939,'313 expiration'!A$1:E$24,5,FALSE),0)</f>
        <v>0</v>
      </c>
      <c r="G939" s="8">
        <f>_xlfn.IFNA(VLOOKUP(A939,'TIF expiration'!$A$1:$B$8,2,FALSE),0)</f>
        <v>0</v>
      </c>
      <c r="H939">
        <v>0.94290000000000007</v>
      </c>
      <c r="I939">
        <v>0.80460000000000009</v>
      </c>
      <c r="J939">
        <v>0.80460000000000009</v>
      </c>
      <c r="K939">
        <f t="shared" si="85"/>
        <v>0</v>
      </c>
      <c r="L939">
        <f t="shared" si="86"/>
        <v>0.94290000000000007</v>
      </c>
      <c r="M939" s="44">
        <f t="shared" si="87"/>
        <v>0.08</v>
      </c>
      <c r="N939" s="44">
        <f t="shared" si="88"/>
        <v>5.8299999999999977E-2</v>
      </c>
      <c r="O939" s="44">
        <f t="shared" si="89"/>
        <v>0</v>
      </c>
    </row>
    <row r="940" spans="1:15" x14ac:dyDescent="0.35">
      <c r="A940">
        <v>234907</v>
      </c>
      <c r="B940" t="s">
        <v>123</v>
      </c>
      <c r="C940" s="8">
        <v>1236997740</v>
      </c>
      <c r="D940" s="8">
        <v>1236997740</v>
      </c>
      <c r="E940" s="8">
        <f t="shared" si="84"/>
        <v>0</v>
      </c>
      <c r="F940" s="8">
        <f>_xlfn.IFNA(VLOOKUP(A940,'313 expiration'!A$1:E$24,5,FALSE),0)</f>
        <v>0</v>
      </c>
      <c r="G940" s="8">
        <f>_xlfn.IFNA(VLOOKUP(A940,'TIF expiration'!$A$1:$B$8,2,FALSE),0)</f>
        <v>0</v>
      </c>
      <c r="H940">
        <v>0.92160000000000009</v>
      </c>
      <c r="I940">
        <v>0.80460000000000009</v>
      </c>
      <c r="J940">
        <v>0.80460000000000009</v>
      </c>
      <c r="K940">
        <f t="shared" si="85"/>
        <v>0</v>
      </c>
      <c r="L940">
        <f t="shared" si="86"/>
        <v>0.92160000000000009</v>
      </c>
      <c r="M940" s="44">
        <f t="shared" si="87"/>
        <v>0.08</v>
      </c>
      <c r="N940" s="44">
        <f t="shared" si="88"/>
        <v>3.6999999999999991E-2</v>
      </c>
      <c r="O940" s="44">
        <f t="shared" si="89"/>
        <v>0</v>
      </c>
    </row>
    <row r="941" spans="1:15" x14ac:dyDescent="0.35">
      <c r="A941">
        <v>234909</v>
      </c>
      <c r="B941" t="s">
        <v>122</v>
      </c>
      <c r="C941" s="8">
        <v>93684306</v>
      </c>
      <c r="D941" s="8">
        <v>87260145</v>
      </c>
      <c r="E941" s="8">
        <f t="shared" si="84"/>
        <v>12848322</v>
      </c>
      <c r="F941" s="8">
        <f>_xlfn.IFNA(VLOOKUP(A941,'313 expiration'!A$1:E$24,5,FALSE),0)</f>
        <v>0</v>
      </c>
      <c r="G941" s="8">
        <f>_xlfn.IFNA(VLOOKUP(A941,'TIF expiration'!$A$1:$B$8,2,FALSE),0)</f>
        <v>0</v>
      </c>
      <c r="H941">
        <v>0.94290000000000007</v>
      </c>
      <c r="I941">
        <v>0.80460000000000009</v>
      </c>
      <c r="J941">
        <v>0.80460000000000009</v>
      </c>
      <c r="K941">
        <f t="shared" si="85"/>
        <v>0</v>
      </c>
      <c r="L941">
        <f t="shared" si="86"/>
        <v>0.94290000000000007</v>
      </c>
      <c r="M941" s="44">
        <f t="shared" si="87"/>
        <v>0.08</v>
      </c>
      <c r="N941" s="44">
        <f t="shared" si="88"/>
        <v>5.8299999999999977E-2</v>
      </c>
      <c r="O941" s="44">
        <f t="shared" si="89"/>
        <v>0</v>
      </c>
    </row>
    <row r="942" spans="1:15" x14ac:dyDescent="0.35">
      <c r="A942">
        <v>235901</v>
      </c>
      <c r="B942" t="s">
        <v>121</v>
      </c>
      <c r="C942" s="8">
        <v>291782098</v>
      </c>
      <c r="D942" s="8">
        <v>291782098</v>
      </c>
      <c r="E942" s="8">
        <f t="shared" si="84"/>
        <v>0</v>
      </c>
      <c r="F942" s="8">
        <f>_xlfn.IFNA(VLOOKUP(A942,'313 expiration'!A$1:E$24,5,FALSE),0)</f>
        <v>0</v>
      </c>
      <c r="G942" s="8">
        <f>_xlfn.IFNA(VLOOKUP(A942,'TIF expiration'!$A$1:$B$8,2,FALSE),0)</f>
        <v>0</v>
      </c>
      <c r="H942">
        <v>0.85460000000000003</v>
      </c>
      <c r="I942">
        <v>0.80460000000000009</v>
      </c>
      <c r="J942">
        <v>0.80460000000000009</v>
      </c>
      <c r="K942">
        <f t="shared" si="85"/>
        <v>0</v>
      </c>
      <c r="L942">
        <f t="shared" si="86"/>
        <v>0.85460000000000003</v>
      </c>
      <c r="M942" s="44">
        <f t="shared" si="87"/>
        <v>4.9999999999999933E-2</v>
      </c>
      <c r="N942" s="44">
        <f t="shared" si="88"/>
        <v>0</v>
      </c>
      <c r="O942" s="44">
        <f t="shared" si="89"/>
        <v>0</v>
      </c>
    </row>
    <row r="943" spans="1:15" x14ac:dyDescent="0.35">
      <c r="A943">
        <v>235902</v>
      </c>
      <c r="B943" t="s">
        <v>120</v>
      </c>
      <c r="C943" s="8">
        <v>7842241040</v>
      </c>
      <c r="D943" s="8">
        <v>7842241040</v>
      </c>
      <c r="E943" s="8">
        <f t="shared" si="84"/>
        <v>0</v>
      </c>
      <c r="F943" s="8">
        <f>_xlfn.IFNA(VLOOKUP(A943,'313 expiration'!A$1:E$24,5,FALSE),0)</f>
        <v>0</v>
      </c>
      <c r="G943" s="8">
        <f>_xlfn.IFNA(VLOOKUP(A943,'TIF expiration'!$A$1:$B$8,2,FALSE),0)</f>
        <v>0</v>
      </c>
      <c r="H943">
        <v>0.91020000000000001</v>
      </c>
      <c r="I943">
        <v>0.83020000000000005</v>
      </c>
      <c r="J943">
        <v>0.83020000000000005</v>
      </c>
      <c r="K943">
        <f t="shared" si="85"/>
        <v>0</v>
      </c>
      <c r="L943">
        <f t="shared" si="86"/>
        <v>0.91020000000000001</v>
      </c>
      <c r="M943" s="44">
        <f t="shared" si="87"/>
        <v>7.999999999999996E-2</v>
      </c>
      <c r="N943" s="44">
        <f t="shared" si="88"/>
        <v>0</v>
      </c>
      <c r="O943" s="44">
        <f t="shared" si="89"/>
        <v>0</v>
      </c>
    </row>
    <row r="944" spans="1:15" x14ac:dyDescent="0.35">
      <c r="A944">
        <v>235904</v>
      </c>
      <c r="B944" t="s">
        <v>119</v>
      </c>
      <c r="C944" s="8">
        <v>238850644</v>
      </c>
      <c r="D944" s="8">
        <v>238850644</v>
      </c>
      <c r="E944" s="8">
        <f t="shared" si="84"/>
        <v>0</v>
      </c>
      <c r="F944" s="8">
        <f>_xlfn.IFNA(VLOOKUP(A944,'313 expiration'!A$1:E$24,5,FALSE),0)</f>
        <v>0</v>
      </c>
      <c r="G944" s="8">
        <f>_xlfn.IFNA(VLOOKUP(A944,'TIF expiration'!$A$1:$B$8,2,FALSE),0)</f>
        <v>0</v>
      </c>
      <c r="H944">
        <v>0.94410000000000005</v>
      </c>
      <c r="I944">
        <v>0.89410000000000001</v>
      </c>
      <c r="J944">
        <v>0.89410000000000001</v>
      </c>
      <c r="K944">
        <f t="shared" si="85"/>
        <v>0</v>
      </c>
      <c r="L944">
        <f t="shared" si="86"/>
        <v>0.94410000000000005</v>
      </c>
      <c r="M944" s="44">
        <f t="shared" si="87"/>
        <v>5.0000000000000044E-2</v>
      </c>
      <c r="N944" s="44">
        <f t="shared" si="88"/>
        <v>0</v>
      </c>
      <c r="O944" s="44">
        <f t="shared" si="89"/>
        <v>0</v>
      </c>
    </row>
    <row r="945" spans="1:15" x14ac:dyDescent="0.35">
      <c r="A945">
        <v>236901</v>
      </c>
      <c r="B945" t="s">
        <v>118</v>
      </c>
      <c r="C945" s="8">
        <v>632141150</v>
      </c>
      <c r="D945" s="8">
        <v>632141150</v>
      </c>
      <c r="E945" s="8">
        <f t="shared" si="84"/>
        <v>0</v>
      </c>
      <c r="F945" s="8">
        <f>_xlfn.IFNA(VLOOKUP(A945,'313 expiration'!A$1:E$24,5,FALSE),0)</f>
        <v>0</v>
      </c>
      <c r="G945" s="8">
        <f>_xlfn.IFNA(VLOOKUP(A945,'TIF expiration'!$A$1:$B$8,2,FALSE),0)</f>
        <v>0</v>
      </c>
      <c r="H945">
        <v>0.94290000000000007</v>
      </c>
      <c r="I945">
        <v>0.80460000000000009</v>
      </c>
      <c r="J945">
        <v>0.80460000000000009</v>
      </c>
      <c r="K945">
        <f t="shared" si="85"/>
        <v>0</v>
      </c>
      <c r="L945">
        <f t="shared" si="86"/>
        <v>0.94290000000000007</v>
      </c>
      <c r="M945" s="44">
        <f t="shared" si="87"/>
        <v>0.08</v>
      </c>
      <c r="N945" s="44">
        <f t="shared" si="88"/>
        <v>5.8299999999999977E-2</v>
      </c>
      <c r="O945" s="44">
        <f t="shared" si="89"/>
        <v>0</v>
      </c>
    </row>
    <row r="946" spans="1:15" x14ac:dyDescent="0.35">
      <c r="A946">
        <v>236902</v>
      </c>
      <c r="B946" t="s">
        <v>117</v>
      </c>
      <c r="C946" s="8">
        <v>4608219595</v>
      </c>
      <c r="D946" s="8">
        <v>4608219595</v>
      </c>
      <c r="E946" s="8">
        <f t="shared" si="84"/>
        <v>0</v>
      </c>
      <c r="F946" s="8">
        <f>_xlfn.IFNA(VLOOKUP(A946,'313 expiration'!A$1:E$24,5,FALSE),0)</f>
        <v>0</v>
      </c>
      <c r="G946" s="8">
        <f>_xlfn.IFNA(VLOOKUP(A946,'TIF expiration'!$A$1:$B$8,2,FALSE),0)</f>
        <v>0</v>
      </c>
      <c r="H946">
        <v>0.89750000000000008</v>
      </c>
      <c r="I946">
        <v>0.80460000000000009</v>
      </c>
      <c r="J946">
        <v>0.80460000000000009</v>
      </c>
      <c r="K946">
        <f t="shared" si="85"/>
        <v>0</v>
      </c>
      <c r="L946">
        <f t="shared" si="86"/>
        <v>0.89750000000000008</v>
      </c>
      <c r="M946" s="44">
        <f t="shared" si="87"/>
        <v>0.08</v>
      </c>
      <c r="N946" s="44">
        <f t="shared" si="88"/>
        <v>1.2899999999999981E-2</v>
      </c>
      <c r="O946" s="44">
        <f t="shared" si="89"/>
        <v>0</v>
      </c>
    </row>
    <row r="947" spans="1:15" x14ac:dyDescent="0.35">
      <c r="A947">
        <v>237902</v>
      </c>
      <c r="B947" t="s">
        <v>116</v>
      </c>
      <c r="C947" s="8">
        <v>915438501</v>
      </c>
      <c r="D947" s="8">
        <v>915438501</v>
      </c>
      <c r="E947" s="8">
        <f t="shared" si="84"/>
        <v>0</v>
      </c>
      <c r="F947" s="8">
        <f>_xlfn.IFNA(VLOOKUP(A947,'313 expiration'!A$1:E$24,5,FALSE),0)</f>
        <v>0</v>
      </c>
      <c r="G947" s="8">
        <f>_xlfn.IFNA(VLOOKUP(A947,'TIF expiration'!$A$1:$B$8,2,FALSE),0)</f>
        <v>0</v>
      </c>
      <c r="H947">
        <v>0.94290000000000007</v>
      </c>
      <c r="I947">
        <v>0.80460000000000009</v>
      </c>
      <c r="J947">
        <v>0.80460000000000009</v>
      </c>
      <c r="K947">
        <f t="shared" si="85"/>
        <v>0</v>
      </c>
      <c r="L947">
        <f t="shared" si="86"/>
        <v>0.94290000000000007</v>
      </c>
      <c r="M947" s="44">
        <f t="shared" si="87"/>
        <v>0.08</v>
      </c>
      <c r="N947" s="44">
        <f t="shared" si="88"/>
        <v>5.8299999999999977E-2</v>
      </c>
      <c r="O947" s="44">
        <f t="shared" si="89"/>
        <v>0</v>
      </c>
    </row>
    <row r="948" spans="1:15" x14ac:dyDescent="0.35">
      <c r="A948">
        <v>237904</v>
      </c>
      <c r="B948" t="s">
        <v>115</v>
      </c>
      <c r="C948" s="8">
        <v>5987759636</v>
      </c>
      <c r="D948" s="8">
        <v>5987736868</v>
      </c>
      <c r="E948" s="8">
        <f t="shared" si="84"/>
        <v>45536</v>
      </c>
      <c r="F948" s="8">
        <f>_xlfn.IFNA(VLOOKUP(A948,'313 expiration'!A$1:E$24,5,FALSE),0)</f>
        <v>0</v>
      </c>
      <c r="G948" s="8">
        <f>_xlfn.IFNA(VLOOKUP(A948,'TIF expiration'!$A$1:$B$8,2,FALSE),0)</f>
        <v>0</v>
      </c>
      <c r="H948">
        <v>0.85460000000000003</v>
      </c>
      <c r="I948">
        <v>0.80460000000000009</v>
      </c>
      <c r="J948">
        <v>0.80460000000000009</v>
      </c>
      <c r="K948">
        <f t="shared" si="85"/>
        <v>0</v>
      </c>
      <c r="L948">
        <f t="shared" si="86"/>
        <v>0.85460000000000003</v>
      </c>
      <c r="M948" s="44">
        <f t="shared" si="87"/>
        <v>4.9999999999999933E-2</v>
      </c>
      <c r="N948" s="44">
        <f t="shared" si="88"/>
        <v>0</v>
      </c>
      <c r="O948" s="44">
        <f t="shared" si="89"/>
        <v>0</v>
      </c>
    </row>
    <row r="949" spans="1:15" x14ac:dyDescent="0.35">
      <c r="A949">
        <v>237905</v>
      </c>
      <c r="B949" t="s">
        <v>114</v>
      </c>
      <c r="C949" s="8">
        <v>2827453403</v>
      </c>
      <c r="D949" s="8">
        <v>2822600611</v>
      </c>
      <c r="E949" s="8">
        <f t="shared" si="84"/>
        <v>9705584</v>
      </c>
      <c r="F949" s="8">
        <f>_xlfn.IFNA(VLOOKUP(A949,'313 expiration'!A$1:E$24,5,FALSE),0)</f>
        <v>25000104</v>
      </c>
      <c r="G949" s="8">
        <f>_xlfn.IFNA(VLOOKUP(A949,'TIF expiration'!$A$1:$B$8,2,FALSE),0)</f>
        <v>0</v>
      </c>
      <c r="H949">
        <v>0.94290000000000007</v>
      </c>
      <c r="I949">
        <v>0.80460000000000009</v>
      </c>
      <c r="J949">
        <v>0.80460000000000009</v>
      </c>
      <c r="K949">
        <f t="shared" si="85"/>
        <v>0</v>
      </c>
      <c r="L949">
        <f t="shared" si="86"/>
        <v>0.94290000000000007</v>
      </c>
      <c r="M949" s="44">
        <f t="shared" si="87"/>
        <v>0.08</v>
      </c>
      <c r="N949" s="44">
        <f t="shared" si="88"/>
        <v>5.8299999999999977E-2</v>
      </c>
      <c r="O949" s="44">
        <f t="shared" si="89"/>
        <v>0</v>
      </c>
    </row>
    <row r="950" spans="1:15" x14ac:dyDescent="0.35">
      <c r="A950">
        <v>238902</v>
      </c>
      <c r="B950" t="s">
        <v>113</v>
      </c>
      <c r="C950" s="8">
        <v>3952137475</v>
      </c>
      <c r="D950" s="8">
        <v>3930960845</v>
      </c>
      <c r="E950" s="8">
        <f t="shared" si="84"/>
        <v>42353260</v>
      </c>
      <c r="F950" s="8">
        <f>_xlfn.IFNA(VLOOKUP(A950,'313 expiration'!A$1:E$24,5,FALSE),0)</f>
        <v>0</v>
      </c>
      <c r="G950" s="8">
        <f>_xlfn.IFNA(VLOOKUP(A950,'TIF expiration'!$A$1:$B$8,2,FALSE),0)</f>
        <v>0</v>
      </c>
      <c r="H950">
        <v>0.85460000000000003</v>
      </c>
      <c r="I950">
        <v>0.80460000000000009</v>
      </c>
      <c r="J950">
        <v>0.80460000000000009</v>
      </c>
      <c r="K950">
        <f t="shared" si="85"/>
        <v>0</v>
      </c>
      <c r="L950">
        <f t="shared" si="86"/>
        <v>0.85460000000000003</v>
      </c>
      <c r="M950" s="44">
        <f t="shared" si="87"/>
        <v>4.9999999999999933E-2</v>
      </c>
      <c r="N950" s="44">
        <f t="shared" si="88"/>
        <v>0</v>
      </c>
      <c r="O950" s="44">
        <f t="shared" si="89"/>
        <v>0</v>
      </c>
    </row>
    <row r="951" spans="1:15" x14ac:dyDescent="0.35">
      <c r="A951">
        <v>238904</v>
      </c>
      <c r="B951" t="s">
        <v>112</v>
      </c>
      <c r="C951" s="8">
        <v>158514830</v>
      </c>
      <c r="D951" s="8">
        <v>158077050</v>
      </c>
      <c r="E951" s="8">
        <f t="shared" si="84"/>
        <v>875560</v>
      </c>
      <c r="F951" s="8">
        <f>_xlfn.IFNA(VLOOKUP(A951,'313 expiration'!A$1:E$24,5,FALSE),0)</f>
        <v>0</v>
      </c>
      <c r="G951" s="8">
        <f>_xlfn.IFNA(VLOOKUP(A951,'TIF expiration'!$A$1:$B$8,2,FALSE),0)</f>
        <v>0</v>
      </c>
      <c r="H951">
        <v>0.85460000000000003</v>
      </c>
      <c r="I951">
        <v>0.80460000000000009</v>
      </c>
      <c r="J951">
        <v>0.80460000000000009</v>
      </c>
      <c r="K951">
        <f t="shared" si="85"/>
        <v>0</v>
      </c>
      <c r="L951">
        <f t="shared" si="86"/>
        <v>0.85460000000000003</v>
      </c>
      <c r="M951" s="44">
        <f t="shared" si="87"/>
        <v>4.9999999999999933E-2</v>
      </c>
      <c r="N951" s="44">
        <f t="shared" si="88"/>
        <v>0</v>
      </c>
      <c r="O951" s="44">
        <f t="shared" si="89"/>
        <v>0</v>
      </c>
    </row>
    <row r="952" spans="1:15" x14ac:dyDescent="0.35">
      <c r="A952">
        <v>239901</v>
      </c>
      <c r="B952" t="s">
        <v>111</v>
      </c>
      <c r="C952" s="8">
        <v>4267870671</v>
      </c>
      <c r="D952" s="8">
        <v>4267870671</v>
      </c>
      <c r="E952" s="8">
        <f t="shared" si="84"/>
        <v>0</v>
      </c>
      <c r="F952" s="8">
        <f>_xlfn.IFNA(VLOOKUP(A952,'313 expiration'!A$1:E$24,5,FALSE),0)</f>
        <v>0</v>
      </c>
      <c r="G952" s="8">
        <f>_xlfn.IFNA(VLOOKUP(A952,'TIF expiration'!$A$1:$B$8,2,FALSE),0)</f>
        <v>0</v>
      </c>
      <c r="H952">
        <v>0.85460000000000003</v>
      </c>
      <c r="I952">
        <v>0.80460000000000009</v>
      </c>
      <c r="J952">
        <v>0.80460000000000009</v>
      </c>
      <c r="K952">
        <f t="shared" si="85"/>
        <v>0</v>
      </c>
      <c r="L952">
        <f t="shared" si="86"/>
        <v>0.85460000000000003</v>
      </c>
      <c r="M952" s="44">
        <f t="shared" si="87"/>
        <v>4.9999999999999933E-2</v>
      </c>
      <c r="N952" s="44">
        <f t="shared" si="88"/>
        <v>0</v>
      </c>
      <c r="O952" s="44">
        <f t="shared" si="89"/>
        <v>0</v>
      </c>
    </row>
    <row r="953" spans="1:15" x14ac:dyDescent="0.35">
      <c r="A953">
        <v>239903</v>
      </c>
      <c r="B953" t="s">
        <v>110</v>
      </c>
      <c r="C953" s="8">
        <v>1456096026</v>
      </c>
      <c r="D953" s="8">
        <v>1456096026</v>
      </c>
      <c r="E953" s="8">
        <f t="shared" si="84"/>
        <v>0</v>
      </c>
      <c r="F953" s="8">
        <f>_xlfn.IFNA(VLOOKUP(A953,'313 expiration'!A$1:E$24,5,FALSE),0)</f>
        <v>0</v>
      </c>
      <c r="G953" s="8">
        <f>_xlfn.IFNA(VLOOKUP(A953,'TIF expiration'!$A$1:$B$8,2,FALSE),0)</f>
        <v>0</v>
      </c>
      <c r="H953">
        <v>0.85460000000000003</v>
      </c>
      <c r="I953">
        <v>0.80460000000000009</v>
      </c>
      <c r="J953">
        <v>0.80460000000000009</v>
      </c>
      <c r="K953">
        <f t="shared" si="85"/>
        <v>0</v>
      </c>
      <c r="L953">
        <f t="shared" si="86"/>
        <v>0.85460000000000003</v>
      </c>
      <c r="M953" s="44">
        <f t="shared" si="87"/>
        <v>4.9999999999999933E-2</v>
      </c>
      <c r="N953" s="44">
        <f t="shared" si="88"/>
        <v>0</v>
      </c>
      <c r="O953" s="44">
        <f t="shared" si="89"/>
        <v>0</v>
      </c>
    </row>
    <row r="954" spans="1:15" x14ac:dyDescent="0.35">
      <c r="A954">
        <v>240901</v>
      </c>
      <c r="B954" t="s">
        <v>109</v>
      </c>
      <c r="C954" s="8">
        <v>2903640695</v>
      </c>
      <c r="D954" s="8">
        <v>2855287069</v>
      </c>
      <c r="E954" s="8">
        <f t="shared" si="84"/>
        <v>96707252</v>
      </c>
      <c r="F954" s="8">
        <f>_xlfn.IFNA(VLOOKUP(A954,'313 expiration'!A$1:E$24,5,FALSE),0)</f>
        <v>0</v>
      </c>
      <c r="G954" s="8">
        <f>_xlfn.IFNA(VLOOKUP(A954,'TIF expiration'!$A$1:$B$8,2,FALSE),0)</f>
        <v>0</v>
      </c>
      <c r="H954">
        <v>0.88460000000000005</v>
      </c>
      <c r="I954">
        <v>0.80460000000000009</v>
      </c>
      <c r="J954">
        <v>0.80460000000000009</v>
      </c>
      <c r="K954">
        <f t="shared" si="85"/>
        <v>0</v>
      </c>
      <c r="L954">
        <f t="shared" si="86"/>
        <v>0.88460000000000005</v>
      </c>
      <c r="M954" s="44">
        <f t="shared" si="87"/>
        <v>7.999999999999996E-2</v>
      </c>
      <c r="N954" s="44">
        <f t="shared" si="88"/>
        <v>0</v>
      </c>
      <c r="O954" s="44">
        <f t="shared" si="89"/>
        <v>0</v>
      </c>
    </row>
    <row r="955" spans="1:15" x14ac:dyDescent="0.35">
      <c r="A955">
        <v>240903</v>
      </c>
      <c r="B955" t="s">
        <v>108</v>
      </c>
      <c r="C955" s="8">
        <v>24583067256</v>
      </c>
      <c r="D955" s="8">
        <v>24126815804</v>
      </c>
      <c r="E955" s="8">
        <f t="shared" si="84"/>
        <v>912502904</v>
      </c>
      <c r="F955" s="8">
        <f>_xlfn.IFNA(VLOOKUP(A955,'313 expiration'!A$1:E$24,5,FALSE),0)</f>
        <v>0</v>
      </c>
      <c r="G955" s="8">
        <f>_xlfn.IFNA(VLOOKUP(A955,'TIF expiration'!$A$1:$B$8,2,FALSE),0)</f>
        <v>0</v>
      </c>
      <c r="H955">
        <v>0.85460000000000003</v>
      </c>
      <c r="I955">
        <v>0.80460000000000009</v>
      </c>
      <c r="J955">
        <v>0.80460000000000009</v>
      </c>
      <c r="K955">
        <f t="shared" si="85"/>
        <v>0</v>
      </c>
      <c r="L955">
        <f t="shared" si="86"/>
        <v>0.85460000000000003</v>
      </c>
      <c r="M955" s="44">
        <f t="shared" si="87"/>
        <v>4.9999999999999933E-2</v>
      </c>
      <c r="N955" s="44">
        <f t="shared" si="88"/>
        <v>0</v>
      </c>
      <c r="O955" s="44">
        <f t="shared" si="89"/>
        <v>0</v>
      </c>
    </row>
    <row r="956" spans="1:15" x14ac:dyDescent="0.35">
      <c r="A956">
        <v>240904</v>
      </c>
      <c r="B956" t="s">
        <v>107</v>
      </c>
      <c r="C956" s="8">
        <v>739891641</v>
      </c>
      <c r="D956" s="8">
        <v>739891641</v>
      </c>
      <c r="E956" s="8">
        <f t="shared" si="84"/>
        <v>0</v>
      </c>
      <c r="F956" s="8">
        <f>_xlfn.IFNA(VLOOKUP(A956,'313 expiration'!A$1:E$24,5,FALSE),0)</f>
        <v>-1151355</v>
      </c>
      <c r="G956" s="8">
        <f>_xlfn.IFNA(VLOOKUP(A956,'TIF expiration'!$A$1:$B$8,2,FALSE),0)</f>
        <v>0</v>
      </c>
      <c r="H956">
        <v>0.85489999999999999</v>
      </c>
      <c r="I956">
        <v>0.80460000000000009</v>
      </c>
      <c r="J956">
        <v>0.80490000000000006</v>
      </c>
      <c r="K956">
        <f t="shared" si="85"/>
        <v>-2.9999999999996696E-4</v>
      </c>
      <c r="L956">
        <f t="shared" si="86"/>
        <v>0.85460000000000003</v>
      </c>
      <c r="M956" s="44">
        <f t="shared" si="87"/>
        <v>4.9999999999999933E-2</v>
      </c>
      <c r="N956" s="44">
        <f t="shared" si="88"/>
        <v>0</v>
      </c>
      <c r="O956" s="44">
        <f t="shared" si="89"/>
        <v>0</v>
      </c>
    </row>
    <row r="957" spans="1:15" x14ac:dyDescent="0.35">
      <c r="A957">
        <v>241901</v>
      </c>
      <c r="B957" t="s">
        <v>106</v>
      </c>
      <c r="C957" s="8">
        <v>507732922</v>
      </c>
      <c r="D957" s="8">
        <v>507732922</v>
      </c>
      <c r="E957" s="8">
        <f t="shared" si="84"/>
        <v>0</v>
      </c>
      <c r="F957" s="8">
        <f>_xlfn.IFNA(VLOOKUP(A957,'313 expiration'!A$1:E$24,5,FALSE),0)</f>
        <v>0</v>
      </c>
      <c r="G957" s="8">
        <f>_xlfn.IFNA(VLOOKUP(A957,'TIF expiration'!$A$1:$B$8,2,FALSE),0)</f>
        <v>0</v>
      </c>
      <c r="H957">
        <v>0.91060000000000008</v>
      </c>
      <c r="I957">
        <v>0.86060000000000003</v>
      </c>
      <c r="J957">
        <v>0.86060000000000003</v>
      </c>
      <c r="K957">
        <f t="shared" si="85"/>
        <v>0</v>
      </c>
      <c r="L957">
        <f t="shared" si="86"/>
        <v>0.91060000000000008</v>
      </c>
      <c r="M957" s="44">
        <f t="shared" si="87"/>
        <v>5.0000000000000044E-2</v>
      </c>
      <c r="N957" s="44">
        <f t="shared" si="88"/>
        <v>0</v>
      </c>
      <c r="O957" s="44">
        <f t="shared" si="89"/>
        <v>0</v>
      </c>
    </row>
    <row r="958" spans="1:15" x14ac:dyDescent="0.35">
      <c r="A958">
        <v>241902</v>
      </c>
      <c r="B958" t="s">
        <v>105</v>
      </c>
      <c r="C958" s="8">
        <v>590853706</v>
      </c>
      <c r="D958" s="8">
        <v>590853706</v>
      </c>
      <c r="E958" s="8">
        <f t="shared" si="84"/>
        <v>0</v>
      </c>
      <c r="F958" s="8">
        <f>_xlfn.IFNA(VLOOKUP(A958,'313 expiration'!A$1:E$24,5,FALSE),0)</f>
        <v>0</v>
      </c>
      <c r="G958" s="8">
        <f>_xlfn.IFNA(VLOOKUP(A958,'TIF expiration'!$A$1:$B$8,2,FALSE),0)</f>
        <v>0</v>
      </c>
      <c r="H958">
        <v>0.94290000000000007</v>
      </c>
      <c r="I958">
        <v>0.80460000000000009</v>
      </c>
      <c r="J958">
        <v>0.80460000000000009</v>
      </c>
      <c r="K958">
        <f t="shared" si="85"/>
        <v>0</v>
      </c>
      <c r="L958">
        <f t="shared" si="86"/>
        <v>0.94290000000000007</v>
      </c>
      <c r="M958" s="44">
        <f t="shared" si="87"/>
        <v>0.08</v>
      </c>
      <c r="N958" s="44">
        <f t="shared" si="88"/>
        <v>5.8299999999999977E-2</v>
      </c>
      <c r="O958" s="44">
        <f t="shared" si="89"/>
        <v>0</v>
      </c>
    </row>
    <row r="959" spans="1:15" x14ac:dyDescent="0.35">
      <c r="A959">
        <v>241903</v>
      </c>
      <c r="B959" t="s">
        <v>104</v>
      </c>
      <c r="C959" s="8">
        <v>1621092449</v>
      </c>
      <c r="D959" s="8">
        <v>1621092449</v>
      </c>
      <c r="E959" s="8">
        <f t="shared" si="84"/>
        <v>0</v>
      </c>
      <c r="F959" s="8">
        <f>_xlfn.IFNA(VLOOKUP(A959,'313 expiration'!A$1:E$24,5,FALSE),0)</f>
        <v>0</v>
      </c>
      <c r="G959" s="8">
        <f>_xlfn.IFNA(VLOOKUP(A959,'TIF expiration'!$A$1:$B$8,2,FALSE),0)</f>
        <v>0</v>
      </c>
      <c r="H959">
        <v>0.98100000000000009</v>
      </c>
      <c r="I959">
        <v>0.8427</v>
      </c>
      <c r="J959">
        <v>0.8427</v>
      </c>
      <c r="K959">
        <f t="shared" si="85"/>
        <v>0</v>
      </c>
      <c r="L959">
        <f t="shared" si="86"/>
        <v>0.98100000000000009</v>
      </c>
      <c r="M959" s="44">
        <f t="shared" si="87"/>
        <v>0.08</v>
      </c>
      <c r="N959" s="44">
        <f t="shared" si="88"/>
        <v>5.8300000000000088E-2</v>
      </c>
      <c r="O959" s="44">
        <f t="shared" si="89"/>
        <v>0</v>
      </c>
    </row>
    <row r="960" spans="1:15" x14ac:dyDescent="0.35">
      <c r="A960">
        <v>241904</v>
      </c>
      <c r="B960" t="s">
        <v>103</v>
      </c>
      <c r="C960" s="8">
        <v>1419579633</v>
      </c>
      <c r="D960" s="8">
        <v>1419579633</v>
      </c>
      <c r="E960" s="8">
        <f t="shared" si="84"/>
        <v>0</v>
      </c>
      <c r="F960" s="8">
        <f>_xlfn.IFNA(VLOOKUP(A960,'313 expiration'!A$1:E$24,5,FALSE),0)</f>
        <v>0</v>
      </c>
      <c r="G960" s="8">
        <f>_xlfn.IFNA(VLOOKUP(A960,'TIF expiration'!$A$1:$B$8,2,FALSE),0)</f>
        <v>0</v>
      </c>
      <c r="H960">
        <v>0.92870000000000008</v>
      </c>
      <c r="I960">
        <v>0.87870000000000004</v>
      </c>
      <c r="J960">
        <v>0.87870000000000004</v>
      </c>
      <c r="K960">
        <f t="shared" si="85"/>
        <v>0</v>
      </c>
      <c r="L960">
        <f t="shared" si="86"/>
        <v>0.92870000000000008</v>
      </c>
      <c r="M960" s="44">
        <f t="shared" si="87"/>
        <v>5.0000000000000044E-2</v>
      </c>
      <c r="N960" s="44">
        <f t="shared" si="88"/>
        <v>0</v>
      </c>
      <c r="O960" s="44">
        <f t="shared" si="89"/>
        <v>0</v>
      </c>
    </row>
    <row r="961" spans="1:15" x14ac:dyDescent="0.35">
      <c r="A961">
        <v>241906</v>
      </c>
      <c r="B961" t="s">
        <v>102</v>
      </c>
      <c r="C961" s="8">
        <v>396767716</v>
      </c>
      <c r="D961" s="8">
        <v>396767716</v>
      </c>
      <c r="E961" s="8">
        <f t="shared" si="84"/>
        <v>0</v>
      </c>
      <c r="F961" s="8">
        <f>_xlfn.IFNA(VLOOKUP(A961,'313 expiration'!A$1:E$24,5,FALSE),0)</f>
        <v>0</v>
      </c>
      <c r="G961" s="8">
        <f>_xlfn.IFNA(VLOOKUP(A961,'TIF expiration'!$A$1:$B$8,2,FALSE),0)</f>
        <v>0</v>
      </c>
      <c r="H961">
        <v>0.94290000000000007</v>
      </c>
      <c r="I961">
        <v>0.80460000000000009</v>
      </c>
      <c r="J961">
        <v>0.80460000000000009</v>
      </c>
      <c r="K961">
        <f t="shared" si="85"/>
        <v>0</v>
      </c>
      <c r="L961">
        <f t="shared" si="86"/>
        <v>0.94290000000000007</v>
      </c>
      <c r="M961" s="44">
        <f t="shared" si="87"/>
        <v>0.08</v>
      </c>
      <c r="N961" s="44">
        <f t="shared" si="88"/>
        <v>5.8299999999999977E-2</v>
      </c>
      <c r="O961" s="44">
        <f t="shared" si="89"/>
        <v>0</v>
      </c>
    </row>
    <row r="962" spans="1:15" x14ac:dyDescent="0.35">
      <c r="A962">
        <v>242902</v>
      </c>
      <c r="B962" t="s">
        <v>101</v>
      </c>
      <c r="C962" s="8">
        <v>153824612</v>
      </c>
      <c r="D962" s="8">
        <v>153824612</v>
      </c>
      <c r="E962" s="8">
        <f t="shared" ref="E962:E1015" si="90">(C962-D962)*2</f>
        <v>0</v>
      </c>
      <c r="F962" s="8">
        <f>_xlfn.IFNA(VLOOKUP(A962,'313 expiration'!A$1:E$24,5,FALSE),0)</f>
        <v>0</v>
      </c>
      <c r="G962" s="8">
        <f>_xlfn.IFNA(VLOOKUP(A962,'TIF expiration'!$A$1:$B$8,2,FALSE),0)</f>
        <v>0</v>
      </c>
      <c r="H962">
        <v>0.87680000000000002</v>
      </c>
      <c r="I962">
        <v>0.82680000000000009</v>
      </c>
      <c r="J962">
        <v>0.82680000000000009</v>
      </c>
      <c r="K962">
        <f t="shared" ref="K962:K1015" si="91">I962-J962</f>
        <v>0</v>
      </c>
      <c r="L962">
        <f t="shared" ref="L962:L1015" si="92">H962+K962</f>
        <v>0.87680000000000002</v>
      </c>
      <c r="M962" s="44">
        <f t="shared" ref="M962:M1015" si="93">MAX(0,MIN(0.08,L962-I962))</f>
        <v>4.9999999999999933E-2</v>
      </c>
      <c r="N962" s="44">
        <f t="shared" ref="N962:N1015" si="94">MIN(0.09,L962-I962-M962)</f>
        <v>0</v>
      </c>
      <c r="O962" s="44">
        <f t="shared" ref="O962:O1015" si="95">L962-I962-M962-N962</f>
        <v>0</v>
      </c>
    </row>
    <row r="963" spans="1:15" x14ac:dyDescent="0.35">
      <c r="A963">
        <v>242903</v>
      </c>
      <c r="B963" t="s">
        <v>100</v>
      </c>
      <c r="C963" s="8">
        <v>271516416</v>
      </c>
      <c r="D963" s="8">
        <v>271516416</v>
      </c>
      <c r="E963" s="8">
        <f t="shared" si="90"/>
        <v>0</v>
      </c>
      <c r="F963" s="8">
        <f>_xlfn.IFNA(VLOOKUP(A963,'313 expiration'!A$1:E$24,5,FALSE),0)</f>
        <v>0</v>
      </c>
      <c r="G963" s="8">
        <f>_xlfn.IFNA(VLOOKUP(A963,'TIF expiration'!$A$1:$B$8,2,FALSE),0)</f>
        <v>0</v>
      </c>
      <c r="H963">
        <v>0.85460000000000003</v>
      </c>
      <c r="I963">
        <v>0.80460000000000009</v>
      </c>
      <c r="J963">
        <v>0.80460000000000009</v>
      </c>
      <c r="K963">
        <f t="shared" si="91"/>
        <v>0</v>
      </c>
      <c r="L963">
        <f t="shared" si="92"/>
        <v>0.85460000000000003</v>
      </c>
      <c r="M963" s="44">
        <f t="shared" si="93"/>
        <v>4.9999999999999933E-2</v>
      </c>
      <c r="N963" s="44">
        <f t="shared" si="94"/>
        <v>0</v>
      </c>
      <c r="O963" s="44">
        <f t="shared" si="95"/>
        <v>0</v>
      </c>
    </row>
    <row r="964" spans="1:15" x14ac:dyDescent="0.35">
      <c r="A964">
        <v>242905</v>
      </c>
      <c r="B964" t="s">
        <v>99</v>
      </c>
      <c r="C964" s="8">
        <v>532180971</v>
      </c>
      <c r="D964" s="8">
        <v>532180971</v>
      </c>
      <c r="E964" s="8">
        <f t="shared" si="90"/>
        <v>0</v>
      </c>
      <c r="F964" s="8">
        <f>_xlfn.IFNA(VLOOKUP(A964,'313 expiration'!A$1:E$24,5,FALSE),0)</f>
        <v>0</v>
      </c>
      <c r="G964" s="8">
        <f>_xlfn.IFNA(VLOOKUP(A964,'TIF expiration'!$A$1:$B$8,2,FALSE),0)</f>
        <v>0</v>
      </c>
      <c r="H964">
        <v>0.85460000000000003</v>
      </c>
      <c r="I964">
        <v>0.80460000000000009</v>
      </c>
      <c r="J964">
        <v>0.80460000000000009</v>
      </c>
      <c r="K964">
        <f t="shared" si="91"/>
        <v>0</v>
      </c>
      <c r="L964">
        <f t="shared" si="92"/>
        <v>0.85460000000000003</v>
      </c>
      <c r="M964" s="44">
        <f t="shared" si="93"/>
        <v>4.9999999999999933E-2</v>
      </c>
      <c r="N964" s="44">
        <f t="shared" si="94"/>
        <v>0</v>
      </c>
      <c r="O964" s="44">
        <f t="shared" si="95"/>
        <v>0</v>
      </c>
    </row>
    <row r="965" spans="1:15" x14ac:dyDescent="0.35">
      <c r="A965">
        <v>242906</v>
      </c>
      <c r="B965" t="s">
        <v>98</v>
      </c>
      <c r="C965" s="8">
        <v>1007414388</v>
      </c>
      <c r="D965" s="8">
        <v>1007414388</v>
      </c>
      <c r="E965" s="8">
        <f t="shared" si="90"/>
        <v>0</v>
      </c>
      <c r="F965" s="8">
        <f>_xlfn.IFNA(VLOOKUP(A965,'313 expiration'!A$1:E$24,5,FALSE),0)</f>
        <v>0</v>
      </c>
      <c r="G965" s="8">
        <f>_xlfn.IFNA(VLOOKUP(A965,'TIF expiration'!$A$1:$B$8,2,FALSE),0)</f>
        <v>0</v>
      </c>
      <c r="H965">
        <v>0.85460000000000003</v>
      </c>
      <c r="I965">
        <v>0.80460000000000009</v>
      </c>
      <c r="J965">
        <v>0.80460000000000009</v>
      </c>
      <c r="K965">
        <f t="shared" si="91"/>
        <v>0</v>
      </c>
      <c r="L965">
        <f t="shared" si="92"/>
        <v>0.85460000000000003</v>
      </c>
      <c r="M965" s="44">
        <f t="shared" si="93"/>
        <v>4.9999999999999933E-2</v>
      </c>
      <c r="N965" s="44">
        <f t="shared" si="94"/>
        <v>0</v>
      </c>
      <c r="O965" s="44">
        <f t="shared" si="95"/>
        <v>0</v>
      </c>
    </row>
    <row r="966" spans="1:15" x14ac:dyDescent="0.35">
      <c r="A966">
        <v>243901</v>
      </c>
      <c r="B966" t="s">
        <v>97</v>
      </c>
      <c r="C966" s="8">
        <v>1064599897</v>
      </c>
      <c r="D966" s="8">
        <v>1064599897</v>
      </c>
      <c r="E966" s="8">
        <f t="shared" si="90"/>
        <v>0</v>
      </c>
      <c r="F966" s="8">
        <f>_xlfn.IFNA(VLOOKUP(A966,'313 expiration'!A$1:E$24,5,FALSE),0)</f>
        <v>0</v>
      </c>
      <c r="G966" s="8">
        <f>_xlfn.IFNA(VLOOKUP(A966,'TIF expiration'!$A$1:$B$8,2,FALSE),0)</f>
        <v>0</v>
      </c>
      <c r="H966">
        <v>0.99690000000000001</v>
      </c>
      <c r="I966">
        <v>0.85860000000000003</v>
      </c>
      <c r="J966">
        <v>0.85860000000000003</v>
      </c>
      <c r="K966">
        <f t="shared" si="91"/>
        <v>0</v>
      </c>
      <c r="L966">
        <f t="shared" si="92"/>
        <v>0.99690000000000001</v>
      </c>
      <c r="M966" s="44">
        <f t="shared" si="93"/>
        <v>0.08</v>
      </c>
      <c r="N966" s="44">
        <f t="shared" si="94"/>
        <v>5.8299999999999977E-2</v>
      </c>
      <c r="O966" s="44">
        <f t="shared" si="95"/>
        <v>0</v>
      </c>
    </row>
    <row r="967" spans="1:15" x14ac:dyDescent="0.35">
      <c r="A967">
        <v>243902</v>
      </c>
      <c r="B967" t="s">
        <v>96</v>
      </c>
      <c r="C967" s="8">
        <v>210722027</v>
      </c>
      <c r="D967" s="8">
        <v>210722027</v>
      </c>
      <c r="E967" s="8">
        <f t="shared" si="90"/>
        <v>0</v>
      </c>
      <c r="F967" s="8">
        <f>_xlfn.IFNA(VLOOKUP(A967,'313 expiration'!A$1:E$24,5,FALSE),0)</f>
        <v>0</v>
      </c>
      <c r="G967" s="8">
        <f>_xlfn.IFNA(VLOOKUP(A967,'TIF expiration'!$A$1:$B$8,2,FALSE),0)</f>
        <v>0</v>
      </c>
      <c r="H967">
        <v>0.94290000000000007</v>
      </c>
      <c r="I967">
        <v>0.80460000000000009</v>
      </c>
      <c r="J967">
        <v>0.80460000000000009</v>
      </c>
      <c r="K967">
        <f t="shared" si="91"/>
        <v>0</v>
      </c>
      <c r="L967">
        <f t="shared" si="92"/>
        <v>0.94290000000000007</v>
      </c>
      <c r="M967" s="44">
        <f t="shared" si="93"/>
        <v>0.08</v>
      </c>
      <c r="N967" s="44">
        <f t="shared" si="94"/>
        <v>5.8299999999999977E-2</v>
      </c>
      <c r="O967" s="44">
        <f t="shared" si="95"/>
        <v>0</v>
      </c>
    </row>
    <row r="968" spans="1:15" x14ac:dyDescent="0.35">
      <c r="A968">
        <v>243903</v>
      </c>
      <c r="B968" t="s">
        <v>95</v>
      </c>
      <c r="C968" s="8">
        <v>752127691</v>
      </c>
      <c r="D968" s="8">
        <v>752127691</v>
      </c>
      <c r="E968" s="8">
        <f t="shared" si="90"/>
        <v>0</v>
      </c>
      <c r="F968" s="8">
        <f>_xlfn.IFNA(VLOOKUP(A968,'313 expiration'!A$1:E$24,5,FALSE),0)</f>
        <v>0</v>
      </c>
      <c r="G968" s="8">
        <f>_xlfn.IFNA(VLOOKUP(A968,'TIF expiration'!$A$1:$B$8,2,FALSE),0)</f>
        <v>0</v>
      </c>
      <c r="H968">
        <v>0.94290000000000007</v>
      </c>
      <c r="I968">
        <v>0.80460000000000009</v>
      </c>
      <c r="J968">
        <v>0.80460000000000009</v>
      </c>
      <c r="K968">
        <f t="shared" si="91"/>
        <v>0</v>
      </c>
      <c r="L968">
        <f t="shared" si="92"/>
        <v>0.94290000000000007</v>
      </c>
      <c r="M968" s="44">
        <f t="shared" si="93"/>
        <v>0.08</v>
      </c>
      <c r="N968" s="44">
        <f t="shared" si="94"/>
        <v>5.8299999999999977E-2</v>
      </c>
      <c r="O968" s="44">
        <f t="shared" si="95"/>
        <v>0</v>
      </c>
    </row>
    <row r="969" spans="1:15" x14ac:dyDescent="0.35">
      <c r="A969">
        <v>243905</v>
      </c>
      <c r="B969" t="s">
        <v>94</v>
      </c>
      <c r="C969" s="8">
        <v>5524442489</v>
      </c>
      <c r="D969" s="8">
        <v>5524442489</v>
      </c>
      <c r="E969" s="8">
        <f t="shared" si="90"/>
        <v>0</v>
      </c>
      <c r="F969" s="8">
        <f>_xlfn.IFNA(VLOOKUP(A969,'313 expiration'!A$1:E$24,5,FALSE),0)</f>
        <v>0</v>
      </c>
      <c r="G969" s="8">
        <f>_xlfn.IFNA(VLOOKUP(A969,'TIF expiration'!$A$1:$B$8,2,FALSE),0)</f>
        <v>0</v>
      </c>
      <c r="H969">
        <v>0.87150000000000005</v>
      </c>
      <c r="I969">
        <v>0.82150000000000001</v>
      </c>
      <c r="J969">
        <v>0.82150000000000001</v>
      </c>
      <c r="K969">
        <f t="shared" si="91"/>
        <v>0</v>
      </c>
      <c r="L969">
        <f t="shared" si="92"/>
        <v>0.87150000000000005</v>
      </c>
      <c r="M969" s="44">
        <f t="shared" si="93"/>
        <v>5.0000000000000044E-2</v>
      </c>
      <c r="N969" s="44">
        <f t="shared" si="94"/>
        <v>0</v>
      </c>
      <c r="O969" s="44">
        <f t="shared" si="95"/>
        <v>0</v>
      </c>
    </row>
    <row r="970" spans="1:15" x14ac:dyDescent="0.35">
      <c r="A970">
        <v>243906</v>
      </c>
      <c r="B970" t="s">
        <v>93</v>
      </c>
      <c r="C970" s="8">
        <v>244672917</v>
      </c>
      <c r="D970" s="8">
        <v>244672917</v>
      </c>
      <c r="E970" s="8">
        <f t="shared" si="90"/>
        <v>0</v>
      </c>
      <c r="F970" s="8">
        <f>_xlfn.IFNA(VLOOKUP(A970,'313 expiration'!A$1:E$24,5,FALSE),0)</f>
        <v>0</v>
      </c>
      <c r="G970" s="8">
        <f>_xlfn.IFNA(VLOOKUP(A970,'TIF expiration'!$A$1:$B$8,2,FALSE),0)</f>
        <v>0</v>
      </c>
      <c r="H970">
        <v>0.95510000000000006</v>
      </c>
      <c r="I970">
        <v>0.81670000000000009</v>
      </c>
      <c r="J970">
        <v>0.82069999999999999</v>
      </c>
      <c r="K970">
        <f t="shared" si="91"/>
        <v>-3.9999999999998925E-3</v>
      </c>
      <c r="L970">
        <f t="shared" si="92"/>
        <v>0.95110000000000017</v>
      </c>
      <c r="M970" s="44">
        <f t="shared" si="93"/>
        <v>0.08</v>
      </c>
      <c r="N970" s="44">
        <f t="shared" si="94"/>
        <v>5.4400000000000073E-2</v>
      </c>
      <c r="O970" s="44">
        <f t="shared" si="95"/>
        <v>0</v>
      </c>
    </row>
    <row r="971" spans="1:15" x14ac:dyDescent="0.35">
      <c r="A971">
        <v>244901</v>
      </c>
      <c r="B971" t="s">
        <v>92</v>
      </c>
      <c r="C971" s="8">
        <v>200803990</v>
      </c>
      <c r="D971" s="8">
        <v>200803990</v>
      </c>
      <c r="E971" s="8">
        <f t="shared" si="90"/>
        <v>0</v>
      </c>
      <c r="F971" s="8">
        <f>_xlfn.IFNA(VLOOKUP(A971,'313 expiration'!A$1:E$24,5,FALSE),0)</f>
        <v>0</v>
      </c>
      <c r="G971" s="8">
        <f>_xlfn.IFNA(VLOOKUP(A971,'TIF expiration'!$A$1:$B$8,2,FALSE),0)</f>
        <v>0</v>
      </c>
      <c r="H971">
        <v>0.94290000000000007</v>
      </c>
      <c r="I971">
        <v>0.80460000000000009</v>
      </c>
      <c r="J971">
        <v>0.80460000000000009</v>
      </c>
      <c r="K971">
        <f t="shared" si="91"/>
        <v>0</v>
      </c>
      <c r="L971">
        <f t="shared" si="92"/>
        <v>0.94290000000000007</v>
      </c>
      <c r="M971" s="44">
        <f t="shared" si="93"/>
        <v>0.08</v>
      </c>
      <c r="N971" s="44">
        <f t="shared" si="94"/>
        <v>5.8299999999999977E-2</v>
      </c>
      <c r="O971" s="44">
        <f t="shared" si="95"/>
        <v>0</v>
      </c>
    </row>
    <row r="972" spans="1:15" x14ac:dyDescent="0.35">
      <c r="A972">
        <v>244903</v>
      </c>
      <c r="B972" t="s">
        <v>91</v>
      </c>
      <c r="C972" s="8">
        <v>972434908</v>
      </c>
      <c r="D972" s="8">
        <v>972434908</v>
      </c>
      <c r="E972" s="8">
        <f t="shared" si="90"/>
        <v>0</v>
      </c>
      <c r="F972" s="8">
        <f>_xlfn.IFNA(VLOOKUP(A972,'313 expiration'!A$1:E$24,5,FALSE),0)</f>
        <v>0</v>
      </c>
      <c r="G972" s="8">
        <f>_xlfn.IFNA(VLOOKUP(A972,'TIF expiration'!$A$1:$B$8,2,FALSE),0)</f>
        <v>0</v>
      </c>
      <c r="H972">
        <v>0.92680000000000007</v>
      </c>
      <c r="I972">
        <v>0.87680000000000002</v>
      </c>
      <c r="J972">
        <v>0.87680000000000002</v>
      </c>
      <c r="K972">
        <f t="shared" si="91"/>
        <v>0</v>
      </c>
      <c r="L972">
        <f t="shared" si="92"/>
        <v>0.92680000000000007</v>
      </c>
      <c r="M972" s="44">
        <f t="shared" si="93"/>
        <v>5.0000000000000044E-2</v>
      </c>
      <c r="N972" s="44">
        <f t="shared" si="94"/>
        <v>0</v>
      </c>
      <c r="O972" s="44">
        <f t="shared" si="95"/>
        <v>0</v>
      </c>
    </row>
    <row r="973" spans="1:15" x14ac:dyDescent="0.35">
      <c r="A973">
        <v>244905</v>
      </c>
      <c r="B973" t="s">
        <v>42</v>
      </c>
      <c r="C973" s="8">
        <v>51167107</v>
      </c>
      <c r="D973" s="8">
        <v>51167107</v>
      </c>
      <c r="E973" s="8">
        <f t="shared" si="90"/>
        <v>0</v>
      </c>
      <c r="F973" s="8">
        <f>_xlfn.IFNA(VLOOKUP(A973,'313 expiration'!A$1:E$24,5,FALSE),0)</f>
        <v>11030344</v>
      </c>
      <c r="G973" s="8">
        <f>_xlfn.IFNA(VLOOKUP(A973,'TIF expiration'!$A$1:$B$8,2,FALSE),0)</f>
        <v>0</v>
      </c>
      <c r="H973">
        <v>1.0448999999999999</v>
      </c>
      <c r="I973">
        <v>0.80460000000000009</v>
      </c>
      <c r="J973">
        <v>0.92460000000000009</v>
      </c>
      <c r="K973">
        <f t="shared" si="91"/>
        <v>-0.12</v>
      </c>
      <c r="L973">
        <f t="shared" si="92"/>
        <v>0.92489999999999994</v>
      </c>
      <c r="M973" s="44">
        <f t="shared" si="93"/>
        <v>0.08</v>
      </c>
      <c r="N973" s="44">
        <f t="shared" si="94"/>
        <v>4.029999999999985E-2</v>
      </c>
      <c r="O973" s="64">
        <f t="shared" si="95"/>
        <v>0</v>
      </c>
    </row>
    <row r="974" spans="1:15" x14ac:dyDescent="0.35">
      <c r="A974">
        <v>245901</v>
      </c>
      <c r="B974" t="s">
        <v>41</v>
      </c>
      <c r="C974" s="8">
        <v>51185878</v>
      </c>
      <c r="D974" s="8">
        <v>51185878</v>
      </c>
      <c r="E974" s="8">
        <f t="shared" si="90"/>
        <v>0</v>
      </c>
      <c r="F974" s="8">
        <f>_xlfn.IFNA(VLOOKUP(A974,'313 expiration'!A$1:E$24,5,FALSE),0)</f>
        <v>0</v>
      </c>
      <c r="G974" s="8">
        <f>_xlfn.IFNA(VLOOKUP(A974,'TIF expiration'!$A$1:$B$8,2,FALSE),0)</f>
        <v>0</v>
      </c>
      <c r="H974">
        <v>0.99030000000000007</v>
      </c>
      <c r="I974">
        <v>0.82030000000000003</v>
      </c>
      <c r="J974">
        <v>0.82030000000000003</v>
      </c>
      <c r="K974">
        <f t="shared" si="91"/>
        <v>0</v>
      </c>
      <c r="L974">
        <f t="shared" si="92"/>
        <v>0.99030000000000007</v>
      </c>
      <c r="M974" s="44">
        <f t="shared" si="93"/>
        <v>0.08</v>
      </c>
      <c r="N974" s="44">
        <f t="shared" si="94"/>
        <v>0.09</v>
      </c>
      <c r="O974" s="44">
        <f t="shared" si="95"/>
        <v>0</v>
      </c>
    </row>
    <row r="975" spans="1:15" x14ac:dyDescent="0.35">
      <c r="A975">
        <v>245902</v>
      </c>
      <c r="B975" t="s">
        <v>40</v>
      </c>
      <c r="C975" s="8">
        <v>658084225</v>
      </c>
      <c r="D975" s="8">
        <v>658084225</v>
      </c>
      <c r="E975" s="8">
        <f t="shared" si="90"/>
        <v>0</v>
      </c>
      <c r="F975" s="8">
        <f>_xlfn.IFNA(VLOOKUP(A975,'313 expiration'!A$1:E$24,5,FALSE),0)</f>
        <v>0</v>
      </c>
      <c r="G975" s="8">
        <f>_xlfn.IFNA(VLOOKUP(A975,'TIF expiration'!$A$1:$B$8,2,FALSE),0)</f>
        <v>0</v>
      </c>
      <c r="H975">
        <v>0.96030000000000004</v>
      </c>
      <c r="I975">
        <v>0.82200000000000006</v>
      </c>
      <c r="J975">
        <v>0.82200000000000006</v>
      </c>
      <c r="K975">
        <f t="shared" si="91"/>
        <v>0</v>
      </c>
      <c r="L975">
        <f t="shared" si="92"/>
        <v>0.96030000000000004</v>
      </c>
      <c r="M975" s="44">
        <f t="shared" si="93"/>
        <v>0.08</v>
      </c>
      <c r="N975" s="44">
        <f t="shared" si="94"/>
        <v>5.8299999999999977E-2</v>
      </c>
      <c r="O975" s="44">
        <f t="shared" si="95"/>
        <v>0</v>
      </c>
    </row>
    <row r="976" spans="1:15" x14ac:dyDescent="0.35">
      <c r="A976">
        <v>245903</v>
      </c>
      <c r="B976" t="s">
        <v>39</v>
      </c>
      <c r="C976" s="8">
        <v>421598371</v>
      </c>
      <c r="D976" s="8">
        <v>421598371</v>
      </c>
      <c r="E976" s="8">
        <f t="shared" si="90"/>
        <v>0</v>
      </c>
      <c r="F976" s="8">
        <f>_xlfn.IFNA(VLOOKUP(A976,'313 expiration'!A$1:E$24,5,FALSE),0)</f>
        <v>0</v>
      </c>
      <c r="G976" s="8">
        <f>_xlfn.IFNA(VLOOKUP(A976,'TIF expiration'!$A$1:$B$8,2,FALSE),0)</f>
        <v>0</v>
      </c>
      <c r="H976">
        <v>1.0324</v>
      </c>
      <c r="I976">
        <v>0.89410000000000001</v>
      </c>
      <c r="J976">
        <v>0.89410000000000001</v>
      </c>
      <c r="K976">
        <f t="shared" si="91"/>
        <v>0</v>
      </c>
      <c r="L976">
        <f t="shared" si="92"/>
        <v>1.0324</v>
      </c>
      <c r="M976" s="44">
        <f t="shared" si="93"/>
        <v>0.08</v>
      </c>
      <c r="N976" s="44">
        <f t="shared" si="94"/>
        <v>5.8299999999999977E-2</v>
      </c>
      <c r="O976" s="44">
        <f t="shared" si="95"/>
        <v>0</v>
      </c>
    </row>
    <row r="977" spans="1:15" x14ac:dyDescent="0.35">
      <c r="A977">
        <v>245904</v>
      </c>
      <c r="B977" t="s">
        <v>38</v>
      </c>
      <c r="C977" s="8">
        <v>174576653</v>
      </c>
      <c r="D977" s="8">
        <v>174576653</v>
      </c>
      <c r="E977" s="8">
        <f t="shared" si="90"/>
        <v>0</v>
      </c>
      <c r="F977" s="8">
        <f>_xlfn.IFNA(VLOOKUP(A977,'313 expiration'!A$1:E$24,5,FALSE),0)</f>
        <v>0</v>
      </c>
      <c r="G977" s="8">
        <f>_xlfn.IFNA(VLOOKUP(A977,'TIF expiration'!$A$1:$B$8,2,FALSE),0)</f>
        <v>0</v>
      </c>
      <c r="H977">
        <v>0.94040000000000001</v>
      </c>
      <c r="I977">
        <v>0.85540000000000005</v>
      </c>
      <c r="J977">
        <v>0.85540000000000005</v>
      </c>
      <c r="K977">
        <f t="shared" si="91"/>
        <v>0</v>
      </c>
      <c r="L977">
        <f t="shared" si="92"/>
        <v>0.94040000000000001</v>
      </c>
      <c r="M977" s="44">
        <f t="shared" si="93"/>
        <v>0.08</v>
      </c>
      <c r="N977" s="44">
        <f t="shared" si="94"/>
        <v>4.9999999999999628E-3</v>
      </c>
      <c r="O977" s="44">
        <f t="shared" si="95"/>
        <v>0</v>
      </c>
    </row>
    <row r="978" spans="1:15" x14ac:dyDescent="0.35">
      <c r="A978">
        <v>246902</v>
      </c>
      <c r="B978" t="s">
        <v>37</v>
      </c>
      <c r="C978" s="8">
        <v>864411180</v>
      </c>
      <c r="D978" s="8">
        <v>864411180</v>
      </c>
      <c r="E978" s="8">
        <f t="shared" si="90"/>
        <v>0</v>
      </c>
      <c r="F978" s="8">
        <f>_xlfn.IFNA(VLOOKUP(A978,'313 expiration'!A$1:E$24,5,FALSE),0)</f>
        <v>0</v>
      </c>
      <c r="G978" s="8">
        <f>_xlfn.IFNA(VLOOKUP(A978,'TIF expiration'!$A$1:$B$8,2,FALSE),0)</f>
        <v>0</v>
      </c>
      <c r="H978">
        <v>0.94290000000000007</v>
      </c>
      <c r="I978">
        <v>0.80460000000000009</v>
      </c>
      <c r="J978">
        <v>0.80460000000000009</v>
      </c>
      <c r="K978">
        <f t="shared" si="91"/>
        <v>0</v>
      </c>
      <c r="L978">
        <f t="shared" si="92"/>
        <v>0.94290000000000007</v>
      </c>
      <c r="M978" s="44">
        <f t="shared" si="93"/>
        <v>0.08</v>
      </c>
      <c r="N978" s="44">
        <f t="shared" si="94"/>
        <v>5.8299999999999977E-2</v>
      </c>
      <c r="O978" s="44">
        <f t="shared" si="95"/>
        <v>0</v>
      </c>
    </row>
    <row r="979" spans="1:15" x14ac:dyDescent="0.35">
      <c r="A979">
        <v>246904</v>
      </c>
      <c r="B979" t="s">
        <v>36</v>
      </c>
      <c r="C979" s="8">
        <v>18084603308</v>
      </c>
      <c r="D979" s="8">
        <v>18084603308</v>
      </c>
      <c r="E979" s="8">
        <f t="shared" si="90"/>
        <v>0</v>
      </c>
      <c r="F979" s="8">
        <f>_xlfn.IFNA(VLOOKUP(A979,'313 expiration'!A$1:E$24,5,FALSE),0)</f>
        <v>0</v>
      </c>
      <c r="G979" s="8">
        <f>_xlfn.IFNA(VLOOKUP(A979,'TIF expiration'!$A$1:$B$8,2,FALSE),0)</f>
        <v>0</v>
      </c>
      <c r="H979">
        <v>0.88460000000000005</v>
      </c>
      <c r="I979">
        <v>0.80460000000000009</v>
      </c>
      <c r="J979">
        <v>0.80460000000000009</v>
      </c>
      <c r="K979">
        <f t="shared" si="91"/>
        <v>0</v>
      </c>
      <c r="L979">
        <f t="shared" si="92"/>
        <v>0.88460000000000005</v>
      </c>
      <c r="M979" s="44">
        <f t="shared" si="93"/>
        <v>7.999999999999996E-2</v>
      </c>
      <c r="N979" s="44">
        <f t="shared" si="94"/>
        <v>0</v>
      </c>
      <c r="O979" s="44">
        <f t="shared" si="95"/>
        <v>0</v>
      </c>
    </row>
    <row r="980" spans="1:15" x14ac:dyDescent="0.35">
      <c r="A980">
        <v>246905</v>
      </c>
      <c r="B980" t="s">
        <v>35</v>
      </c>
      <c r="C980" s="8">
        <v>276953792</v>
      </c>
      <c r="D980" s="8">
        <v>276953792</v>
      </c>
      <c r="E980" s="8">
        <f t="shared" si="90"/>
        <v>0</v>
      </c>
      <c r="F980" s="8">
        <f>_xlfn.IFNA(VLOOKUP(A980,'313 expiration'!A$1:E$24,5,FALSE),0)</f>
        <v>0</v>
      </c>
      <c r="G980" s="8">
        <f>_xlfn.IFNA(VLOOKUP(A980,'TIF expiration'!$A$1:$B$8,2,FALSE),0)</f>
        <v>0</v>
      </c>
      <c r="H980">
        <v>0.90080000000000005</v>
      </c>
      <c r="I980">
        <v>0.80460000000000009</v>
      </c>
      <c r="J980">
        <v>0.80460000000000009</v>
      </c>
      <c r="K980">
        <f t="shared" si="91"/>
        <v>0</v>
      </c>
      <c r="L980">
        <f t="shared" si="92"/>
        <v>0.90080000000000005</v>
      </c>
      <c r="M980" s="44">
        <f t="shared" si="93"/>
        <v>0.08</v>
      </c>
      <c r="N980" s="44">
        <f t="shared" si="94"/>
        <v>1.6199999999999951E-2</v>
      </c>
      <c r="O980" s="44">
        <f t="shared" si="95"/>
        <v>0</v>
      </c>
    </row>
    <row r="981" spans="1:15" x14ac:dyDescent="0.35">
      <c r="A981">
        <v>246906</v>
      </c>
      <c r="B981" t="s">
        <v>34</v>
      </c>
      <c r="C981" s="8">
        <v>7221161452</v>
      </c>
      <c r="D981" s="8">
        <v>7221161452</v>
      </c>
      <c r="E981" s="8">
        <f t="shared" si="90"/>
        <v>0</v>
      </c>
      <c r="F981" s="8">
        <f>_xlfn.IFNA(VLOOKUP(A981,'313 expiration'!A$1:E$24,5,FALSE),0)</f>
        <v>0</v>
      </c>
      <c r="G981" s="8">
        <f>_xlfn.IFNA(VLOOKUP(A981,'TIF expiration'!$A$1:$B$8,2,FALSE),0)</f>
        <v>0</v>
      </c>
      <c r="H981">
        <v>0.94290000000000007</v>
      </c>
      <c r="I981">
        <v>0.80460000000000009</v>
      </c>
      <c r="J981">
        <v>0.80460000000000009</v>
      </c>
      <c r="K981">
        <f t="shared" si="91"/>
        <v>0</v>
      </c>
      <c r="L981">
        <f t="shared" si="92"/>
        <v>0.94290000000000007</v>
      </c>
      <c r="M981" s="44">
        <f t="shared" si="93"/>
        <v>0.08</v>
      </c>
      <c r="N981" s="44">
        <f t="shared" si="94"/>
        <v>5.8299999999999977E-2</v>
      </c>
      <c r="O981" s="44">
        <f t="shared" si="95"/>
        <v>0</v>
      </c>
    </row>
    <row r="982" spans="1:15" x14ac:dyDescent="0.35">
      <c r="A982">
        <v>246907</v>
      </c>
      <c r="B982" t="s">
        <v>33</v>
      </c>
      <c r="C982" s="8">
        <v>2933730953</v>
      </c>
      <c r="D982" s="8">
        <v>2933730953</v>
      </c>
      <c r="E982" s="8">
        <f t="shared" si="90"/>
        <v>0</v>
      </c>
      <c r="F982" s="8">
        <f>_xlfn.IFNA(VLOOKUP(A982,'313 expiration'!A$1:E$24,5,FALSE),0)</f>
        <v>0</v>
      </c>
      <c r="G982" s="8">
        <f>_xlfn.IFNA(VLOOKUP(A982,'TIF expiration'!$A$1:$B$8,2,FALSE),0)</f>
        <v>0</v>
      </c>
      <c r="H982">
        <v>0.85460000000000003</v>
      </c>
      <c r="I982">
        <v>0.80460000000000009</v>
      </c>
      <c r="J982">
        <v>0.80460000000000009</v>
      </c>
      <c r="K982">
        <f t="shared" si="91"/>
        <v>0</v>
      </c>
      <c r="L982">
        <f t="shared" si="92"/>
        <v>0.85460000000000003</v>
      </c>
      <c r="M982" s="44">
        <f t="shared" si="93"/>
        <v>4.9999999999999933E-2</v>
      </c>
      <c r="N982" s="44">
        <f t="shared" si="94"/>
        <v>0</v>
      </c>
      <c r="O982" s="44">
        <f t="shared" si="95"/>
        <v>0</v>
      </c>
    </row>
    <row r="983" spans="1:15" x14ac:dyDescent="0.35">
      <c r="A983">
        <v>246908</v>
      </c>
      <c r="B983" t="s">
        <v>32</v>
      </c>
      <c r="C983" s="8">
        <v>6834957724</v>
      </c>
      <c r="D983" s="8">
        <v>6834957724</v>
      </c>
      <c r="E983" s="8">
        <f t="shared" si="90"/>
        <v>0</v>
      </c>
      <c r="F983" s="8">
        <f>_xlfn.IFNA(VLOOKUP(A983,'313 expiration'!A$1:E$24,5,FALSE),0)</f>
        <v>0</v>
      </c>
      <c r="G983" s="8">
        <f>_xlfn.IFNA(VLOOKUP(A983,'TIF expiration'!$A$1:$B$8,2,FALSE),0)</f>
        <v>0</v>
      </c>
      <c r="H983">
        <v>0.84460000000000002</v>
      </c>
      <c r="I983">
        <v>0.80460000000000009</v>
      </c>
      <c r="J983">
        <v>0.80460000000000009</v>
      </c>
      <c r="K983">
        <f t="shared" si="91"/>
        <v>0</v>
      </c>
      <c r="L983">
        <f t="shared" si="92"/>
        <v>0.84460000000000002</v>
      </c>
      <c r="M983" s="44">
        <f t="shared" si="93"/>
        <v>3.9999999999999925E-2</v>
      </c>
      <c r="N983" s="44">
        <f t="shared" si="94"/>
        <v>0</v>
      </c>
      <c r="O983" s="44">
        <f t="shared" si="95"/>
        <v>0</v>
      </c>
    </row>
    <row r="984" spans="1:15" x14ac:dyDescent="0.35">
      <c r="A984">
        <v>246909</v>
      </c>
      <c r="B984" t="s">
        <v>31</v>
      </c>
      <c r="C984" s="8">
        <v>54089107413</v>
      </c>
      <c r="D984" s="8">
        <v>54089107413</v>
      </c>
      <c r="E984" s="8">
        <f t="shared" si="90"/>
        <v>0</v>
      </c>
      <c r="F984" s="8">
        <f>_xlfn.IFNA(VLOOKUP(A984,'313 expiration'!A$1:E$24,5,FALSE),0)</f>
        <v>0</v>
      </c>
      <c r="G984" s="8">
        <f>_xlfn.IFNA(VLOOKUP(A984,'TIF expiration'!$A$1:$B$8,2,FALSE),0)</f>
        <v>0</v>
      </c>
      <c r="H984">
        <v>0.85460000000000003</v>
      </c>
      <c r="I984">
        <v>0.80460000000000009</v>
      </c>
      <c r="J984">
        <v>0.80460000000000009</v>
      </c>
      <c r="K984">
        <f t="shared" si="91"/>
        <v>0</v>
      </c>
      <c r="L984">
        <f t="shared" si="92"/>
        <v>0.85460000000000003</v>
      </c>
      <c r="M984" s="44">
        <f t="shared" si="93"/>
        <v>4.9999999999999933E-2</v>
      </c>
      <c r="N984" s="44">
        <f t="shared" si="94"/>
        <v>0</v>
      </c>
      <c r="O984" s="44">
        <f t="shared" si="95"/>
        <v>0</v>
      </c>
    </row>
    <row r="985" spans="1:15" x14ac:dyDescent="0.35">
      <c r="A985">
        <v>246911</v>
      </c>
      <c r="B985" t="s">
        <v>30</v>
      </c>
      <c r="C985" s="8">
        <v>2199289587</v>
      </c>
      <c r="D985" s="8">
        <v>2199289587</v>
      </c>
      <c r="E985" s="8">
        <f t="shared" si="90"/>
        <v>0</v>
      </c>
      <c r="F985" s="8">
        <f>_xlfn.IFNA(VLOOKUP(A985,'313 expiration'!A$1:E$24,5,FALSE),0)</f>
        <v>0</v>
      </c>
      <c r="G985" s="8">
        <f>_xlfn.IFNA(VLOOKUP(A985,'TIF expiration'!$A$1:$B$8,2,FALSE),0)</f>
        <v>0</v>
      </c>
      <c r="H985">
        <v>0.94290000000000007</v>
      </c>
      <c r="I985">
        <v>0.80460000000000009</v>
      </c>
      <c r="J985">
        <v>0.80460000000000009</v>
      </c>
      <c r="K985">
        <f t="shared" si="91"/>
        <v>0</v>
      </c>
      <c r="L985">
        <f t="shared" si="92"/>
        <v>0.94290000000000007</v>
      </c>
      <c r="M985" s="44">
        <f t="shared" si="93"/>
        <v>0.08</v>
      </c>
      <c r="N985" s="44">
        <f t="shared" si="94"/>
        <v>5.8299999999999977E-2</v>
      </c>
      <c r="O985" s="44">
        <f t="shared" si="95"/>
        <v>0</v>
      </c>
    </row>
    <row r="986" spans="1:15" x14ac:dyDescent="0.35">
      <c r="A986">
        <v>246912</v>
      </c>
      <c r="B986" t="s">
        <v>29</v>
      </c>
      <c r="C986" s="8">
        <v>447405287</v>
      </c>
      <c r="D986" s="8">
        <v>447405287</v>
      </c>
      <c r="E986" s="8">
        <f t="shared" si="90"/>
        <v>0</v>
      </c>
      <c r="F986" s="8">
        <f>_xlfn.IFNA(VLOOKUP(A986,'313 expiration'!A$1:E$24,5,FALSE),0)</f>
        <v>0</v>
      </c>
      <c r="G986" s="8">
        <f>_xlfn.IFNA(VLOOKUP(A986,'TIF expiration'!$A$1:$B$8,2,FALSE),0)</f>
        <v>0</v>
      </c>
      <c r="H986">
        <v>0.94290000000000007</v>
      </c>
      <c r="I986">
        <v>0.80460000000000009</v>
      </c>
      <c r="J986">
        <v>0.80460000000000009</v>
      </c>
      <c r="K986">
        <f t="shared" si="91"/>
        <v>0</v>
      </c>
      <c r="L986">
        <f t="shared" si="92"/>
        <v>0.94290000000000007</v>
      </c>
      <c r="M986" s="44">
        <f t="shared" si="93"/>
        <v>0.08</v>
      </c>
      <c r="N986" s="44">
        <f t="shared" si="94"/>
        <v>5.8299999999999977E-2</v>
      </c>
      <c r="O986" s="44">
        <f t="shared" si="95"/>
        <v>0</v>
      </c>
    </row>
    <row r="987" spans="1:15" x14ac:dyDescent="0.35">
      <c r="A987">
        <v>246913</v>
      </c>
      <c r="B987" t="s">
        <v>28</v>
      </c>
      <c r="C987" s="8">
        <v>41154767137</v>
      </c>
      <c r="D987" s="8">
        <v>41154767137</v>
      </c>
      <c r="E987" s="8">
        <f t="shared" si="90"/>
        <v>0</v>
      </c>
      <c r="F987" s="8">
        <f>_xlfn.IFNA(VLOOKUP(A987,'313 expiration'!A$1:E$24,5,FALSE),0)</f>
        <v>0</v>
      </c>
      <c r="G987" s="8">
        <f>_xlfn.IFNA(VLOOKUP(A987,'TIF expiration'!$A$1:$B$8,2,FALSE),0)</f>
        <v>0</v>
      </c>
      <c r="H987">
        <v>0.9446</v>
      </c>
      <c r="I987">
        <v>0.80460000000000009</v>
      </c>
      <c r="J987">
        <v>0.80460000000000009</v>
      </c>
      <c r="K987">
        <f t="shared" si="91"/>
        <v>0</v>
      </c>
      <c r="L987">
        <f t="shared" si="92"/>
        <v>0.9446</v>
      </c>
      <c r="M987" s="44">
        <f t="shared" si="93"/>
        <v>0.08</v>
      </c>
      <c r="N987" s="44">
        <f t="shared" si="94"/>
        <v>5.9999999999999901E-2</v>
      </c>
      <c r="O987" s="44">
        <f t="shared" si="95"/>
        <v>0</v>
      </c>
    </row>
    <row r="988" spans="1:15" x14ac:dyDescent="0.35">
      <c r="A988">
        <v>246914</v>
      </c>
      <c r="B988" t="s">
        <v>27</v>
      </c>
      <c r="C988" s="8">
        <v>247156351</v>
      </c>
      <c r="D988" s="8">
        <v>247156351</v>
      </c>
      <c r="E988" s="8">
        <f t="shared" si="90"/>
        <v>0</v>
      </c>
      <c r="F988" s="8">
        <f>_xlfn.IFNA(VLOOKUP(A988,'313 expiration'!A$1:E$24,5,FALSE),0)</f>
        <v>0</v>
      </c>
      <c r="G988" s="8">
        <f>_xlfn.IFNA(VLOOKUP(A988,'TIF expiration'!$A$1:$B$8,2,FALSE),0)</f>
        <v>0</v>
      </c>
      <c r="H988">
        <v>0.85460000000000003</v>
      </c>
      <c r="I988">
        <v>0.80460000000000009</v>
      </c>
      <c r="J988">
        <v>0.80460000000000009</v>
      </c>
      <c r="K988">
        <f t="shared" si="91"/>
        <v>0</v>
      </c>
      <c r="L988">
        <f t="shared" si="92"/>
        <v>0.85460000000000003</v>
      </c>
      <c r="M988" s="44">
        <f t="shared" si="93"/>
        <v>4.9999999999999933E-2</v>
      </c>
      <c r="N988" s="44">
        <f t="shared" si="94"/>
        <v>0</v>
      </c>
      <c r="O988" s="44">
        <f t="shared" si="95"/>
        <v>0</v>
      </c>
    </row>
    <row r="989" spans="1:15" x14ac:dyDescent="0.35">
      <c r="A989">
        <v>247901</v>
      </c>
      <c r="B989" t="s">
        <v>26</v>
      </c>
      <c r="C989" s="8">
        <v>1981624988</v>
      </c>
      <c r="D989" s="8">
        <v>1981624988</v>
      </c>
      <c r="E989" s="8">
        <f t="shared" si="90"/>
        <v>0</v>
      </c>
      <c r="F989" s="8">
        <f>_xlfn.IFNA(VLOOKUP(A989,'313 expiration'!A$1:E$24,5,FALSE),0)</f>
        <v>0</v>
      </c>
      <c r="G989" s="8">
        <f>_xlfn.IFNA(VLOOKUP(A989,'TIF expiration'!$A$1:$B$8,2,FALSE),0)</f>
        <v>0</v>
      </c>
      <c r="H989">
        <v>0.85460000000000003</v>
      </c>
      <c r="I989">
        <v>0.80460000000000009</v>
      </c>
      <c r="J989">
        <v>0.80460000000000009</v>
      </c>
      <c r="K989">
        <f t="shared" si="91"/>
        <v>0</v>
      </c>
      <c r="L989">
        <f t="shared" si="92"/>
        <v>0.85460000000000003</v>
      </c>
      <c r="M989" s="44">
        <f t="shared" si="93"/>
        <v>4.9999999999999933E-2</v>
      </c>
      <c r="N989" s="44">
        <f t="shared" si="94"/>
        <v>0</v>
      </c>
      <c r="O989" s="44">
        <f t="shared" si="95"/>
        <v>0</v>
      </c>
    </row>
    <row r="990" spans="1:15" x14ac:dyDescent="0.35">
      <c r="A990">
        <v>247903</v>
      </c>
      <c r="B990" t="s">
        <v>25</v>
      </c>
      <c r="C990" s="8">
        <v>1676171413</v>
      </c>
      <c r="D990" s="8">
        <v>1676171413</v>
      </c>
      <c r="E990" s="8">
        <f t="shared" si="90"/>
        <v>0</v>
      </c>
      <c r="F990" s="8">
        <f>_xlfn.IFNA(VLOOKUP(A990,'313 expiration'!A$1:E$24,5,FALSE),0)</f>
        <v>0</v>
      </c>
      <c r="G990" s="8">
        <f>_xlfn.IFNA(VLOOKUP(A990,'TIF expiration'!$A$1:$B$8,2,FALSE),0)</f>
        <v>0</v>
      </c>
      <c r="H990">
        <v>0.85460000000000003</v>
      </c>
      <c r="I990">
        <v>0.80460000000000009</v>
      </c>
      <c r="J990">
        <v>0.80460000000000009</v>
      </c>
      <c r="K990">
        <f t="shared" si="91"/>
        <v>0</v>
      </c>
      <c r="L990">
        <f t="shared" si="92"/>
        <v>0.85460000000000003</v>
      </c>
      <c r="M990" s="44">
        <f t="shared" si="93"/>
        <v>4.9999999999999933E-2</v>
      </c>
      <c r="N990" s="44">
        <f t="shared" si="94"/>
        <v>0</v>
      </c>
      <c r="O990" s="44">
        <f t="shared" si="95"/>
        <v>0</v>
      </c>
    </row>
    <row r="991" spans="1:15" x14ac:dyDescent="0.35">
      <c r="A991">
        <v>247904</v>
      </c>
      <c r="B991" t="s">
        <v>24</v>
      </c>
      <c r="C991" s="8">
        <v>455063675</v>
      </c>
      <c r="D991" s="8">
        <v>455063675</v>
      </c>
      <c r="E991" s="8">
        <f t="shared" si="90"/>
        <v>0</v>
      </c>
      <c r="F991" s="8">
        <f>_xlfn.IFNA(VLOOKUP(A991,'313 expiration'!A$1:E$24,5,FALSE),0)</f>
        <v>0</v>
      </c>
      <c r="G991" s="8">
        <f>_xlfn.IFNA(VLOOKUP(A991,'TIF expiration'!$A$1:$B$8,2,FALSE),0)</f>
        <v>0</v>
      </c>
      <c r="H991">
        <v>0.85460000000000003</v>
      </c>
      <c r="I991">
        <v>0.80460000000000009</v>
      </c>
      <c r="J991">
        <v>0.80460000000000009</v>
      </c>
      <c r="K991">
        <f t="shared" si="91"/>
        <v>0</v>
      </c>
      <c r="L991">
        <f t="shared" si="92"/>
        <v>0.85460000000000003</v>
      </c>
      <c r="M991" s="44">
        <f t="shared" si="93"/>
        <v>4.9999999999999933E-2</v>
      </c>
      <c r="N991" s="44">
        <f t="shared" si="94"/>
        <v>0</v>
      </c>
      <c r="O991" s="44">
        <f t="shared" si="95"/>
        <v>0</v>
      </c>
    </row>
    <row r="992" spans="1:15" x14ac:dyDescent="0.35">
      <c r="A992">
        <v>247906</v>
      </c>
      <c r="B992" t="s">
        <v>23</v>
      </c>
      <c r="C992" s="8">
        <v>328985039</v>
      </c>
      <c r="D992" s="8">
        <v>328985039</v>
      </c>
      <c r="E992" s="8">
        <f t="shared" si="90"/>
        <v>0</v>
      </c>
      <c r="F992" s="8">
        <f>_xlfn.IFNA(VLOOKUP(A992,'313 expiration'!A$1:E$24,5,FALSE),0)</f>
        <v>0</v>
      </c>
      <c r="G992" s="8">
        <f>_xlfn.IFNA(VLOOKUP(A992,'TIF expiration'!$A$1:$B$8,2,FALSE),0)</f>
        <v>0</v>
      </c>
      <c r="H992">
        <v>0.85460000000000003</v>
      </c>
      <c r="I992">
        <v>0.80460000000000009</v>
      </c>
      <c r="J992">
        <v>0.80460000000000009</v>
      </c>
      <c r="K992">
        <f t="shared" si="91"/>
        <v>0</v>
      </c>
      <c r="L992">
        <f t="shared" si="92"/>
        <v>0.85460000000000003</v>
      </c>
      <c r="M992" s="44">
        <f t="shared" si="93"/>
        <v>4.9999999999999933E-2</v>
      </c>
      <c r="N992" s="44">
        <f t="shared" si="94"/>
        <v>0</v>
      </c>
      <c r="O992" s="44">
        <f t="shared" si="95"/>
        <v>0</v>
      </c>
    </row>
    <row r="993" spans="1:15" x14ac:dyDescent="0.35">
      <c r="A993">
        <v>248901</v>
      </c>
      <c r="B993" t="s">
        <v>22</v>
      </c>
      <c r="C993" s="8">
        <v>1469623441</v>
      </c>
      <c r="D993" s="8">
        <v>1458850841</v>
      </c>
      <c r="E993" s="8">
        <f t="shared" si="90"/>
        <v>21545200</v>
      </c>
      <c r="F993" s="8">
        <f>_xlfn.IFNA(VLOOKUP(A993,'313 expiration'!A$1:E$24,5,FALSE),0)</f>
        <v>0</v>
      </c>
      <c r="G993" s="8">
        <f>_xlfn.IFNA(VLOOKUP(A993,'TIF expiration'!$A$1:$B$8,2,FALSE),0)</f>
        <v>0</v>
      </c>
      <c r="H993">
        <v>0.89280000000000004</v>
      </c>
      <c r="I993">
        <v>0.80460000000000009</v>
      </c>
      <c r="J993">
        <v>0.80460000000000009</v>
      </c>
      <c r="K993">
        <f t="shared" si="91"/>
        <v>0</v>
      </c>
      <c r="L993">
        <f t="shared" si="92"/>
        <v>0.89280000000000004</v>
      </c>
      <c r="M993" s="44">
        <f t="shared" si="93"/>
        <v>0.08</v>
      </c>
      <c r="N993" s="44">
        <f t="shared" si="94"/>
        <v>8.1999999999999434E-3</v>
      </c>
      <c r="O993" s="44">
        <f t="shared" si="95"/>
        <v>0</v>
      </c>
    </row>
    <row r="994" spans="1:15" x14ac:dyDescent="0.35">
      <c r="A994">
        <v>248902</v>
      </c>
      <c r="B994" t="s">
        <v>21</v>
      </c>
      <c r="C994" s="8">
        <v>20333427116</v>
      </c>
      <c r="D994" s="8">
        <v>20331875346</v>
      </c>
      <c r="E994" s="8">
        <f t="shared" si="90"/>
        <v>3103540</v>
      </c>
      <c r="F994" s="8">
        <f>_xlfn.IFNA(VLOOKUP(A994,'313 expiration'!A$1:E$24,5,FALSE),0)</f>
        <v>0</v>
      </c>
      <c r="G994" s="8">
        <f>_xlfn.IFNA(VLOOKUP(A994,'TIF expiration'!$A$1:$B$8,2,FALSE),0)</f>
        <v>0</v>
      </c>
      <c r="H994">
        <v>0.88460000000000005</v>
      </c>
      <c r="I994">
        <v>0.80460000000000009</v>
      </c>
      <c r="J994">
        <v>0.80460000000000009</v>
      </c>
      <c r="K994">
        <f t="shared" si="91"/>
        <v>0</v>
      </c>
      <c r="L994">
        <f t="shared" si="92"/>
        <v>0.88460000000000005</v>
      </c>
      <c r="M994" s="44">
        <f t="shared" si="93"/>
        <v>7.999999999999996E-2</v>
      </c>
      <c r="N994" s="44">
        <f t="shared" si="94"/>
        <v>0</v>
      </c>
      <c r="O994" s="44">
        <f t="shared" si="95"/>
        <v>0</v>
      </c>
    </row>
    <row r="995" spans="1:15" x14ac:dyDescent="0.35">
      <c r="A995">
        <v>249901</v>
      </c>
      <c r="B995" t="s">
        <v>20</v>
      </c>
      <c r="C995" s="8">
        <v>583650039</v>
      </c>
      <c r="D995" s="8">
        <v>583650039</v>
      </c>
      <c r="E995" s="8">
        <f t="shared" si="90"/>
        <v>0</v>
      </c>
      <c r="F995" s="8">
        <f>_xlfn.IFNA(VLOOKUP(A995,'313 expiration'!A$1:E$24,5,FALSE),0)</f>
        <v>0</v>
      </c>
      <c r="G995" s="8">
        <f>_xlfn.IFNA(VLOOKUP(A995,'TIF expiration'!$A$1:$B$8,2,FALSE),0)</f>
        <v>0</v>
      </c>
      <c r="H995">
        <v>0.94290000000000007</v>
      </c>
      <c r="I995">
        <v>0.80460000000000009</v>
      </c>
      <c r="J995">
        <v>0.80460000000000009</v>
      </c>
      <c r="K995">
        <f t="shared" si="91"/>
        <v>0</v>
      </c>
      <c r="L995">
        <f t="shared" si="92"/>
        <v>0.94290000000000007</v>
      </c>
      <c r="M995" s="44">
        <f t="shared" si="93"/>
        <v>0.08</v>
      </c>
      <c r="N995" s="44">
        <f t="shared" si="94"/>
        <v>5.8299999999999977E-2</v>
      </c>
      <c r="O995" s="44">
        <f t="shared" si="95"/>
        <v>0</v>
      </c>
    </row>
    <row r="996" spans="1:15" x14ac:dyDescent="0.35">
      <c r="A996">
        <v>249902</v>
      </c>
      <c r="B996" t="s">
        <v>19</v>
      </c>
      <c r="C996" s="8">
        <v>1076820019</v>
      </c>
      <c r="D996" s="8">
        <v>1076820019</v>
      </c>
      <c r="E996" s="8">
        <f t="shared" si="90"/>
        <v>0</v>
      </c>
      <c r="F996" s="8">
        <f>_xlfn.IFNA(VLOOKUP(A996,'313 expiration'!A$1:E$24,5,FALSE),0)</f>
        <v>0</v>
      </c>
      <c r="G996" s="8">
        <f>_xlfn.IFNA(VLOOKUP(A996,'TIF expiration'!$A$1:$B$8,2,FALSE),0)</f>
        <v>0</v>
      </c>
      <c r="H996">
        <v>0.85460000000000003</v>
      </c>
      <c r="I996">
        <v>0.80460000000000009</v>
      </c>
      <c r="J996">
        <v>0.80460000000000009</v>
      </c>
      <c r="K996">
        <f t="shared" si="91"/>
        <v>0</v>
      </c>
      <c r="L996">
        <f t="shared" si="92"/>
        <v>0.85460000000000003</v>
      </c>
      <c r="M996" s="44">
        <f t="shared" si="93"/>
        <v>4.9999999999999933E-2</v>
      </c>
      <c r="N996" s="44">
        <f t="shared" si="94"/>
        <v>0</v>
      </c>
      <c r="O996" s="44">
        <f t="shared" si="95"/>
        <v>0</v>
      </c>
    </row>
    <row r="997" spans="1:15" x14ac:dyDescent="0.35">
      <c r="A997">
        <v>249903</v>
      </c>
      <c r="B997" t="s">
        <v>18</v>
      </c>
      <c r="C997" s="8">
        <v>1797950184</v>
      </c>
      <c r="D997" s="8">
        <v>1791267299</v>
      </c>
      <c r="E997" s="8">
        <f t="shared" si="90"/>
        <v>13365770</v>
      </c>
      <c r="F997" s="8">
        <f>_xlfn.IFNA(VLOOKUP(A997,'313 expiration'!A$1:E$24,5,FALSE),0)</f>
        <v>0</v>
      </c>
      <c r="G997" s="8">
        <f>_xlfn.IFNA(VLOOKUP(A997,'TIF expiration'!$A$1:$B$8,2,FALSE),0)</f>
        <v>0</v>
      </c>
      <c r="H997">
        <v>0.85460000000000003</v>
      </c>
      <c r="I997">
        <v>0.80460000000000009</v>
      </c>
      <c r="J997">
        <v>0.80460000000000009</v>
      </c>
      <c r="K997">
        <f t="shared" si="91"/>
        <v>0</v>
      </c>
      <c r="L997">
        <f t="shared" si="92"/>
        <v>0.85460000000000003</v>
      </c>
      <c r="M997" s="44">
        <f t="shared" si="93"/>
        <v>4.9999999999999933E-2</v>
      </c>
      <c r="N997" s="44">
        <f t="shared" si="94"/>
        <v>0</v>
      </c>
      <c r="O997" s="44">
        <f t="shared" si="95"/>
        <v>0</v>
      </c>
    </row>
    <row r="998" spans="1:15" x14ac:dyDescent="0.35">
      <c r="A998">
        <v>249904</v>
      </c>
      <c r="B998" t="s">
        <v>17</v>
      </c>
      <c r="C998" s="8">
        <v>972284704</v>
      </c>
      <c r="D998" s="8">
        <v>972284704</v>
      </c>
      <c r="E998" s="8">
        <f t="shared" si="90"/>
        <v>0</v>
      </c>
      <c r="F998" s="8">
        <f>_xlfn.IFNA(VLOOKUP(A998,'313 expiration'!A$1:E$24,5,FALSE),0)</f>
        <v>0</v>
      </c>
      <c r="G998" s="8">
        <f>_xlfn.IFNA(VLOOKUP(A998,'TIF expiration'!$A$1:$B$8,2,FALSE),0)</f>
        <v>0</v>
      </c>
      <c r="H998">
        <v>0.85460000000000003</v>
      </c>
      <c r="I998">
        <v>0.80460000000000009</v>
      </c>
      <c r="J998">
        <v>0.80460000000000009</v>
      </c>
      <c r="K998">
        <f t="shared" si="91"/>
        <v>0</v>
      </c>
      <c r="L998">
        <f t="shared" si="92"/>
        <v>0.85460000000000003</v>
      </c>
      <c r="M998" s="44">
        <f t="shared" si="93"/>
        <v>4.9999999999999933E-2</v>
      </c>
      <c r="N998" s="44">
        <f t="shared" si="94"/>
        <v>0</v>
      </c>
      <c r="O998" s="44">
        <f t="shared" si="95"/>
        <v>0</v>
      </c>
    </row>
    <row r="999" spans="1:15" x14ac:dyDescent="0.35">
      <c r="A999">
        <v>249905</v>
      </c>
      <c r="B999" t="s">
        <v>16</v>
      </c>
      <c r="C999" s="8">
        <v>3328419133</v>
      </c>
      <c r="D999" s="8">
        <v>3328419133</v>
      </c>
      <c r="E999" s="8">
        <f t="shared" si="90"/>
        <v>0</v>
      </c>
      <c r="F999" s="8">
        <f>_xlfn.IFNA(VLOOKUP(A999,'313 expiration'!A$1:E$24,5,FALSE),0)</f>
        <v>0</v>
      </c>
      <c r="G999" s="8">
        <f>_xlfn.IFNA(VLOOKUP(A999,'TIF expiration'!$A$1:$B$8,2,FALSE),0)</f>
        <v>0</v>
      </c>
      <c r="H999">
        <v>0.85460000000000003</v>
      </c>
      <c r="I999">
        <v>0.80460000000000009</v>
      </c>
      <c r="J999">
        <v>0.80460000000000009</v>
      </c>
      <c r="K999">
        <f t="shared" si="91"/>
        <v>0</v>
      </c>
      <c r="L999">
        <f t="shared" si="92"/>
        <v>0.85460000000000003</v>
      </c>
      <c r="M999" s="44">
        <f t="shared" si="93"/>
        <v>4.9999999999999933E-2</v>
      </c>
      <c r="N999" s="44">
        <f t="shared" si="94"/>
        <v>0</v>
      </c>
      <c r="O999" s="44">
        <f t="shared" si="95"/>
        <v>0</v>
      </c>
    </row>
    <row r="1000" spans="1:15" x14ac:dyDescent="0.35">
      <c r="A1000">
        <v>249906</v>
      </c>
      <c r="B1000" t="s">
        <v>15</v>
      </c>
      <c r="C1000" s="8">
        <v>770581414</v>
      </c>
      <c r="D1000" s="8">
        <v>770581414</v>
      </c>
      <c r="E1000" s="8">
        <f t="shared" si="90"/>
        <v>0</v>
      </c>
      <c r="F1000" s="8">
        <f>_xlfn.IFNA(VLOOKUP(A1000,'313 expiration'!A$1:E$24,5,FALSE),0)</f>
        <v>0</v>
      </c>
      <c r="G1000" s="8">
        <f>_xlfn.IFNA(VLOOKUP(A1000,'TIF expiration'!$A$1:$B$8,2,FALSE),0)</f>
        <v>0</v>
      </c>
      <c r="H1000">
        <v>0.85460000000000003</v>
      </c>
      <c r="I1000">
        <v>0.80460000000000009</v>
      </c>
      <c r="J1000">
        <v>0.80460000000000009</v>
      </c>
      <c r="K1000">
        <f t="shared" si="91"/>
        <v>0</v>
      </c>
      <c r="L1000">
        <f t="shared" si="92"/>
        <v>0.85460000000000003</v>
      </c>
      <c r="M1000" s="44">
        <f t="shared" si="93"/>
        <v>4.9999999999999933E-2</v>
      </c>
      <c r="N1000" s="44">
        <f t="shared" si="94"/>
        <v>0</v>
      </c>
      <c r="O1000" s="44">
        <f t="shared" si="95"/>
        <v>0</v>
      </c>
    </row>
    <row r="1001" spans="1:15" x14ac:dyDescent="0.35">
      <c r="A1001">
        <v>249908</v>
      </c>
      <c r="B1001" t="s">
        <v>14</v>
      </c>
      <c r="C1001" s="8">
        <v>424053014</v>
      </c>
      <c r="D1001" s="8">
        <v>412000591</v>
      </c>
      <c r="E1001" s="8">
        <f t="shared" si="90"/>
        <v>24104846</v>
      </c>
      <c r="F1001" s="8">
        <f>_xlfn.IFNA(VLOOKUP(A1001,'313 expiration'!A$1:E$24,5,FALSE),0)</f>
        <v>0</v>
      </c>
      <c r="G1001" s="8">
        <f>_xlfn.IFNA(VLOOKUP(A1001,'TIF expiration'!$A$1:$B$8,2,FALSE),0)</f>
        <v>0</v>
      </c>
      <c r="H1001">
        <v>0.86460000000000004</v>
      </c>
      <c r="I1001">
        <v>0.80460000000000009</v>
      </c>
      <c r="J1001">
        <v>0.80460000000000009</v>
      </c>
      <c r="K1001">
        <f t="shared" si="91"/>
        <v>0</v>
      </c>
      <c r="L1001">
        <f t="shared" si="92"/>
        <v>0.86460000000000004</v>
      </c>
      <c r="M1001" s="44">
        <f t="shared" si="93"/>
        <v>5.9999999999999942E-2</v>
      </c>
      <c r="N1001" s="44">
        <f t="shared" si="94"/>
        <v>0</v>
      </c>
      <c r="O1001" s="44">
        <f t="shared" si="95"/>
        <v>0</v>
      </c>
    </row>
    <row r="1002" spans="1:15" x14ac:dyDescent="0.35">
      <c r="A1002">
        <v>250902</v>
      </c>
      <c r="B1002" t="s">
        <v>13</v>
      </c>
      <c r="C1002" s="8">
        <v>857108747</v>
      </c>
      <c r="D1002" s="8">
        <v>857108747</v>
      </c>
      <c r="E1002" s="8">
        <f t="shared" si="90"/>
        <v>0</v>
      </c>
      <c r="F1002" s="8">
        <f>_xlfn.IFNA(VLOOKUP(A1002,'313 expiration'!A$1:E$24,5,FALSE),0)</f>
        <v>0</v>
      </c>
      <c r="G1002" s="8">
        <f>_xlfn.IFNA(VLOOKUP(A1002,'TIF expiration'!$A$1:$B$8,2,FALSE),0)</f>
        <v>0</v>
      </c>
      <c r="H1002">
        <v>0.85460000000000003</v>
      </c>
      <c r="I1002">
        <v>0.80460000000000009</v>
      </c>
      <c r="J1002">
        <v>0.80460000000000009</v>
      </c>
      <c r="K1002">
        <f t="shared" si="91"/>
        <v>0</v>
      </c>
      <c r="L1002">
        <f t="shared" si="92"/>
        <v>0.85460000000000003</v>
      </c>
      <c r="M1002" s="44">
        <f t="shared" si="93"/>
        <v>4.9999999999999933E-2</v>
      </c>
      <c r="N1002" s="44">
        <f t="shared" si="94"/>
        <v>0</v>
      </c>
      <c r="O1002" s="44">
        <f t="shared" si="95"/>
        <v>0</v>
      </c>
    </row>
    <row r="1003" spans="1:15" x14ac:dyDescent="0.35">
      <c r="A1003">
        <v>250903</v>
      </c>
      <c r="B1003" t="s">
        <v>12</v>
      </c>
      <c r="C1003" s="8">
        <v>837472973</v>
      </c>
      <c r="D1003" s="8">
        <v>837472973</v>
      </c>
      <c r="E1003" s="8">
        <f t="shared" si="90"/>
        <v>0</v>
      </c>
      <c r="F1003" s="8">
        <f>_xlfn.IFNA(VLOOKUP(A1003,'313 expiration'!A$1:E$24,5,FALSE),0)</f>
        <v>0</v>
      </c>
      <c r="G1003" s="8">
        <f>_xlfn.IFNA(VLOOKUP(A1003,'TIF expiration'!$A$1:$B$8,2,FALSE),0)</f>
        <v>0</v>
      </c>
      <c r="H1003">
        <v>0.94290000000000007</v>
      </c>
      <c r="I1003">
        <v>0.80460000000000009</v>
      </c>
      <c r="J1003">
        <v>0.80460000000000009</v>
      </c>
      <c r="K1003">
        <f t="shared" si="91"/>
        <v>0</v>
      </c>
      <c r="L1003">
        <f t="shared" si="92"/>
        <v>0.94290000000000007</v>
      </c>
      <c r="M1003" s="44">
        <f t="shared" si="93"/>
        <v>0.08</v>
      </c>
      <c r="N1003" s="44">
        <f t="shared" si="94"/>
        <v>5.8299999999999977E-2</v>
      </c>
      <c r="O1003" s="44">
        <f t="shared" si="95"/>
        <v>0</v>
      </c>
    </row>
    <row r="1004" spans="1:15" x14ac:dyDescent="0.35">
      <c r="A1004">
        <v>250904</v>
      </c>
      <c r="B1004" t="s">
        <v>11</v>
      </c>
      <c r="C1004" s="8">
        <v>668752576</v>
      </c>
      <c r="D1004" s="8">
        <v>668752576</v>
      </c>
      <c r="E1004" s="8">
        <f t="shared" si="90"/>
        <v>0</v>
      </c>
      <c r="F1004" s="8">
        <f>_xlfn.IFNA(VLOOKUP(A1004,'313 expiration'!A$1:E$24,5,FALSE),0)</f>
        <v>0</v>
      </c>
      <c r="G1004" s="8">
        <f>_xlfn.IFNA(VLOOKUP(A1004,'TIF expiration'!$A$1:$B$8,2,FALSE),0)</f>
        <v>0</v>
      </c>
      <c r="H1004">
        <v>0.94290000000000007</v>
      </c>
      <c r="I1004">
        <v>0.80460000000000009</v>
      </c>
      <c r="J1004">
        <v>0.80460000000000009</v>
      </c>
      <c r="K1004">
        <f t="shared" si="91"/>
        <v>0</v>
      </c>
      <c r="L1004">
        <f t="shared" si="92"/>
        <v>0.94290000000000007</v>
      </c>
      <c r="M1004" s="44">
        <f t="shared" si="93"/>
        <v>0.08</v>
      </c>
      <c r="N1004" s="44">
        <f t="shared" si="94"/>
        <v>5.8299999999999977E-2</v>
      </c>
      <c r="O1004" s="44">
        <f t="shared" si="95"/>
        <v>0</v>
      </c>
    </row>
    <row r="1005" spans="1:15" x14ac:dyDescent="0.35">
      <c r="A1005">
        <v>250905</v>
      </c>
      <c r="B1005" t="s">
        <v>10</v>
      </c>
      <c r="C1005" s="8">
        <v>512788379</v>
      </c>
      <c r="D1005" s="8">
        <v>512788379</v>
      </c>
      <c r="E1005" s="8">
        <f t="shared" si="90"/>
        <v>0</v>
      </c>
      <c r="F1005" s="8">
        <f>_xlfn.IFNA(VLOOKUP(A1005,'313 expiration'!A$1:E$24,5,FALSE),0)</f>
        <v>0</v>
      </c>
      <c r="G1005" s="8">
        <f>_xlfn.IFNA(VLOOKUP(A1005,'TIF expiration'!$A$1:$B$8,2,FALSE),0)</f>
        <v>0</v>
      </c>
      <c r="H1005">
        <v>0.85460000000000003</v>
      </c>
      <c r="I1005">
        <v>0.80460000000000009</v>
      </c>
      <c r="J1005">
        <v>0.80460000000000009</v>
      </c>
      <c r="K1005">
        <f t="shared" si="91"/>
        <v>0</v>
      </c>
      <c r="L1005">
        <f t="shared" si="92"/>
        <v>0.85460000000000003</v>
      </c>
      <c r="M1005" s="44">
        <f t="shared" si="93"/>
        <v>4.9999999999999933E-2</v>
      </c>
      <c r="N1005" s="44">
        <f t="shared" si="94"/>
        <v>0</v>
      </c>
      <c r="O1005" s="44">
        <f t="shared" si="95"/>
        <v>0</v>
      </c>
    </row>
    <row r="1006" spans="1:15" x14ac:dyDescent="0.35">
      <c r="A1006">
        <v>250906</v>
      </c>
      <c r="B1006" t="s">
        <v>9</v>
      </c>
      <c r="C1006" s="8">
        <v>442475658</v>
      </c>
      <c r="D1006" s="8">
        <v>442475658</v>
      </c>
      <c r="E1006" s="8">
        <f t="shared" si="90"/>
        <v>0</v>
      </c>
      <c r="F1006" s="8">
        <f>_xlfn.IFNA(VLOOKUP(A1006,'313 expiration'!A$1:E$24,5,FALSE),0)</f>
        <v>0</v>
      </c>
      <c r="G1006" s="8">
        <f>_xlfn.IFNA(VLOOKUP(A1006,'TIF expiration'!$A$1:$B$8,2,FALSE),0)</f>
        <v>0</v>
      </c>
      <c r="H1006">
        <v>0.94290000000000007</v>
      </c>
      <c r="I1006">
        <v>0.80460000000000009</v>
      </c>
      <c r="J1006">
        <v>0.80460000000000009</v>
      </c>
      <c r="K1006">
        <f t="shared" si="91"/>
        <v>0</v>
      </c>
      <c r="L1006">
        <f t="shared" si="92"/>
        <v>0.94290000000000007</v>
      </c>
      <c r="M1006" s="44">
        <f t="shared" si="93"/>
        <v>0.08</v>
      </c>
      <c r="N1006" s="44">
        <f t="shared" si="94"/>
        <v>5.8299999999999977E-2</v>
      </c>
      <c r="O1006" s="44">
        <f t="shared" si="95"/>
        <v>0</v>
      </c>
    </row>
    <row r="1007" spans="1:15" x14ac:dyDescent="0.35">
      <c r="A1007">
        <v>250907</v>
      </c>
      <c r="B1007" t="s">
        <v>8</v>
      </c>
      <c r="C1007" s="8">
        <v>678700773</v>
      </c>
      <c r="D1007" s="8">
        <v>678700773</v>
      </c>
      <c r="E1007" s="8">
        <f t="shared" si="90"/>
        <v>0</v>
      </c>
      <c r="F1007" s="8">
        <f>_xlfn.IFNA(VLOOKUP(A1007,'313 expiration'!A$1:E$24,5,FALSE),0)</f>
        <v>0</v>
      </c>
      <c r="G1007" s="8">
        <f>_xlfn.IFNA(VLOOKUP(A1007,'TIF expiration'!$A$1:$B$8,2,FALSE),0)</f>
        <v>0</v>
      </c>
      <c r="H1007">
        <v>0.94290000000000007</v>
      </c>
      <c r="I1007">
        <v>0.80460000000000009</v>
      </c>
      <c r="J1007">
        <v>0.80460000000000009</v>
      </c>
      <c r="K1007">
        <f t="shared" si="91"/>
        <v>0</v>
      </c>
      <c r="L1007">
        <f t="shared" si="92"/>
        <v>0.94290000000000007</v>
      </c>
      <c r="M1007" s="44">
        <f t="shared" si="93"/>
        <v>0.08</v>
      </c>
      <c r="N1007" s="44">
        <f t="shared" si="94"/>
        <v>5.8299999999999977E-2</v>
      </c>
      <c r="O1007" s="44">
        <f t="shared" si="95"/>
        <v>0</v>
      </c>
    </row>
    <row r="1008" spans="1:15" x14ac:dyDescent="0.35">
      <c r="A1008">
        <v>251901</v>
      </c>
      <c r="B1008" t="s">
        <v>7</v>
      </c>
      <c r="C1008" s="8">
        <v>1634917442</v>
      </c>
      <c r="D1008" s="8">
        <v>1628523455</v>
      </c>
      <c r="E1008" s="8">
        <f t="shared" si="90"/>
        <v>12787974</v>
      </c>
      <c r="F1008" s="8">
        <f>_xlfn.IFNA(VLOOKUP(A1008,'313 expiration'!A$1:E$24,5,FALSE),0)</f>
        <v>0</v>
      </c>
      <c r="G1008" s="8">
        <f>_xlfn.IFNA(VLOOKUP(A1008,'TIF expiration'!$A$1:$B$8,2,FALSE),0)</f>
        <v>0</v>
      </c>
      <c r="H1008">
        <v>0.97460000000000002</v>
      </c>
      <c r="I1008">
        <v>0.80460000000000009</v>
      </c>
      <c r="J1008">
        <v>0.80460000000000009</v>
      </c>
      <c r="K1008">
        <f t="shared" si="91"/>
        <v>0</v>
      </c>
      <c r="L1008">
        <f t="shared" si="92"/>
        <v>0.97460000000000002</v>
      </c>
      <c r="M1008" s="44">
        <f t="shared" si="93"/>
        <v>0.08</v>
      </c>
      <c r="N1008" s="44">
        <f t="shared" si="94"/>
        <v>8.9999999999999927E-2</v>
      </c>
      <c r="O1008" s="44">
        <f t="shared" si="95"/>
        <v>0</v>
      </c>
    </row>
    <row r="1009" spans="1:15" x14ac:dyDescent="0.35">
      <c r="A1009">
        <v>251902</v>
      </c>
      <c r="B1009" t="s">
        <v>6</v>
      </c>
      <c r="C1009" s="8">
        <v>2087568926</v>
      </c>
      <c r="D1009" s="8">
        <v>2083523605</v>
      </c>
      <c r="E1009" s="8">
        <f t="shared" si="90"/>
        <v>8090642</v>
      </c>
      <c r="F1009" s="8">
        <f>_xlfn.IFNA(VLOOKUP(A1009,'313 expiration'!A$1:E$24,5,FALSE),0)</f>
        <v>0</v>
      </c>
      <c r="G1009" s="8">
        <f>_xlfn.IFNA(VLOOKUP(A1009,'TIF expiration'!$A$1:$B$8,2,FALSE),0)</f>
        <v>0</v>
      </c>
      <c r="H1009">
        <v>0.88460000000000005</v>
      </c>
      <c r="I1009">
        <v>0.80460000000000009</v>
      </c>
      <c r="J1009">
        <v>0.80460000000000009</v>
      </c>
      <c r="K1009">
        <f t="shared" si="91"/>
        <v>0</v>
      </c>
      <c r="L1009">
        <f t="shared" si="92"/>
        <v>0.88460000000000005</v>
      </c>
      <c r="M1009" s="44">
        <f t="shared" si="93"/>
        <v>7.999999999999996E-2</v>
      </c>
      <c r="N1009" s="44">
        <f t="shared" si="94"/>
        <v>0</v>
      </c>
      <c r="O1009" s="44">
        <f t="shared" si="95"/>
        <v>0</v>
      </c>
    </row>
    <row r="1010" spans="1:15" x14ac:dyDescent="0.35">
      <c r="A1010">
        <v>252901</v>
      </c>
      <c r="B1010" t="s">
        <v>5</v>
      </c>
      <c r="C1010" s="8">
        <v>906097389</v>
      </c>
      <c r="D1010" s="8">
        <v>906097389</v>
      </c>
      <c r="E1010" s="8">
        <f t="shared" si="90"/>
        <v>0</v>
      </c>
      <c r="F1010" s="8">
        <f>_xlfn.IFNA(VLOOKUP(A1010,'313 expiration'!A$1:E$24,5,FALSE),0)</f>
        <v>0</v>
      </c>
      <c r="G1010" s="8">
        <f>_xlfn.IFNA(VLOOKUP(A1010,'TIF expiration'!$A$1:$B$8,2,FALSE),0)</f>
        <v>0</v>
      </c>
      <c r="H1010">
        <v>0.87840000000000007</v>
      </c>
      <c r="I1010">
        <v>0.82840000000000003</v>
      </c>
      <c r="J1010">
        <v>0.82840000000000003</v>
      </c>
      <c r="K1010">
        <f t="shared" si="91"/>
        <v>0</v>
      </c>
      <c r="L1010">
        <f t="shared" si="92"/>
        <v>0.87840000000000007</v>
      </c>
      <c r="M1010" s="44">
        <f t="shared" si="93"/>
        <v>5.0000000000000044E-2</v>
      </c>
      <c r="N1010" s="44">
        <f t="shared" si="94"/>
        <v>0</v>
      </c>
      <c r="O1010" s="44">
        <f t="shared" si="95"/>
        <v>0</v>
      </c>
    </row>
    <row r="1011" spans="1:15" x14ac:dyDescent="0.35">
      <c r="A1011">
        <v>252902</v>
      </c>
      <c r="B1011" t="s">
        <v>4</v>
      </c>
      <c r="C1011" s="8">
        <v>77660931</v>
      </c>
      <c r="D1011" s="8">
        <v>77660931</v>
      </c>
      <c r="E1011" s="8">
        <f t="shared" si="90"/>
        <v>0</v>
      </c>
      <c r="F1011" s="8">
        <f>_xlfn.IFNA(VLOOKUP(A1011,'313 expiration'!A$1:E$24,5,FALSE),0)</f>
        <v>0</v>
      </c>
      <c r="G1011" s="8">
        <f>_xlfn.IFNA(VLOOKUP(A1011,'TIF expiration'!$A$1:$B$8,2,FALSE),0)</f>
        <v>0</v>
      </c>
      <c r="H1011">
        <v>1.0118</v>
      </c>
      <c r="I1011">
        <v>0.89410000000000001</v>
      </c>
      <c r="J1011">
        <v>0.89410000000000001</v>
      </c>
      <c r="K1011">
        <f t="shared" si="91"/>
        <v>0</v>
      </c>
      <c r="L1011">
        <f t="shared" si="92"/>
        <v>1.0118</v>
      </c>
      <c r="M1011" s="44">
        <f t="shared" si="93"/>
        <v>0.08</v>
      </c>
      <c r="N1011" s="44">
        <f t="shared" si="94"/>
        <v>3.7700000000000025E-2</v>
      </c>
      <c r="O1011" s="44">
        <f t="shared" si="95"/>
        <v>0</v>
      </c>
    </row>
    <row r="1012" spans="1:15" x14ac:dyDescent="0.35">
      <c r="A1012">
        <v>252903</v>
      </c>
      <c r="B1012" t="s">
        <v>3</v>
      </c>
      <c r="C1012" s="8">
        <v>428024589</v>
      </c>
      <c r="D1012" s="8">
        <v>428024589</v>
      </c>
      <c r="E1012" s="8">
        <f t="shared" si="90"/>
        <v>0</v>
      </c>
      <c r="F1012" s="8">
        <f>_xlfn.IFNA(VLOOKUP(A1012,'313 expiration'!A$1:E$24,5,FALSE),0)</f>
        <v>0</v>
      </c>
      <c r="G1012" s="8">
        <f>_xlfn.IFNA(VLOOKUP(A1012,'TIF expiration'!$A$1:$B$8,2,FALSE),0)</f>
        <v>0</v>
      </c>
      <c r="H1012">
        <v>1.0324</v>
      </c>
      <c r="I1012">
        <v>0.89410000000000001</v>
      </c>
      <c r="J1012">
        <v>0.89410000000000001</v>
      </c>
      <c r="K1012">
        <f t="shared" si="91"/>
        <v>0</v>
      </c>
      <c r="L1012">
        <f t="shared" si="92"/>
        <v>1.0324</v>
      </c>
      <c r="M1012" s="44">
        <f t="shared" si="93"/>
        <v>0.08</v>
      </c>
      <c r="N1012" s="44">
        <f t="shared" si="94"/>
        <v>5.8299999999999977E-2</v>
      </c>
      <c r="O1012" s="44">
        <f t="shared" si="95"/>
        <v>0</v>
      </c>
    </row>
    <row r="1013" spans="1:15" x14ac:dyDescent="0.35">
      <c r="A1013">
        <v>253901</v>
      </c>
      <c r="B1013" t="s">
        <v>2</v>
      </c>
      <c r="C1013" s="8">
        <v>1116742610</v>
      </c>
      <c r="D1013" s="8">
        <v>1088747952</v>
      </c>
      <c r="E1013" s="8">
        <f t="shared" si="90"/>
        <v>55989316</v>
      </c>
      <c r="F1013" s="8">
        <f>_xlfn.IFNA(VLOOKUP(A1013,'313 expiration'!A$1:E$24,5,FALSE),0)</f>
        <v>0</v>
      </c>
      <c r="G1013" s="8">
        <f>_xlfn.IFNA(VLOOKUP(A1013,'TIF expiration'!$A$1:$B$8,2,FALSE),0)</f>
        <v>0</v>
      </c>
      <c r="H1013">
        <v>0.85460000000000003</v>
      </c>
      <c r="I1013">
        <v>0.80460000000000009</v>
      </c>
      <c r="J1013">
        <v>0.80460000000000009</v>
      </c>
      <c r="K1013">
        <f t="shared" si="91"/>
        <v>0</v>
      </c>
      <c r="L1013">
        <f t="shared" si="92"/>
        <v>0.85460000000000003</v>
      </c>
      <c r="M1013" s="44">
        <f t="shared" si="93"/>
        <v>4.9999999999999933E-2</v>
      </c>
      <c r="N1013" s="44">
        <f t="shared" si="94"/>
        <v>0</v>
      </c>
      <c r="O1013" s="44">
        <f t="shared" si="95"/>
        <v>0</v>
      </c>
    </row>
    <row r="1014" spans="1:15" x14ac:dyDescent="0.35">
      <c r="A1014">
        <v>254901</v>
      </c>
      <c r="B1014" t="s">
        <v>1</v>
      </c>
      <c r="C1014" s="8">
        <v>1242331518</v>
      </c>
      <c r="D1014" s="8">
        <v>1242331518</v>
      </c>
      <c r="E1014" s="8">
        <f t="shared" si="90"/>
        <v>0</v>
      </c>
      <c r="F1014" s="8">
        <f>_xlfn.IFNA(VLOOKUP(A1014,'313 expiration'!A$1:E$24,5,FALSE),0)</f>
        <v>0</v>
      </c>
      <c r="G1014" s="8">
        <f>_xlfn.IFNA(VLOOKUP(A1014,'TIF expiration'!$A$1:$B$8,2,FALSE),0)</f>
        <v>0</v>
      </c>
      <c r="H1014">
        <v>0.85460000000000003</v>
      </c>
      <c r="I1014">
        <v>0.87290000000000001</v>
      </c>
      <c r="J1014">
        <v>0.85460000000000003</v>
      </c>
      <c r="K1014">
        <f t="shared" si="91"/>
        <v>1.8299999999999983E-2</v>
      </c>
      <c r="L1014">
        <f t="shared" si="92"/>
        <v>0.87290000000000001</v>
      </c>
      <c r="M1014" s="44">
        <f t="shared" si="93"/>
        <v>0</v>
      </c>
      <c r="N1014" s="44">
        <f t="shared" si="94"/>
        <v>0</v>
      </c>
      <c r="O1014" s="44">
        <f t="shared" si="95"/>
        <v>0</v>
      </c>
    </row>
    <row r="1015" spans="1:15" x14ac:dyDescent="0.35">
      <c r="A1015">
        <v>254902</v>
      </c>
      <c r="B1015" t="s">
        <v>0</v>
      </c>
      <c r="C1015" s="8">
        <v>325435489</v>
      </c>
      <c r="D1015" s="8">
        <v>325435489</v>
      </c>
      <c r="E1015" s="8">
        <f t="shared" si="90"/>
        <v>0</v>
      </c>
      <c r="F1015" s="8">
        <f>_xlfn.IFNA(VLOOKUP(A1015,'313 expiration'!A$1:E$24,5,FALSE),0)</f>
        <v>0</v>
      </c>
      <c r="G1015" s="8">
        <f>_xlfn.IFNA(VLOOKUP(A1015,'TIF expiration'!$A$1:$B$8,2,FALSE),0)</f>
        <v>0</v>
      </c>
      <c r="H1015">
        <v>0.94290000000000007</v>
      </c>
      <c r="I1015">
        <v>0.80680000000000007</v>
      </c>
      <c r="J1015">
        <v>0.80680000000000007</v>
      </c>
      <c r="K1015">
        <f t="shared" si="91"/>
        <v>0</v>
      </c>
      <c r="L1015">
        <f t="shared" si="92"/>
        <v>0.94290000000000007</v>
      </c>
      <c r="M1015" s="44">
        <f t="shared" si="93"/>
        <v>0.08</v>
      </c>
      <c r="N1015" s="44">
        <f t="shared" si="94"/>
        <v>5.6099999999999997E-2</v>
      </c>
      <c r="O1015" s="44">
        <f t="shared" si="95"/>
        <v>0</v>
      </c>
    </row>
    <row r="1016" spans="1:15" x14ac:dyDescent="0.35">
      <c r="F1016" s="8"/>
      <c r="K1016" s="44"/>
      <c r="L1016" s="44"/>
      <c r="N1016" s="44"/>
    </row>
  </sheetData>
  <autoFilter ref="A1:O1015" xr:uid="{B9E777AA-7467-40AF-98DA-E4B931474974}">
    <sortState xmlns:xlrd2="http://schemas.microsoft.com/office/spreadsheetml/2017/richdata2" ref="A2:O1015">
      <sortCondition ref="A1:A1015"/>
    </sortState>
  </autoFilter>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5217-2904-4722-9AAC-3C3601C76BDC}">
  <dimension ref="A1:Y20"/>
  <sheetViews>
    <sheetView workbookViewId="0">
      <selection activeCell="N8" sqref="N8"/>
    </sheetView>
  </sheetViews>
  <sheetFormatPr defaultRowHeight="14.5" x14ac:dyDescent="0.35"/>
  <cols>
    <col min="2" max="2" width="18.54296875" bestFit="1" customWidth="1"/>
    <col min="9" max="9" width="11.453125" customWidth="1"/>
    <col min="25" max="25" width="18" bestFit="1" customWidth="1"/>
  </cols>
  <sheetData>
    <row r="1" spans="1:2" x14ac:dyDescent="0.35">
      <c r="A1" t="s">
        <v>1008</v>
      </c>
      <c r="B1" t="s">
        <v>1009</v>
      </c>
    </row>
    <row r="2" spans="1:2" x14ac:dyDescent="0.35">
      <c r="A2">
        <v>14903</v>
      </c>
      <c r="B2" s="40">
        <v>24167901</v>
      </c>
    </row>
    <row r="3" spans="1:2" x14ac:dyDescent="0.35">
      <c r="A3">
        <v>14909</v>
      </c>
      <c r="B3" s="40">
        <v>780553880</v>
      </c>
    </row>
    <row r="4" spans="1:2" x14ac:dyDescent="0.35">
      <c r="A4">
        <v>14910</v>
      </c>
      <c r="B4" s="40">
        <v>68781587</v>
      </c>
    </row>
    <row r="5" spans="1:2" x14ac:dyDescent="0.35">
      <c r="A5">
        <v>161914</v>
      </c>
      <c r="B5" s="40">
        <v>679916642</v>
      </c>
    </row>
    <row r="19" spans="25:25" x14ac:dyDescent="0.35">
      <c r="Y19" s="59"/>
    </row>
    <row r="20" spans="25:25" x14ac:dyDescent="0.35">
      <c r="Y20" s="5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68B3-42A7-4F79-ABF0-73A7EB5BE807}">
  <dimension ref="A1:E28"/>
  <sheetViews>
    <sheetView topLeftCell="A15" zoomScale="160" zoomScaleNormal="160" workbookViewId="0">
      <selection activeCell="I10" sqref="I10"/>
    </sheetView>
  </sheetViews>
  <sheetFormatPr defaultRowHeight="14.5" x14ac:dyDescent="0.35"/>
  <cols>
    <col min="2" max="2" width="26.54296875" bestFit="1" customWidth="1"/>
    <col min="3" max="3" width="11.54296875" bestFit="1" customWidth="1"/>
    <col min="4" max="4" width="12.54296875" bestFit="1" customWidth="1"/>
    <col min="5" max="5" width="15.54296875" bestFit="1" customWidth="1"/>
  </cols>
  <sheetData>
    <row r="1" spans="1:5" ht="29" x14ac:dyDescent="0.35">
      <c r="A1" t="s">
        <v>1008</v>
      </c>
      <c r="B1" t="s">
        <v>1042</v>
      </c>
      <c r="C1" s="58" t="s">
        <v>1046</v>
      </c>
      <c r="D1" s="58" t="s">
        <v>1082</v>
      </c>
      <c r="E1" t="s">
        <v>1004</v>
      </c>
    </row>
    <row r="2" spans="1:5" x14ac:dyDescent="0.35">
      <c r="A2" s="21">
        <v>5901</v>
      </c>
      <c r="B2" s="21" t="str">
        <f>VLOOKUP(A2,'TAX data'!$A$1:$B$1015,2,FALSE)</f>
        <v>ARCHER CITY ISD</v>
      </c>
      <c r="C2" s="8">
        <f>10000000+10000000</f>
        <v>20000000</v>
      </c>
      <c r="D2" s="8">
        <f>36786421+101792445</f>
        <v>138578866</v>
      </c>
      <c r="E2" s="8">
        <f>D2-C2</f>
        <v>118578866</v>
      </c>
    </row>
    <row r="3" spans="1:5" x14ac:dyDescent="0.35">
      <c r="A3" s="21">
        <v>13903</v>
      </c>
      <c r="B3" s="21" t="str">
        <f>VLOOKUP(A3,'TAX data'!$A$1:$B$1015,2,FALSE)</f>
        <v>PETTUS ISD</v>
      </c>
      <c r="C3" s="8">
        <v>10000000</v>
      </c>
      <c r="D3" s="8">
        <v>61545799</v>
      </c>
      <c r="E3" s="8">
        <f t="shared" ref="E3:E24" si="0">D3-C3</f>
        <v>51545799</v>
      </c>
    </row>
    <row r="4" spans="1:5" x14ac:dyDescent="0.35">
      <c r="A4" s="21">
        <v>20905</v>
      </c>
      <c r="B4" s="21" t="str">
        <f>VLOOKUP(A4,'TAX data'!$A$1:$B$1015,2,FALSE)</f>
        <v>BRAZOSPORT ISD</v>
      </c>
      <c r="C4" s="8">
        <f>30000000+30000000+30000000</f>
        <v>90000000</v>
      </c>
      <c r="D4" s="8">
        <f>49752521+61773373+69147781</f>
        <v>180673675</v>
      </c>
      <c r="E4" s="8">
        <f t="shared" si="0"/>
        <v>90673675</v>
      </c>
    </row>
    <row r="5" spans="1:5" x14ac:dyDescent="0.35">
      <c r="A5" s="21">
        <v>29901</v>
      </c>
      <c r="B5" s="21" t="str">
        <f>VLOOKUP(A5,'TAX data'!$A$1:$B$1015,2,FALSE)</f>
        <v>CALHOUN COUNTY ISD</v>
      </c>
      <c r="C5" s="8">
        <v>30000000</v>
      </c>
      <c r="D5" s="8">
        <v>84726387</v>
      </c>
      <c r="E5" s="8">
        <f t="shared" si="0"/>
        <v>54726387</v>
      </c>
    </row>
    <row r="6" spans="1:5" x14ac:dyDescent="0.35">
      <c r="A6" s="21">
        <v>54902</v>
      </c>
      <c r="B6" s="21" t="str">
        <f>VLOOKUP(A6,'TAX data'!$A$1:$B$1015,2,FALSE)</f>
        <v>LORENZO ISD</v>
      </c>
      <c r="C6" s="8">
        <v>10000000</v>
      </c>
      <c r="D6" s="8">
        <v>14202781</v>
      </c>
      <c r="E6" s="8">
        <f t="shared" si="0"/>
        <v>4202781</v>
      </c>
    </row>
    <row r="7" spans="1:5" x14ac:dyDescent="0.35">
      <c r="A7" s="21">
        <v>87901</v>
      </c>
      <c r="B7" s="21" t="str">
        <f>VLOOKUP(A7,'TAX data'!$A$1:$B$1015,2,FALSE)</f>
        <v>GLASSCOCK COUNTY ISD</v>
      </c>
      <c r="C7" s="8">
        <v>21343900</v>
      </c>
      <c r="D7" s="8">
        <v>41399600</v>
      </c>
      <c r="E7" s="8">
        <f t="shared" si="0"/>
        <v>20055700</v>
      </c>
    </row>
    <row r="8" spans="1:5" x14ac:dyDescent="0.35">
      <c r="A8" s="21">
        <v>88902</v>
      </c>
      <c r="B8" s="21" t="str">
        <f>VLOOKUP(A8,'TAX data'!$A$1:$B$1015,2,FALSE)</f>
        <v>GOLIAD ISD</v>
      </c>
      <c r="C8" s="8">
        <v>30000000</v>
      </c>
      <c r="D8" s="8">
        <v>144045000</v>
      </c>
      <c r="E8" s="8">
        <f t="shared" si="0"/>
        <v>114045000</v>
      </c>
    </row>
    <row r="9" spans="1:5" x14ac:dyDescent="0.35">
      <c r="A9">
        <v>99902</v>
      </c>
      <c r="B9" s="21" t="str">
        <f>VLOOKUP(A9,'TAX data'!$A$1:$B$1015,2,FALSE)</f>
        <v>CHILLICOTHE ISD</v>
      </c>
      <c r="C9" s="8">
        <v>10000000</v>
      </c>
      <c r="D9" s="8">
        <v>26154772</v>
      </c>
      <c r="E9" s="8">
        <f t="shared" si="0"/>
        <v>16154772</v>
      </c>
    </row>
    <row r="10" spans="1:5" x14ac:dyDescent="0.35">
      <c r="A10">
        <v>101908</v>
      </c>
      <c r="B10" s="21" t="str">
        <f>VLOOKUP(A10,'TAX data'!$A$1:$B$1015,2,FALSE)</f>
        <v>DEER PARK ISD</v>
      </c>
      <c r="C10" s="8">
        <v>80000000</v>
      </c>
      <c r="D10" s="8">
        <v>494960737</v>
      </c>
      <c r="E10" s="8">
        <f t="shared" si="0"/>
        <v>414960737</v>
      </c>
    </row>
    <row r="11" spans="1:5" x14ac:dyDescent="0.35">
      <c r="A11">
        <v>101911</v>
      </c>
      <c r="B11" s="21" t="str">
        <f>VLOOKUP(A11,'TAX data'!$A$1:$B$1015,2,FALSE)</f>
        <v>GOOSE CREEK CISD</v>
      </c>
      <c r="C11" s="8">
        <v>30000000</v>
      </c>
      <c r="D11" s="8">
        <v>85753822</v>
      </c>
      <c r="E11" s="8">
        <f t="shared" si="0"/>
        <v>55753822</v>
      </c>
    </row>
    <row r="12" spans="1:5" x14ac:dyDescent="0.35">
      <c r="A12">
        <v>101914</v>
      </c>
      <c r="B12" s="21" t="str">
        <f>VLOOKUP(A12,'TAX data'!$A$1:$B$1015,2,FALSE)</f>
        <v>KATY ISD</v>
      </c>
      <c r="C12" s="8">
        <v>11311122</v>
      </c>
      <c r="D12" s="8">
        <v>11311122</v>
      </c>
      <c r="E12" s="8">
        <f t="shared" si="0"/>
        <v>0</v>
      </c>
    </row>
    <row r="13" spans="1:5" x14ac:dyDescent="0.35">
      <c r="A13">
        <v>101916</v>
      </c>
      <c r="B13" s="21" t="str">
        <f>VLOOKUP(A13,'TAX data'!$A$1:$B$1015,2,FALSE)</f>
        <v>LA PORTE ISD</v>
      </c>
      <c r="C13" s="8">
        <v>30000000</v>
      </c>
      <c r="D13" s="8">
        <v>54106623</v>
      </c>
      <c r="E13" s="8">
        <f t="shared" si="0"/>
        <v>24106623</v>
      </c>
    </row>
    <row r="14" spans="1:5" x14ac:dyDescent="0.35">
      <c r="A14">
        <v>120901</v>
      </c>
      <c r="B14" s="21" t="str">
        <f>VLOOKUP(A14,'TAX data'!$A$1:$B$1015,2,FALSE)</f>
        <v>EDNA ISD</v>
      </c>
      <c r="C14" s="8">
        <v>10000000</v>
      </c>
      <c r="D14" s="8">
        <v>160632000</v>
      </c>
      <c r="E14" s="8">
        <f t="shared" si="0"/>
        <v>150632000</v>
      </c>
    </row>
    <row r="15" spans="1:5" x14ac:dyDescent="0.35">
      <c r="A15">
        <v>120902</v>
      </c>
      <c r="B15" s="21" t="str">
        <f>VLOOKUP(A15,'TAX data'!$A$1:$B$1015,2,FALSE)</f>
        <v>GANADO ISD</v>
      </c>
      <c r="C15" s="8">
        <v>10000000</v>
      </c>
      <c r="D15" s="8">
        <v>220876519</v>
      </c>
      <c r="E15" s="8">
        <f t="shared" si="0"/>
        <v>210876519</v>
      </c>
    </row>
    <row r="16" spans="1:5" x14ac:dyDescent="0.35">
      <c r="A16">
        <v>123907</v>
      </c>
      <c r="B16" s="21" t="str">
        <f>VLOOKUP(A16,'TAX data'!$A$1:$B$1015,2,FALSE)</f>
        <v>PORT ARTHUR ISD</v>
      </c>
      <c r="C16" s="8">
        <v>30000000</v>
      </c>
      <c r="D16" s="8">
        <v>134866452</v>
      </c>
      <c r="E16" s="8">
        <f t="shared" si="0"/>
        <v>104866452</v>
      </c>
    </row>
    <row r="17" spans="1:5" x14ac:dyDescent="0.35">
      <c r="A17">
        <v>123910</v>
      </c>
      <c r="B17" s="21" t="str">
        <f>VLOOKUP(A17,'TAX data'!$A$1:$B$1015,2,FALSE)</f>
        <v>BEAUMONT ISD</v>
      </c>
      <c r="C17" s="8">
        <f>30000000+30000000</f>
        <v>60000000</v>
      </c>
      <c r="D17" s="8">
        <f>49864368+112898106</f>
        <v>162762474</v>
      </c>
      <c r="E17" s="8">
        <f t="shared" si="0"/>
        <v>102762474</v>
      </c>
    </row>
    <row r="18" spans="1:5" x14ac:dyDescent="0.35">
      <c r="A18">
        <v>128902</v>
      </c>
      <c r="B18" s="21" t="str">
        <f>VLOOKUP(A18,'TAX data'!$A$1:$B$1015,2,FALSE)</f>
        <v>KENEDY ISD</v>
      </c>
      <c r="C18" s="8">
        <v>10000000</v>
      </c>
      <c r="D18" s="8">
        <v>124641111</v>
      </c>
      <c r="E18" s="8">
        <f t="shared" si="0"/>
        <v>114641111</v>
      </c>
    </row>
    <row r="19" spans="1:5" x14ac:dyDescent="0.35">
      <c r="A19">
        <v>167901</v>
      </c>
      <c r="B19" s="21" t="str">
        <f>VLOOKUP(A19,'TAX data'!$A$1:$B$1015,2,FALSE)</f>
        <v>GOLDTHWAITE ISD</v>
      </c>
      <c r="C19" s="8">
        <v>10000000</v>
      </c>
      <c r="D19" s="8">
        <v>57378546</v>
      </c>
      <c r="E19" s="8">
        <f t="shared" si="0"/>
        <v>47378546</v>
      </c>
    </row>
    <row r="20" spans="1:5" x14ac:dyDescent="0.35">
      <c r="A20">
        <v>227907</v>
      </c>
      <c r="B20" s="21" t="str">
        <f>VLOOKUP(A20,'TAX data'!$A$1:$B$1015,2,FALSE)</f>
        <v>MANOR ISD</v>
      </c>
      <c r="C20" s="8">
        <v>80000000</v>
      </c>
      <c r="D20" s="8">
        <v>748424220</v>
      </c>
      <c r="E20" s="8">
        <f t="shared" si="0"/>
        <v>668424220</v>
      </c>
    </row>
    <row r="21" spans="1:5" x14ac:dyDescent="0.35">
      <c r="A21">
        <v>229903</v>
      </c>
      <c r="B21" s="21" t="str">
        <f>VLOOKUP(A21,'TAX data'!$A$1:$B$1015,2,FALSE)</f>
        <v>WOODVILLE ISD</v>
      </c>
      <c r="C21" s="8">
        <v>10000000</v>
      </c>
      <c r="D21" s="8">
        <v>40390177</v>
      </c>
      <c r="E21" s="8">
        <f t="shared" si="0"/>
        <v>30390177</v>
      </c>
    </row>
    <row r="22" spans="1:5" x14ac:dyDescent="0.35">
      <c r="A22">
        <v>237905</v>
      </c>
      <c r="B22" s="21" t="str">
        <f>VLOOKUP(A22,'TAX data'!$A$1:$B$1015,2,FALSE)</f>
        <v>ROYAL ISD</v>
      </c>
      <c r="C22" s="8">
        <v>20000000</v>
      </c>
      <c r="D22" s="8">
        <v>45000104</v>
      </c>
      <c r="E22" s="8">
        <f t="shared" si="0"/>
        <v>25000104</v>
      </c>
    </row>
    <row r="23" spans="1:5" x14ac:dyDescent="0.35">
      <c r="A23">
        <v>240904</v>
      </c>
      <c r="B23" s="21" t="str">
        <f>VLOOKUP(A23,'TAX data'!$A$1:$B$1015,2,FALSE)</f>
        <v>WEBB CISD</v>
      </c>
      <c r="C23" s="8">
        <v>30000000</v>
      </c>
      <c r="D23" s="8">
        <v>28848645</v>
      </c>
      <c r="E23" s="8">
        <f t="shared" si="0"/>
        <v>-1151355</v>
      </c>
    </row>
    <row r="24" spans="1:5" x14ac:dyDescent="0.35">
      <c r="A24">
        <v>244905</v>
      </c>
      <c r="B24" s="21" t="str">
        <f>VLOOKUP(A24,'TAX data'!$A$1:$B$1015,2,FALSE)</f>
        <v>NORTHSIDE ISD</v>
      </c>
      <c r="C24" s="8">
        <v>5000000</v>
      </c>
      <c r="D24" s="8">
        <v>16030344</v>
      </c>
      <c r="E24" s="8">
        <f t="shared" si="0"/>
        <v>11030344</v>
      </c>
    </row>
    <row r="26" spans="1:5" x14ac:dyDescent="0.35">
      <c r="D26" s="8"/>
      <c r="E26" s="8">
        <f>SUM(E2:E25)</f>
        <v>2429654754</v>
      </c>
    </row>
    <row r="27" spans="1:5" x14ac:dyDescent="0.35">
      <c r="E27" s="8"/>
    </row>
    <row r="28" spans="1:5" x14ac:dyDescent="0.35">
      <c r="E28"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AB0E-900D-4453-98EE-7630313D5BE1}">
  <dimension ref="A1:W1017"/>
  <sheetViews>
    <sheetView workbookViewId="0">
      <pane xSplit="1" ySplit="1" topLeftCell="B5" activePane="bottomRight" state="frozen"/>
      <selection pane="topRight" activeCell="B1" sqref="B1"/>
      <selection pane="bottomLeft" activeCell="A2" sqref="A2"/>
      <selection pane="bottomRight" activeCell="G35" sqref="G35"/>
    </sheetView>
  </sheetViews>
  <sheetFormatPr defaultRowHeight="14.5" x14ac:dyDescent="0.35"/>
  <cols>
    <col min="1" max="1" width="11.453125" style="40" bestFit="1" customWidth="1"/>
    <col min="2" max="2" width="23" style="9" customWidth="1"/>
    <col min="3" max="3" width="13.453125" style="9" customWidth="1"/>
    <col min="4" max="4" width="14.54296875" style="9" customWidth="1"/>
    <col min="5" max="5" width="17.54296875" style="9" customWidth="1"/>
    <col min="6" max="6" width="18.54296875" style="9" customWidth="1"/>
    <col min="7" max="8" width="18.54296875" style="29" customWidth="1"/>
    <col min="9" max="9" width="9.453125" style="30" customWidth="1"/>
    <col min="10" max="12" width="14.54296875" style="9" customWidth="1"/>
    <col min="13" max="13" width="9.453125" style="9" customWidth="1"/>
    <col min="14" max="14" width="17.54296875" style="9" customWidth="1"/>
    <col min="15" max="15" width="15.54296875" style="9" customWidth="1"/>
    <col min="16" max="16" width="18.54296875" style="9" customWidth="1"/>
    <col min="17" max="17" width="9.453125" style="31" bestFit="1" customWidth="1"/>
    <col min="18" max="18" width="12.453125" style="31" bestFit="1" customWidth="1"/>
    <col min="19" max="19" width="9.453125" style="31" bestFit="1" customWidth="1"/>
    <col min="20" max="20" width="16" style="31" bestFit="1" customWidth="1"/>
    <col min="21" max="21" width="9" style="32" bestFit="1" customWidth="1"/>
    <col min="22" max="22" width="0" hidden="1" customWidth="1"/>
    <col min="23" max="23" width="14.453125" hidden="1" customWidth="1"/>
  </cols>
  <sheetData>
    <row r="1" spans="1:23" s="1" customFormat="1" ht="58" x14ac:dyDescent="0.35">
      <c r="A1" s="39" t="s">
        <v>1008</v>
      </c>
      <c r="B1" s="24" t="s">
        <v>1013</v>
      </c>
      <c r="C1" s="24" t="s">
        <v>1014</v>
      </c>
      <c r="D1" s="24" t="s">
        <v>1015</v>
      </c>
      <c r="E1" s="24" t="s">
        <v>1016</v>
      </c>
      <c r="F1" s="24" t="s">
        <v>1017</v>
      </c>
      <c r="G1" s="24" t="s">
        <v>1018</v>
      </c>
      <c r="H1" s="24" t="s">
        <v>1019</v>
      </c>
      <c r="I1" s="25" t="s">
        <v>1020</v>
      </c>
      <c r="J1" s="24" t="s">
        <v>1021</v>
      </c>
      <c r="K1" s="24" t="s">
        <v>1022</v>
      </c>
      <c r="L1" s="24" t="s">
        <v>1023</v>
      </c>
      <c r="M1" s="24" t="s">
        <v>1024</v>
      </c>
      <c r="N1" s="24" t="s">
        <v>1025</v>
      </c>
      <c r="O1" s="24" t="s">
        <v>1026</v>
      </c>
      <c r="P1" s="24" t="s">
        <v>1027</v>
      </c>
      <c r="Q1" s="26" t="s">
        <v>1028</v>
      </c>
      <c r="R1" s="26" t="s">
        <v>1029</v>
      </c>
      <c r="S1" s="26" t="s">
        <v>1030</v>
      </c>
      <c r="T1" s="26" t="s">
        <v>1031</v>
      </c>
      <c r="U1" s="26" t="s">
        <v>1032</v>
      </c>
      <c r="V1" s="27" t="s">
        <v>1033</v>
      </c>
      <c r="W1" s="28" t="s">
        <v>1034</v>
      </c>
    </row>
    <row r="2" spans="1:23" x14ac:dyDescent="0.35">
      <c r="A2" s="40">
        <v>1902</v>
      </c>
      <c r="B2" s="9" t="s">
        <v>90</v>
      </c>
      <c r="C2" s="9" t="s">
        <v>1035</v>
      </c>
      <c r="D2" s="9">
        <v>44764.500613425924</v>
      </c>
      <c r="E2" s="9">
        <v>14420698</v>
      </c>
      <c r="F2" s="9">
        <v>306063840</v>
      </c>
      <c r="G2" s="29">
        <v>303870766</v>
      </c>
      <c r="H2" s="29">
        <v>352531333</v>
      </c>
      <c r="I2" s="30">
        <v>0.16009999999999999</v>
      </c>
      <c r="J2" s="9">
        <v>0</v>
      </c>
      <c r="K2" s="9">
        <v>0</v>
      </c>
      <c r="L2" s="9">
        <v>0</v>
      </c>
      <c r="M2" s="9">
        <v>0.16009999999999999</v>
      </c>
      <c r="N2" s="9">
        <v>15866999</v>
      </c>
      <c r="O2" s="9">
        <v>1446301</v>
      </c>
      <c r="P2" s="9">
        <v>354212629</v>
      </c>
      <c r="Q2" s="31">
        <v>0.89929999999999999</v>
      </c>
      <c r="R2" s="31">
        <v>0.7964</v>
      </c>
      <c r="S2" s="31">
        <v>0.89410000000000001</v>
      </c>
      <c r="T2" s="31">
        <v>0.80459999999999998</v>
      </c>
      <c r="U2" s="32">
        <v>0.80459999999999998</v>
      </c>
      <c r="V2" s="31">
        <f t="shared" ref="V2:V65" si="0">MIN(R2,S2)-U2</f>
        <v>-8.1999999999999851E-3</v>
      </c>
      <c r="W2" s="9">
        <f t="shared" ref="W2:W65" si="1">V2*(P2/100)</f>
        <v>-29045.435577999946</v>
      </c>
    </row>
    <row r="3" spans="1:23" x14ac:dyDescent="0.35">
      <c r="A3" s="40">
        <v>1903</v>
      </c>
      <c r="B3" s="9" t="s">
        <v>89</v>
      </c>
      <c r="C3" s="9" t="s">
        <v>1035</v>
      </c>
      <c r="D3" s="9">
        <v>44769.834016203706</v>
      </c>
      <c r="E3" s="9">
        <v>0</v>
      </c>
      <c r="F3" s="9">
        <v>319794930</v>
      </c>
      <c r="G3" s="29">
        <v>336795678</v>
      </c>
      <c r="H3" s="29">
        <v>366801156</v>
      </c>
      <c r="I3" s="30">
        <v>8.9099999999999999E-2</v>
      </c>
      <c r="J3" s="9">
        <v>0</v>
      </c>
      <c r="K3" s="9">
        <v>0</v>
      </c>
      <c r="L3" s="9">
        <v>0</v>
      </c>
      <c r="M3" s="9">
        <v>8.9099999999999999E-2</v>
      </c>
      <c r="N3" s="9">
        <v>0</v>
      </c>
      <c r="O3" s="9">
        <v>0</v>
      </c>
      <c r="P3" s="9">
        <v>348285794</v>
      </c>
      <c r="Q3" s="31">
        <v>0.87009999999999998</v>
      </c>
      <c r="R3" s="31">
        <v>0.81879999999999997</v>
      </c>
      <c r="S3" s="31">
        <v>0.89410000000000001</v>
      </c>
      <c r="T3" s="31">
        <v>0.80459999999999998</v>
      </c>
      <c r="U3" s="32">
        <v>0.81879999999999997</v>
      </c>
      <c r="V3" s="31">
        <f t="shared" si="0"/>
        <v>0</v>
      </c>
      <c r="W3" s="9">
        <f t="shared" si="1"/>
        <v>0</v>
      </c>
    </row>
    <row r="4" spans="1:23" x14ac:dyDescent="0.35">
      <c r="A4" s="40">
        <v>1904</v>
      </c>
      <c r="B4" s="9" t="s">
        <v>88</v>
      </c>
      <c r="C4" s="9" t="s">
        <v>1035</v>
      </c>
      <c r="D4" s="9">
        <v>44768.607303240744</v>
      </c>
      <c r="E4" s="9">
        <v>37180058</v>
      </c>
      <c r="F4" s="9">
        <v>344837709</v>
      </c>
      <c r="G4" s="29">
        <v>319895599</v>
      </c>
      <c r="H4" s="29">
        <v>362047843</v>
      </c>
      <c r="I4" s="30">
        <v>0.1318</v>
      </c>
      <c r="J4" s="9">
        <v>0</v>
      </c>
      <c r="K4" s="9">
        <v>0</v>
      </c>
      <c r="L4" s="9">
        <v>0</v>
      </c>
      <c r="M4" s="9">
        <v>0.1318</v>
      </c>
      <c r="N4" s="9">
        <v>42020837</v>
      </c>
      <c r="O4" s="9">
        <v>4840779</v>
      </c>
      <c r="P4" s="9">
        <v>390218153</v>
      </c>
      <c r="Q4" s="31">
        <v>0.83540000000000003</v>
      </c>
      <c r="R4" s="31">
        <v>0.75670000000000004</v>
      </c>
      <c r="S4" s="31">
        <v>0.89410000000000001</v>
      </c>
      <c r="T4" s="31">
        <v>0.80459999999999998</v>
      </c>
      <c r="U4" s="32">
        <v>0.80459999999999998</v>
      </c>
      <c r="V4" s="31">
        <f t="shared" si="0"/>
        <v>-4.7899999999999943E-2</v>
      </c>
      <c r="W4" s="9">
        <f t="shared" si="1"/>
        <v>-186914.49528699977</v>
      </c>
    </row>
    <row r="5" spans="1:23" x14ac:dyDescent="0.35">
      <c r="A5" s="40">
        <v>1906</v>
      </c>
      <c r="B5" s="9" t="s">
        <v>87</v>
      </c>
      <c r="C5" s="9" t="s">
        <v>1035</v>
      </c>
      <c r="D5" s="9">
        <v>44764.500613425924</v>
      </c>
      <c r="E5" s="9">
        <v>10221908</v>
      </c>
      <c r="F5" s="9">
        <v>139399731</v>
      </c>
      <c r="G5" s="29">
        <v>121230848</v>
      </c>
      <c r="H5" s="29">
        <v>133244110</v>
      </c>
      <c r="I5" s="30">
        <v>9.9099999999999994E-2</v>
      </c>
      <c r="J5" s="9">
        <v>0</v>
      </c>
      <c r="K5" s="9">
        <v>0</v>
      </c>
      <c r="L5" s="9">
        <v>0</v>
      </c>
      <c r="M5" s="9">
        <v>9.9099999999999994E-2</v>
      </c>
      <c r="N5" s="9">
        <v>11665169</v>
      </c>
      <c r="O5" s="9">
        <v>1443261</v>
      </c>
      <c r="P5" s="9">
        <v>153643752</v>
      </c>
      <c r="Q5" s="31">
        <v>0.87219999999999998</v>
      </c>
      <c r="R5" s="31">
        <v>0.81110000000000004</v>
      </c>
      <c r="S5" s="31">
        <v>0.89410000000000001</v>
      </c>
      <c r="T5" s="31">
        <v>0.80459999999999998</v>
      </c>
      <c r="U5" s="32">
        <v>0.81110000000000004</v>
      </c>
      <c r="V5" s="31">
        <f t="shared" si="0"/>
        <v>0</v>
      </c>
      <c r="W5" s="9">
        <f t="shared" si="1"/>
        <v>0</v>
      </c>
    </row>
    <row r="6" spans="1:23" x14ac:dyDescent="0.35">
      <c r="A6" s="40">
        <v>1907</v>
      </c>
      <c r="B6" s="9" t="s">
        <v>86</v>
      </c>
      <c r="C6" s="9" t="s">
        <v>1035</v>
      </c>
      <c r="D6" s="9">
        <v>44769.402430555558</v>
      </c>
      <c r="E6" s="9">
        <v>0</v>
      </c>
      <c r="F6" s="9">
        <v>1206801857</v>
      </c>
      <c r="G6" s="29">
        <v>1254949147</v>
      </c>
      <c r="H6" s="29">
        <v>1395010668</v>
      </c>
      <c r="I6" s="30">
        <v>0.1116</v>
      </c>
      <c r="J6" s="9">
        <v>0</v>
      </c>
      <c r="K6" s="9">
        <v>0</v>
      </c>
      <c r="L6" s="9">
        <v>0</v>
      </c>
      <c r="M6" s="9">
        <v>0.1116</v>
      </c>
      <c r="N6" s="9">
        <v>0</v>
      </c>
      <c r="O6" s="9">
        <v>0</v>
      </c>
      <c r="P6" s="9">
        <v>1341489788</v>
      </c>
      <c r="Q6" s="31">
        <v>0.88849999999999996</v>
      </c>
      <c r="R6" s="31">
        <v>0.81920000000000004</v>
      </c>
      <c r="S6" s="31">
        <v>0.89410000000000001</v>
      </c>
      <c r="T6" s="31">
        <v>0.80459999999999998</v>
      </c>
      <c r="U6" s="32">
        <v>0.81920000000000004</v>
      </c>
      <c r="V6" s="31">
        <f t="shared" si="0"/>
        <v>0</v>
      </c>
      <c r="W6" s="9">
        <f t="shared" si="1"/>
        <v>0</v>
      </c>
    </row>
    <row r="7" spans="1:23" x14ac:dyDescent="0.35">
      <c r="A7" s="40">
        <v>1908</v>
      </c>
      <c r="B7" s="9" t="s">
        <v>85</v>
      </c>
      <c r="C7" s="9" t="s">
        <v>1035</v>
      </c>
      <c r="D7" s="9">
        <v>44768.607303240744</v>
      </c>
      <c r="E7" s="9">
        <v>0</v>
      </c>
      <c r="F7" s="9">
        <v>580112393</v>
      </c>
      <c r="G7" s="29">
        <v>568149555</v>
      </c>
      <c r="H7" s="29">
        <v>626026015</v>
      </c>
      <c r="I7" s="30">
        <v>0.1019</v>
      </c>
      <c r="J7" s="9">
        <v>0</v>
      </c>
      <c r="K7" s="9">
        <v>0</v>
      </c>
      <c r="L7" s="9">
        <v>0</v>
      </c>
      <c r="M7" s="9">
        <v>0.1019</v>
      </c>
      <c r="N7" s="9">
        <v>0</v>
      </c>
      <c r="O7" s="9">
        <v>0</v>
      </c>
      <c r="P7" s="9">
        <v>639207488</v>
      </c>
      <c r="Q7" s="31">
        <v>0.87229999999999996</v>
      </c>
      <c r="R7" s="31">
        <v>0.81140000000000001</v>
      </c>
      <c r="S7" s="31">
        <v>0.89410000000000001</v>
      </c>
      <c r="T7" s="31">
        <v>0.80459999999999998</v>
      </c>
      <c r="U7" s="32">
        <v>0.81140000000000001</v>
      </c>
      <c r="V7" s="31">
        <f t="shared" si="0"/>
        <v>0</v>
      </c>
      <c r="W7" s="9">
        <f t="shared" si="1"/>
        <v>0</v>
      </c>
    </row>
    <row r="8" spans="1:23" x14ac:dyDescent="0.35">
      <c r="A8" s="40">
        <v>1909</v>
      </c>
      <c r="B8" s="9" t="s">
        <v>84</v>
      </c>
      <c r="C8" s="9" t="s">
        <v>1035</v>
      </c>
      <c r="D8" s="9">
        <v>44764.500613425924</v>
      </c>
      <c r="E8" s="9">
        <v>0</v>
      </c>
      <c r="F8" s="9">
        <v>130966168</v>
      </c>
      <c r="G8" s="29">
        <v>138376981</v>
      </c>
      <c r="H8" s="29">
        <v>149691717</v>
      </c>
      <c r="I8" s="30">
        <v>8.1799999999999998E-2</v>
      </c>
      <c r="J8" s="9">
        <v>0</v>
      </c>
      <c r="K8" s="9">
        <v>0</v>
      </c>
      <c r="L8" s="9">
        <v>0</v>
      </c>
      <c r="M8" s="9">
        <v>8.1799999999999998E-2</v>
      </c>
      <c r="N8" s="9">
        <v>0</v>
      </c>
      <c r="O8" s="9">
        <v>0</v>
      </c>
      <c r="P8" s="9">
        <v>141674941</v>
      </c>
      <c r="Q8" s="31">
        <v>0.86339999999999995</v>
      </c>
      <c r="R8" s="31">
        <v>0.81799999999999995</v>
      </c>
      <c r="S8" s="31">
        <v>0.89410000000000001</v>
      </c>
      <c r="T8" s="31">
        <v>0.80459999999999998</v>
      </c>
      <c r="U8" s="32">
        <v>0.81799999999999995</v>
      </c>
      <c r="V8" s="31">
        <f t="shared" si="0"/>
        <v>0</v>
      </c>
      <c r="W8" s="9">
        <f t="shared" si="1"/>
        <v>0</v>
      </c>
    </row>
    <row r="9" spans="1:23" x14ac:dyDescent="0.35">
      <c r="A9" s="40">
        <v>2901</v>
      </c>
      <c r="B9" s="9" t="s">
        <v>83</v>
      </c>
      <c r="C9" s="9" t="s">
        <v>1035</v>
      </c>
      <c r="D9" s="9">
        <v>44774.629942129628</v>
      </c>
      <c r="E9" s="9">
        <v>140715074</v>
      </c>
      <c r="F9" s="9">
        <v>4849324046</v>
      </c>
      <c r="G9" s="29">
        <v>4693462531</v>
      </c>
      <c r="H9" s="29">
        <v>6753044560</v>
      </c>
      <c r="I9" s="30">
        <v>0.43880000000000002</v>
      </c>
      <c r="J9" s="9">
        <v>0</v>
      </c>
      <c r="K9" s="9">
        <v>0</v>
      </c>
      <c r="L9" s="9">
        <v>0</v>
      </c>
      <c r="M9" s="9">
        <v>0.43880000000000002</v>
      </c>
      <c r="N9" s="9">
        <v>150394678</v>
      </c>
      <c r="O9" s="9">
        <v>9679604</v>
      </c>
      <c r="P9" s="9">
        <v>6925232230</v>
      </c>
      <c r="Q9" s="31">
        <v>0.91339999999999999</v>
      </c>
      <c r="R9" s="31">
        <v>0.65549999999999997</v>
      </c>
      <c r="S9" s="31">
        <v>0.89410000000000001</v>
      </c>
      <c r="T9" s="31">
        <v>0.80459999999999998</v>
      </c>
      <c r="U9" s="32">
        <v>0.80459999999999998</v>
      </c>
      <c r="V9" s="31">
        <f t="shared" si="0"/>
        <v>-0.14910000000000001</v>
      </c>
      <c r="W9" s="9">
        <f t="shared" si="1"/>
        <v>-10325521.254930001</v>
      </c>
    </row>
    <row r="10" spans="1:23" x14ac:dyDescent="0.35">
      <c r="A10" s="40">
        <v>3902</v>
      </c>
      <c r="B10" s="9" t="s">
        <v>82</v>
      </c>
      <c r="C10" s="9" t="s">
        <v>1035</v>
      </c>
      <c r="D10" s="9">
        <v>44770.457719907405</v>
      </c>
      <c r="E10" s="9">
        <v>0</v>
      </c>
      <c r="F10" s="9">
        <v>657754911</v>
      </c>
      <c r="G10" s="29">
        <v>674577703</v>
      </c>
      <c r="H10" s="29">
        <v>733641866</v>
      </c>
      <c r="I10" s="30">
        <v>8.7599999999999997E-2</v>
      </c>
      <c r="J10" s="9">
        <v>0</v>
      </c>
      <c r="K10" s="9">
        <v>0</v>
      </c>
      <c r="L10" s="9">
        <v>0</v>
      </c>
      <c r="M10" s="9">
        <v>8.7599999999999997E-2</v>
      </c>
      <c r="N10" s="9">
        <v>0</v>
      </c>
      <c r="O10" s="9">
        <v>0</v>
      </c>
      <c r="P10" s="9">
        <v>715346117</v>
      </c>
      <c r="Q10" s="31">
        <v>0.82640000000000002</v>
      </c>
      <c r="R10" s="31">
        <v>0.77880000000000005</v>
      </c>
      <c r="S10" s="31">
        <v>0.89410000000000001</v>
      </c>
      <c r="T10" s="31">
        <v>0.80459999999999998</v>
      </c>
      <c r="U10" s="32">
        <v>0.80459999999999998</v>
      </c>
      <c r="V10" s="31">
        <f t="shared" si="0"/>
        <v>-2.5799999999999934E-2</v>
      </c>
      <c r="W10" s="9">
        <f t="shared" si="1"/>
        <v>-184559.29818599953</v>
      </c>
    </row>
    <row r="11" spans="1:23" x14ac:dyDescent="0.35">
      <c r="A11" s="40">
        <v>3903</v>
      </c>
      <c r="B11" s="9" t="s">
        <v>81</v>
      </c>
      <c r="C11" s="9" t="s">
        <v>1035</v>
      </c>
      <c r="D11" s="9">
        <v>44770.666516203702</v>
      </c>
      <c r="E11" s="9">
        <v>0</v>
      </c>
      <c r="F11" s="9">
        <v>2872461448</v>
      </c>
      <c r="G11" s="29">
        <v>3020883485</v>
      </c>
      <c r="H11" s="29">
        <v>3259659519</v>
      </c>
      <c r="I11" s="30">
        <v>7.9000000000000001E-2</v>
      </c>
      <c r="J11" s="9">
        <v>0</v>
      </c>
      <c r="K11" s="9">
        <v>0</v>
      </c>
      <c r="L11" s="9">
        <v>0</v>
      </c>
      <c r="M11" s="9">
        <v>7.9000000000000001E-2</v>
      </c>
      <c r="N11" s="9">
        <v>0</v>
      </c>
      <c r="O11" s="9">
        <v>0</v>
      </c>
      <c r="P11" s="9">
        <v>3099505939</v>
      </c>
      <c r="Q11" s="31">
        <v>0.85299999999999998</v>
      </c>
      <c r="R11" s="31">
        <v>0.81020000000000003</v>
      </c>
      <c r="S11" s="31">
        <v>0.89410000000000001</v>
      </c>
      <c r="T11" s="31">
        <v>0.80459999999999998</v>
      </c>
      <c r="U11" s="32">
        <v>0.81020000000000003</v>
      </c>
      <c r="V11" s="31">
        <f t="shared" si="0"/>
        <v>0</v>
      </c>
      <c r="W11" s="9">
        <f t="shared" si="1"/>
        <v>0</v>
      </c>
    </row>
    <row r="12" spans="1:23" x14ac:dyDescent="0.35">
      <c r="A12" s="40">
        <v>3904</v>
      </c>
      <c r="B12" s="9" t="s">
        <v>80</v>
      </c>
      <c r="C12" s="9" t="s">
        <v>1035</v>
      </c>
      <c r="D12" s="9">
        <v>44764.500613425924</v>
      </c>
      <c r="E12" s="9">
        <v>50455794</v>
      </c>
      <c r="F12" s="9">
        <v>432523612</v>
      </c>
      <c r="G12" s="29">
        <v>417184292</v>
      </c>
      <c r="H12" s="29">
        <v>392287170</v>
      </c>
      <c r="I12" s="30">
        <v>-5.9700000000000003E-2</v>
      </c>
      <c r="J12" s="9">
        <v>0</v>
      </c>
      <c r="K12" s="9">
        <v>0</v>
      </c>
      <c r="L12" s="9">
        <v>0</v>
      </c>
      <c r="M12" s="9">
        <v>-5.9700000000000003E-2</v>
      </c>
      <c r="N12" s="9">
        <v>59671081</v>
      </c>
      <c r="O12" s="9">
        <v>9215287</v>
      </c>
      <c r="P12" s="9">
        <v>418937491</v>
      </c>
      <c r="Q12" s="31">
        <v>0.9093</v>
      </c>
      <c r="R12" s="31">
        <v>0.9093</v>
      </c>
      <c r="S12" s="31">
        <v>0.89410000000000001</v>
      </c>
      <c r="T12" s="31">
        <v>0.80459999999999998</v>
      </c>
      <c r="U12" s="32">
        <v>0.89410000000000001</v>
      </c>
      <c r="V12" s="31">
        <f t="shared" si="0"/>
        <v>0</v>
      </c>
      <c r="W12" s="9">
        <f t="shared" si="1"/>
        <v>0</v>
      </c>
    </row>
    <row r="13" spans="1:23" x14ac:dyDescent="0.35">
      <c r="A13" s="40">
        <v>3905</v>
      </c>
      <c r="B13" s="9" t="s">
        <v>79</v>
      </c>
      <c r="C13" s="9" t="s">
        <v>1035</v>
      </c>
      <c r="D13" s="9">
        <v>44769.687777777777</v>
      </c>
      <c r="E13" s="9">
        <v>33440418</v>
      </c>
      <c r="F13" s="9">
        <v>357588154</v>
      </c>
      <c r="G13" s="29">
        <v>342048691</v>
      </c>
      <c r="H13" s="29">
        <v>369870149</v>
      </c>
      <c r="I13" s="30">
        <v>8.1299999999999997E-2</v>
      </c>
      <c r="J13" s="9">
        <v>0</v>
      </c>
      <c r="K13" s="9">
        <v>0</v>
      </c>
      <c r="L13" s="9">
        <v>0</v>
      </c>
      <c r="M13" s="9">
        <v>8.1299999999999997E-2</v>
      </c>
      <c r="N13" s="9">
        <v>36103902</v>
      </c>
      <c r="O13" s="9">
        <v>2663484</v>
      </c>
      <c r="P13" s="9">
        <v>386617073</v>
      </c>
      <c r="Q13" s="31">
        <v>0.82889999999999997</v>
      </c>
      <c r="R13" s="31">
        <v>0.78580000000000005</v>
      </c>
      <c r="S13" s="31">
        <v>0.89410000000000001</v>
      </c>
      <c r="T13" s="31">
        <v>0.80459999999999998</v>
      </c>
      <c r="U13" s="32">
        <v>0.80459999999999998</v>
      </c>
      <c r="V13" s="31">
        <f t="shared" si="0"/>
        <v>-1.8799999999999928E-2</v>
      </c>
      <c r="W13" s="9">
        <f t="shared" si="1"/>
        <v>-72684.009723999727</v>
      </c>
    </row>
    <row r="14" spans="1:23" x14ac:dyDescent="0.35">
      <c r="A14" s="40">
        <v>3906</v>
      </c>
      <c r="B14" s="9" t="s">
        <v>78</v>
      </c>
      <c r="C14" s="9" t="s">
        <v>1035</v>
      </c>
      <c r="D14" s="9">
        <v>44770.457719907405</v>
      </c>
      <c r="E14" s="9">
        <v>13765286</v>
      </c>
      <c r="F14" s="9">
        <v>146529192</v>
      </c>
      <c r="G14" s="29">
        <v>147070388</v>
      </c>
      <c r="H14" s="29">
        <v>155052935</v>
      </c>
      <c r="I14" s="30">
        <v>5.4300000000000001E-2</v>
      </c>
      <c r="J14" s="9">
        <v>0</v>
      </c>
      <c r="K14" s="9">
        <v>0</v>
      </c>
      <c r="L14" s="9">
        <v>0</v>
      </c>
      <c r="M14" s="9">
        <v>5.4300000000000001E-2</v>
      </c>
      <c r="N14" s="9">
        <v>15064170</v>
      </c>
      <c r="O14" s="9">
        <v>1298884</v>
      </c>
      <c r="P14" s="9">
        <v>155034109</v>
      </c>
      <c r="Q14" s="31">
        <v>0.82199999999999995</v>
      </c>
      <c r="R14" s="31">
        <v>0.79630000000000001</v>
      </c>
      <c r="S14" s="31">
        <v>0.89410000000000001</v>
      </c>
      <c r="T14" s="31">
        <v>0.80459999999999998</v>
      </c>
      <c r="U14" s="32">
        <v>0.80459999999999998</v>
      </c>
      <c r="V14" s="31">
        <f t="shared" si="0"/>
        <v>-8.2999999999999741E-3</v>
      </c>
      <c r="W14" s="9">
        <f t="shared" si="1"/>
        <v>-12867.83104699996</v>
      </c>
    </row>
    <row r="15" spans="1:23" x14ac:dyDescent="0.35">
      <c r="A15" s="40">
        <v>3907</v>
      </c>
      <c r="B15" s="9" t="s">
        <v>77</v>
      </c>
      <c r="C15" s="9" t="s">
        <v>1035</v>
      </c>
      <c r="D15" s="9">
        <v>44768.642604166664</v>
      </c>
      <c r="E15" s="9">
        <v>0</v>
      </c>
      <c r="F15" s="9">
        <v>340021993</v>
      </c>
      <c r="G15" s="29">
        <v>355286757</v>
      </c>
      <c r="H15" s="29">
        <v>377820381</v>
      </c>
      <c r="I15" s="30">
        <v>6.3399999999999998E-2</v>
      </c>
      <c r="J15" s="9">
        <v>0</v>
      </c>
      <c r="K15" s="9">
        <v>0</v>
      </c>
      <c r="L15" s="9">
        <v>0</v>
      </c>
      <c r="M15" s="9">
        <v>6.3399999999999998E-2</v>
      </c>
      <c r="N15" s="9">
        <v>0</v>
      </c>
      <c r="O15" s="9">
        <v>0</v>
      </c>
      <c r="P15" s="9">
        <v>361587468</v>
      </c>
      <c r="Q15" s="31">
        <v>0.82879999999999998</v>
      </c>
      <c r="R15" s="31">
        <v>0.79879999999999995</v>
      </c>
      <c r="S15" s="31">
        <v>0.89410000000000001</v>
      </c>
      <c r="T15" s="31">
        <v>0.80459999999999998</v>
      </c>
      <c r="U15" s="32">
        <v>0.80459999999999998</v>
      </c>
      <c r="V15" s="31">
        <f t="shared" si="0"/>
        <v>-5.8000000000000274E-3</v>
      </c>
      <c r="W15" s="9">
        <f t="shared" si="1"/>
        <v>-20972.0731440001</v>
      </c>
    </row>
    <row r="16" spans="1:23" x14ac:dyDescent="0.35">
      <c r="A16" s="40">
        <v>4901</v>
      </c>
      <c r="B16" s="9" t="s">
        <v>76</v>
      </c>
      <c r="C16" s="9" t="s">
        <v>1035</v>
      </c>
      <c r="D16" s="9">
        <v>44767.682997685188</v>
      </c>
      <c r="E16" s="9">
        <v>0</v>
      </c>
      <c r="F16" s="9">
        <v>3714697816</v>
      </c>
      <c r="G16" s="29">
        <v>3837336793</v>
      </c>
      <c r="H16" s="29">
        <v>4265610940</v>
      </c>
      <c r="I16" s="30">
        <v>0.1116</v>
      </c>
      <c r="J16" s="9">
        <v>0</v>
      </c>
      <c r="K16" s="9">
        <v>0</v>
      </c>
      <c r="L16" s="9">
        <v>0</v>
      </c>
      <c r="M16" s="9">
        <v>0.1116</v>
      </c>
      <c r="N16" s="9">
        <v>0</v>
      </c>
      <c r="O16" s="9">
        <v>0</v>
      </c>
      <c r="P16" s="9">
        <v>4129284579</v>
      </c>
      <c r="Q16" s="31">
        <v>0.82199999999999995</v>
      </c>
      <c r="R16" s="31">
        <v>0.75790000000000002</v>
      </c>
      <c r="S16" s="31">
        <v>0.89410000000000001</v>
      </c>
      <c r="T16" s="31">
        <v>0.80459999999999998</v>
      </c>
      <c r="U16" s="32">
        <v>0.80459999999999998</v>
      </c>
      <c r="V16" s="31">
        <f t="shared" si="0"/>
        <v>-4.6699999999999964E-2</v>
      </c>
      <c r="W16" s="9">
        <f t="shared" si="1"/>
        <v>-1928375.8983929984</v>
      </c>
    </row>
    <row r="17" spans="1:23" x14ac:dyDescent="0.35">
      <c r="A17" s="40">
        <v>5901</v>
      </c>
      <c r="B17" s="9" t="s">
        <v>75</v>
      </c>
      <c r="C17" s="9" t="s">
        <v>1035</v>
      </c>
      <c r="D17" s="9">
        <v>44791.592905092592</v>
      </c>
      <c r="E17" s="9">
        <v>0</v>
      </c>
      <c r="F17" s="9">
        <v>246184874</v>
      </c>
      <c r="G17" s="29">
        <v>251826283</v>
      </c>
      <c r="H17" s="29">
        <v>273892267</v>
      </c>
      <c r="I17" s="30">
        <v>8.7599999999999997E-2</v>
      </c>
      <c r="J17" s="9">
        <v>0</v>
      </c>
      <c r="K17" s="9">
        <v>0</v>
      </c>
      <c r="L17" s="9">
        <v>0</v>
      </c>
      <c r="M17" s="9">
        <v>8.7599999999999997E-2</v>
      </c>
      <c r="N17" s="9">
        <v>0</v>
      </c>
      <c r="O17" s="9">
        <v>0</v>
      </c>
      <c r="P17" s="9">
        <v>267756536</v>
      </c>
      <c r="Q17" s="31">
        <v>0.8821</v>
      </c>
      <c r="R17" s="31">
        <v>0.83130000000000004</v>
      </c>
      <c r="S17" s="31">
        <v>0.89410000000000001</v>
      </c>
      <c r="T17" s="31">
        <v>0.80459999999999998</v>
      </c>
      <c r="U17" s="32">
        <v>0.83130000000000004</v>
      </c>
      <c r="V17" s="31">
        <f t="shared" si="0"/>
        <v>0</v>
      </c>
      <c r="W17" s="9">
        <f t="shared" si="1"/>
        <v>0</v>
      </c>
    </row>
    <row r="18" spans="1:23" x14ac:dyDescent="0.35">
      <c r="A18" s="40">
        <v>5902</v>
      </c>
      <c r="B18" s="9" t="s">
        <v>74</v>
      </c>
      <c r="C18" s="9" t="s">
        <v>1035</v>
      </c>
      <c r="D18" s="9">
        <v>44774.629942129628</v>
      </c>
      <c r="E18" s="9">
        <v>0</v>
      </c>
      <c r="F18" s="9">
        <v>423528941</v>
      </c>
      <c r="G18" s="29">
        <v>438684808</v>
      </c>
      <c r="H18" s="29">
        <v>490934275</v>
      </c>
      <c r="I18" s="30">
        <v>0.1191</v>
      </c>
      <c r="J18" s="9">
        <v>0</v>
      </c>
      <c r="K18" s="9">
        <v>0</v>
      </c>
      <c r="L18" s="9">
        <v>0</v>
      </c>
      <c r="M18" s="9">
        <v>0.1191</v>
      </c>
      <c r="N18" s="9">
        <v>0</v>
      </c>
      <c r="O18" s="9">
        <v>0</v>
      </c>
      <c r="P18" s="9">
        <v>473973271</v>
      </c>
      <c r="Q18" s="31">
        <v>0.84699999999999998</v>
      </c>
      <c r="R18" s="31">
        <v>0.77569999999999995</v>
      </c>
      <c r="S18" s="31">
        <v>0.89410000000000001</v>
      </c>
      <c r="T18" s="31">
        <v>0.80459999999999998</v>
      </c>
      <c r="U18" s="32">
        <v>0.80459999999999998</v>
      </c>
      <c r="V18" s="31">
        <f t="shared" si="0"/>
        <v>-2.8900000000000037E-2</v>
      </c>
      <c r="W18" s="9">
        <f t="shared" si="1"/>
        <v>-136978.27531900018</v>
      </c>
    </row>
    <row r="19" spans="1:23" x14ac:dyDescent="0.35">
      <c r="A19" s="40">
        <v>5904</v>
      </c>
      <c r="B19" s="9" t="s">
        <v>73</v>
      </c>
      <c r="C19" s="9" t="s">
        <v>1035</v>
      </c>
      <c r="D19" s="9">
        <v>44767.682997685188</v>
      </c>
      <c r="E19" s="9">
        <v>0</v>
      </c>
      <c r="F19" s="9">
        <v>92766927</v>
      </c>
      <c r="G19" s="29">
        <v>95541168</v>
      </c>
      <c r="H19" s="29">
        <v>90789892</v>
      </c>
      <c r="I19" s="30">
        <v>-4.9700000000000001E-2</v>
      </c>
      <c r="J19" s="9">
        <v>0</v>
      </c>
      <c r="K19" s="9">
        <v>0</v>
      </c>
      <c r="L19" s="9">
        <v>0</v>
      </c>
      <c r="M19" s="9">
        <v>-4.9700000000000001E-2</v>
      </c>
      <c r="N19" s="9">
        <v>0</v>
      </c>
      <c r="O19" s="9">
        <v>0</v>
      </c>
      <c r="P19" s="9">
        <v>88153614</v>
      </c>
      <c r="Q19" s="31">
        <v>0.91339999999999999</v>
      </c>
      <c r="R19" s="31">
        <v>0.91339999999999999</v>
      </c>
      <c r="S19" s="31">
        <v>0.89410000000000001</v>
      </c>
      <c r="T19" s="31">
        <v>0.80459999999999998</v>
      </c>
      <c r="U19" s="32">
        <v>0.89410000000000001</v>
      </c>
      <c r="V19" s="31">
        <f t="shared" si="0"/>
        <v>0</v>
      </c>
      <c r="W19" s="9">
        <f t="shared" si="1"/>
        <v>0</v>
      </c>
    </row>
    <row r="20" spans="1:23" x14ac:dyDescent="0.35">
      <c r="A20" s="40">
        <v>6902</v>
      </c>
      <c r="B20" s="9" t="s">
        <v>72</v>
      </c>
      <c r="C20" s="9" t="s">
        <v>1035</v>
      </c>
      <c r="D20" s="9">
        <v>44768.607303240744</v>
      </c>
      <c r="E20" s="9">
        <v>0</v>
      </c>
      <c r="F20" s="9">
        <v>214575170</v>
      </c>
      <c r="G20" s="29">
        <v>221533830</v>
      </c>
      <c r="H20" s="29">
        <v>225775440</v>
      </c>
      <c r="I20" s="30">
        <v>1.9099999999999999E-2</v>
      </c>
      <c r="J20" s="9">
        <v>0</v>
      </c>
      <c r="K20" s="9">
        <v>0</v>
      </c>
      <c r="L20" s="9">
        <v>0</v>
      </c>
      <c r="M20" s="9">
        <v>1.9099999999999999E-2</v>
      </c>
      <c r="N20" s="9">
        <v>0</v>
      </c>
      <c r="O20" s="9">
        <v>0</v>
      </c>
      <c r="P20" s="9">
        <v>218683546</v>
      </c>
      <c r="Q20" s="31">
        <v>0.91339999999999999</v>
      </c>
      <c r="R20" s="31">
        <v>0.91339999999999999</v>
      </c>
      <c r="S20" s="31">
        <v>0.89410000000000001</v>
      </c>
      <c r="T20" s="31">
        <v>0.80459999999999998</v>
      </c>
      <c r="U20" s="32">
        <v>0.89410000000000001</v>
      </c>
      <c r="V20" s="31">
        <f t="shared" si="0"/>
        <v>0</v>
      </c>
      <c r="W20" s="9">
        <f t="shared" si="1"/>
        <v>0</v>
      </c>
    </row>
    <row r="21" spans="1:23" x14ac:dyDescent="0.35">
      <c r="A21" s="40">
        <v>7901</v>
      </c>
      <c r="B21" s="9" t="s">
        <v>71</v>
      </c>
      <c r="C21" s="9" t="s">
        <v>1035</v>
      </c>
      <c r="D21" s="9">
        <v>44770.666516203702</v>
      </c>
      <c r="E21" s="9">
        <v>0</v>
      </c>
      <c r="F21" s="9">
        <v>354996158</v>
      </c>
      <c r="G21" s="29">
        <v>354911206</v>
      </c>
      <c r="H21" s="29">
        <v>425213276</v>
      </c>
      <c r="I21" s="30">
        <v>0.1981</v>
      </c>
      <c r="J21" s="9">
        <v>0</v>
      </c>
      <c r="K21" s="9">
        <v>0</v>
      </c>
      <c r="L21" s="9">
        <v>0</v>
      </c>
      <c r="M21" s="9">
        <v>0.1981</v>
      </c>
      <c r="N21" s="9">
        <v>0</v>
      </c>
      <c r="O21" s="9">
        <v>0</v>
      </c>
      <c r="P21" s="9">
        <v>425315056</v>
      </c>
      <c r="Q21" s="31">
        <v>0.86480000000000001</v>
      </c>
      <c r="R21" s="31">
        <v>0.73980000000000001</v>
      </c>
      <c r="S21" s="31">
        <v>0.89410000000000001</v>
      </c>
      <c r="T21" s="31">
        <v>0.80459999999999998</v>
      </c>
      <c r="U21" s="32">
        <v>0.80459999999999998</v>
      </c>
      <c r="V21" s="31">
        <f t="shared" si="0"/>
        <v>-6.4799999999999969E-2</v>
      </c>
      <c r="W21" s="9">
        <f t="shared" si="1"/>
        <v>-275604.15628799982</v>
      </c>
    </row>
    <row r="22" spans="1:23" x14ac:dyDescent="0.35">
      <c r="A22" s="40">
        <v>7902</v>
      </c>
      <c r="B22" s="9" t="s">
        <v>70</v>
      </c>
      <c r="C22" s="9" t="s">
        <v>1035</v>
      </c>
      <c r="D22" s="9">
        <v>44774.524027777778</v>
      </c>
      <c r="E22" s="9">
        <v>0</v>
      </c>
      <c r="F22" s="9">
        <v>858880377</v>
      </c>
      <c r="G22" s="29">
        <v>877571698</v>
      </c>
      <c r="H22" s="29">
        <v>944792785</v>
      </c>
      <c r="I22" s="30">
        <v>7.6600000000000001E-2</v>
      </c>
      <c r="J22" s="9">
        <v>0</v>
      </c>
      <c r="K22" s="9">
        <v>0</v>
      </c>
      <c r="L22" s="9">
        <v>0</v>
      </c>
      <c r="M22" s="9">
        <v>7.6600000000000001E-2</v>
      </c>
      <c r="N22" s="9">
        <v>0</v>
      </c>
      <c r="O22" s="9">
        <v>0</v>
      </c>
      <c r="P22" s="9">
        <v>924669728</v>
      </c>
      <c r="Q22" s="31">
        <v>0.91339999999999999</v>
      </c>
      <c r="R22" s="31">
        <v>0.86960000000000004</v>
      </c>
      <c r="S22" s="31">
        <v>0.89410000000000001</v>
      </c>
      <c r="T22" s="31">
        <v>0.80459999999999998</v>
      </c>
      <c r="U22" s="32">
        <v>0.86960000000000004</v>
      </c>
      <c r="V22" s="31">
        <f t="shared" si="0"/>
        <v>0</v>
      </c>
      <c r="W22" s="9">
        <f t="shared" si="1"/>
        <v>0</v>
      </c>
    </row>
    <row r="23" spans="1:23" x14ac:dyDescent="0.35">
      <c r="A23" s="40">
        <v>7904</v>
      </c>
      <c r="B23" s="9" t="s">
        <v>69</v>
      </c>
      <c r="C23" s="9" t="s">
        <v>1035</v>
      </c>
      <c r="D23" s="9">
        <v>44774.925358796296</v>
      </c>
      <c r="E23" s="9">
        <v>0</v>
      </c>
      <c r="F23" s="9">
        <v>448011527</v>
      </c>
      <c r="G23" s="29">
        <v>394432444</v>
      </c>
      <c r="H23" s="29">
        <v>461805209</v>
      </c>
      <c r="I23" s="30">
        <v>0.17080000000000001</v>
      </c>
      <c r="J23" s="9">
        <v>0</v>
      </c>
      <c r="K23" s="9">
        <v>0</v>
      </c>
      <c r="L23" s="9">
        <v>0</v>
      </c>
      <c r="M23" s="9">
        <v>0.17080000000000001</v>
      </c>
      <c r="N23" s="9">
        <v>0</v>
      </c>
      <c r="O23" s="9">
        <v>0</v>
      </c>
      <c r="P23" s="9">
        <v>524536102</v>
      </c>
      <c r="Q23" s="31">
        <v>0.82589999999999997</v>
      </c>
      <c r="R23" s="31">
        <v>0.72299999999999998</v>
      </c>
      <c r="S23" s="31">
        <v>0.89410000000000001</v>
      </c>
      <c r="T23" s="31">
        <v>0.80459999999999998</v>
      </c>
      <c r="U23" s="32">
        <v>0.80459999999999998</v>
      </c>
      <c r="V23" s="31">
        <f t="shared" si="0"/>
        <v>-8.1600000000000006E-2</v>
      </c>
      <c r="W23" s="9">
        <f t="shared" si="1"/>
        <v>-428021.45923199999</v>
      </c>
    </row>
    <row r="24" spans="1:23" x14ac:dyDescent="0.35">
      <c r="A24" s="40">
        <v>7905</v>
      </c>
      <c r="B24" s="9" t="s">
        <v>68</v>
      </c>
      <c r="C24" s="9" t="s">
        <v>1035</v>
      </c>
      <c r="D24" s="9">
        <v>44774.629942129628</v>
      </c>
      <c r="E24" s="9">
        <v>0</v>
      </c>
      <c r="F24" s="9">
        <v>1996651870</v>
      </c>
      <c r="G24" s="29">
        <v>1728126666</v>
      </c>
      <c r="H24" s="29">
        <v>2165835876</v>
      </c>
      <c r="I24" s="30">
        <v>0.25330000000000003</v>
      </c>
      <c r="J24" s="9">
        <v>0</v>
      </c>
      <c r="K24" s="9">
        <v>0</v>
      </c>
      <c r="L24" s="9">
        <v>0</v>
      </c>
      <c r="M24" s="9">
        <v>0.25330000000000003</v>
      </c>
      <c r="N24" s="9">
        <v>0</v>
      </c>
      <c r="O24" s="9">
        <v>0</v>
      </c>
      <c r="P24" s="9">
        <v>2502374587</v>
      </c>
      <c r="Q24" s="31">
        <v>0.91339999999999999</v>
      </c>
      <c r="R24" s="31">
        <v>0.747</v>
      </c>
      <c r="S24" s="31">
        <v>0.89410000000000001</v>
      </c>
      <c r="T24" s="31">
        <v>0.80459999999999998</v>
      </c>
      <c r="U24" s="32">
        <v>0.80459999999999998</v>
      </c>
      <c r="V24" s="31">
        <f t="shared" si="0"/>
        <v>-5.7599999999999985E-2</v>
      </c>
      <c r="W24" s="9">
        <f t="shared" si="1"/>
        <v>-1441367.7621119996</v>
      </c>
    </row>
    <row r="25" spans="1:23" x14ac:dyDescent="0.35">
      <c r="A25" s="40">
        <v>7906</v>
      </c>
      <c r="B25" s="9" t="s">
        <v>67</v>
      </c>
      <c r="C25" s="9" t="s">
        <v>1035</v>
      </c>
      <c r="D25" s="9">
        <v>44767.682997685188</v>
      </c>
      <c r="E25" s="9">
        <v>0</v>
      </c>
      <c r="F25" s="9">
        <v>522211627</v>
      </c>
      <c r="G25" s="29">
        <v>518492244</v>
      </c>
      <c r="H25" s="29">
        <v>574220740</v>
      </c>
      <c r="I25" s="30">
        <v>0.1075</v>
      </c>
      <c r="J25" s="9">
        <v>0</v>
      </c>
      <c r="K25" s="9">
        <v>0</v>
      </c>
      <c r="L25" s="9">
        <v>0</v>
      </c>
      <c r="M25" s="9">
        <v>0.1075</v>
      </c>
      <c r="N25" s="9">
        <v>0</v>
      </c>
      <c r="O25" s="9">
        <v>0</v>
      </c>
      <c r="P25" s="9">
        <v>578339889</v>
      </c>
      <c r="Q25" s="31">
        <v>0.83799999999999997</v>
      </c>
      <c r="R25" s="31">
        <v>0.77549999999999997</v>
      </c>
      <c r="S25" s="31">
        <v>0.89410000000000001</v>
      </c>
      <c r="T25" s="31">
        <v>0.80459999999999998</v>
      </c>
      <c r="U25" s="32">
        <v>0.80459999999999998</v>
      </c>
      <c r="V25" s="31">
        <f t="shared" si="0"/>
        <v>-2.9100000000000015E-2</v>
      </c>
      <c r="W25" s="9">
        <f t="shared" si="1"/>
        <v>-168296.90769900006</v>
      </c>
    </row>
    <row r="26" spans="1:23" x14ac:dyDescent="0.35">
      <c r="A26" s="40">
        <v>8901</v>
      </c>
      <c r="B26" s="9" t="s">
        <v>66</v>
      </c>
      <c r="C26" s="9" t="s">
        <v>1035</v>
      </c>
      <c r="D26" s="9">
        <v>44764.500613425924</v>
      </c>
      <c r="E26" s="9">
        <v>0</v>
      </c>
      <c r="F26" s="9">
        <v>1554835464</v>
      </c>
      <c r="G26" s="29">
        <v>1643766751</v>
      </c>
      <c r="H26" s="29">
        <v>1779078492</v>
      </c>
      <c r="I26" s="30">
        <v>8.2299999999999998E-2</v>
      </c>
      <c r="J26" s="9">
        <v>0</v>
      </c>
      <c r="K26" s="9">
        <v>0</v>
      </c>
      <c r="L26" s="9">
        <v>0</v>
      </c>
      <c r="M26" s="9">
        <v>8.2299999999999998E-2</v>
      </c>
      <c r="N26" s="9">
        <v>0</v>
      </c>
      <c r="O26" s="9">
        <v>0</v>
      </c>
      <c r="P26" s="9">
        <v>1682826551</v>
      </c>
      <c r="Q26" s="31">
        <v>0.88260000000000005</v>
      </c>
      <c r="R26" s="31">
        <v>0.83579999999999999</v>
      </c>
      <c r="S26" s="31">
        <v>0.89410000000000001</v>
      </c>
      <c r="T26" s="31">
        <v>0.80459999999999998</v>
      </c>
      <c r="U26" s="32">
        <v>0.83579999999999999</v>
      </c>
      <c r="V26" s="31">
        <f t="shared" si="0"/>
        <v>0</v>
      </c>
      <c r="W26" s="9">
        <f t="shared" si="1"/>
        <v>0</v>
      </c>
    </row>
    <row r="27" spans="1:23" x14ac:dyDescent="0.35">
      <c r="A27" s="40">
        <v>8902</v>
      </c>
      <c r="B27" s="9" t="s">
        <v>65</v>
      </c>
      <c r="C27" s="9" t="s">
        <v>1035</v>
      </c>
      <c r="D27" s="9">
        <v>44767.55908564815</v>
      </c>
      <c r="E27" s="9">
        <v>67931170</v>
      </c>
      <c r="F27" s="9">
        <v>1634782589</v>
      </c>
      <c r="G27" s="29">
        <v>1617648660</v>
      </c>
      <c r="H27" s="29">
        <v>1783485394</v>
      </c>
      <c r="I27" s="30">
        <v>0.10249999999999999</v>
      </c>
      <c r="J27" s="9">
        <v>0</v>
      </c>
      <c r="K27" s="9">
        <v>0</v>
      </c>
      <c r="L27" s="9">
        <v>0</v>
      </c>
      <c r="M27" s="9">
        <v>0.10249999999999999</v>
      </c>
      <c r="N27" s="9">
        <v>75331111</v>
      </c>
      <c r="O27" s="9">
        <v>7399941</v>
      </c>
      <c r="P27" s="9">
        <v>1802811676</v>
      </c>
      <c r="Q27" s="31">
        <v>0.88870000000000005</v>
      </c>
      <c r="R27" s="31">
        <v>0.82599999999999996</v>
      </c>
      <c r="S27" s="31">
        <v>0.89410000000000001</v>
      </c>
      <c r="T27" s="31">
        <v>0.80459999999999998</v>
      </c>
      <c r="U27" s="32">
        <v>0.82599999999999996</v>
      </c>
      <c r="V27" s="31">
        <f t="shared" si="0"/>
        <v>0</v>
      </c>
      <c r="W27" s="9">
        <f t="shared" si="1"/>
        <v>0</v>
      </c>
    </row>
    <row r="28" spans="1:23" x14ac:dyDescent="0.35">
      <c r="A28" s="40">
        <v>8903</v>
      </c>
      <c r="B28" s="9" t="s">
        <v>64</v>
      </c>
      <c r="C28" s="9" t="s">
        <v>1035</v>
      </c>
      <c r="D28" s="9">
        <v>44768.642604166664</v>
      </c>
      <c r="E28" s="9">
        <v>7952046</v>
      </c>
      <c r="F28" s="9">
        <v>415858101</v>
      </c>
      <c r="G28" s="29">
        <v>409257901</v>
      </c>
      <c r="H28" s="29">
        <v>468273726</v>
      </c>
      <c r="I28" s="30">
        <v>0.14419999999999999</v>
      </c>
      <c r="J28" s="9">
        <v>0</v>
      </c>
      <c r="K28" s="9">
        <v>0</v>
      </c>
      <c r="L28" s="9">
        <v>0</v>
      </c>
      <c r="M28" s="9">
        <v>0.14419999999999999</v>
      </c>
      <c r="N28" s="9">
        <v>8448586</v>
      </c>
      <c r="O28" s="9">
        <v>496540</v>
      </c>
      <c r="P28" s="9">
        <v>475175527</v>
      </c>
      <c r="Q28" s="31">
        <v>0.83850000000000002</v>
      </c>
      <c r="R28" s="31">
        <v>0.75209999999999999</v>
      </c>
      <c r="S28" s="31">
        <v>0.89410000000000001</v>
      </c>
      <c r="T28" s="31">
        <v>0.80459999999999998</v>
      </c>
      <c r="U28" s="32">
        <v>0.80459999999999998</v>
      </c>
      <c r="V28" s="31">
        <f t="shared" si="0"/>
        <v>-5.2499999999999991E-2</v>
      </c>
      <c r="W28" s="9">
        <f t="shared" si="1"/>
        <v>-249467.15167499994</v>
      </c>
    </row>
    <row r="29" spans="1:23" x14ac:dyDescent="0.35">
      <c r="A29" s="40">
        <v>9901</v>
      </c>
      <c r="B29" s="9" t="s">
        <v>63</v>
      </c>
      <c r="C29" s="9" t="s">
        <v>1035</v>
      </c>
      <c r="D29" s="9">
        <v>44769.544224537036</v>
      </c>
      <c r="E29" s="9">
        <v>0</v>
      </c>
      <c r="F29" s="9">
        <v>335059455</v>
      </c>
      <c r="G29" s="29">
        <v>329426860</v>
      </c>
      <c r="H29" s="29">
        <v>348872807</v>
      </c>
      <c r="I29" s="30">
        <v>5.8999999999999997E-2</v>
      </c>
      <c r="J29" s="9">
        <v>0</v>
      </c>
      <c r="K29" s="9">
        <v>0</v>
      </c>
      <c r="L29" s="9">
        <v>0</v>
      </c>
      <c r="M29" s="9">
        <v>5.8999999999999997E-2</v>
      </c>
      <c r="N29" s="9">
        <v>0</v>
      </c>
      <c r="O29" s="9">
        <v>0</v>
      </c>
      <c r="P29" s="9">
        <v>354837892</v>
      </c>
      <c r="Q29" s="31">
        <v>0.90539999999999998</v>
      </c>
      <c r="R29" s="31">
        <v>0.87629999999999997</v>
      </c>
      <c r="S29" s="31">
        <v>0.89410000000000001</v>
      </c>
      <c r="T29" s="31">
        <v>0.80459999999999998</v>
      </c>
      <c r="U29" s="32">
        <v>0.87629999999999997</v>
      </c>
      <c r="V29" s="31">
        <f t="shared" si="0"/>
        <v>0</v>
      </c>
      <c r="W29" s="9">
        <f t="shared" si="1"/>
        <v>0</v>
      </c>
    </row>
    <row r="30" spans="1:23" x14ac:dyDescent="0.35">
      <c r="A30" s="40">
        <v>10901</v>
      </c>
      <c r="B30" s="9" t="s">
        <v>62</v>
      </c>
      <c r="C30" s="9" t="s">
        <v>1035</v>
      </c>
      <c r="D30" s="9">
        <v>44768.642604166664</v>
      </c>
      <c r="E30" s="9">
        <v>0</v>
      </c>
      <c r="F30" s="9">
        <v>291759125</v>
      </c>
      <c r="G30" s="29">
        <v>318704502</v>
      </c>
      <c r="H30" s="29">
        <v>389484346</v>
      </c>
      <c r="I30" s="30">
        <v>0.22209999999999999</v>
      </c>
      <c r="J30" s="9">
        <v>0</v>
      </c>
      <c r="K30" s="9">
        <v>0</v>
      </c>
      <c r="L30" s="9">
        <v>0</v>
      </c>
      <c r="M30" s="9">
        <v>0.22209999999999999</v>
      </c>
      <c r="N30" s="9">
        <v>0</v>
      </c>
      <c r="O30" s="9">
        <v>0</v>
      </c>
      <c r="P30" s="9">
        <v>356554775</v>
      </c>
      <c r="Q30" s="31">
        <v>0.82620000000000005</v>
      </c>
      <c r="R30" s="31">
        <v>0.69289999999999996</v>
      </c>
      <c r="S30" s="31">
        <v>0.89410000000000001</v>
      </c>
      <c r="T30" s="31">
        <v>0.80459999999999998</v>
      </c>
      <c r="U30" s="32">
        <v>0.80459999999999998</v>
      </c>
      <c r="V30" s="31">
        <f t="shared" si="0"/>
        <v>-0.11170000000000002</v>
      </c>
      <c r="W30" s="9">
        <f t="shared" si="1"/>
        <v>-398271.68367500009</v>
      </c>
    </row>
    <row r="31" spans="1:23" x14ac:dyDescent="0.35">
      <c r="A31" s="40">
        <v>10902</v>
      </c>
      <c r="B31" s="9" t="s">
        <v>61</v>
      </c>
      <c r="C31" s="9" t="s">
        <v>1035</v>
      </c>
      <c r="D31" s="9">
        <v>44774.524027777778</v>
      </c>
      <c r="E31" s="9">
        <v>0</v>
      </c>
      <c r="F31" s="9">
        <v>2125184895</v>
      </c>
      <c r="G31" s="29">
        <v>1927216091</v>
      </c>
      <c r="H31" s="29">
        <v>2133830257</v>
      </c>
      <c r="I31" s="30">
        <v>0.1072</v>
      </c>
      <c r="J31" s="9">
        <v>0</v>
      </c>
      <c r="K31" s="9">
        <v>0</v>
      </c>
      <c r="L31" s="9">
        <v>0</v>
      </c>
      <c r="M31" s="9">
        <v>0.1072</v>
      </c>
      <c r="N31" s="9">
        <v>0</v>
      </c>
      <c r="O31" s="9">
        <v>0</v>
      </c>
      <c r="P31" s="9">
        <v>2353023022</v>
      </c>
      <c r="Q31" s="31">
        <v>0.82199999999999995</v>
      </c>
      <c r="R31" s="31">
        <v>0.76090000000000002</v>
      </c>
      <c r="S31" s="31">
        <v>0.89410000000000001</v>
      </c>
      <c r="T31" s="31">
        <v>0.80459999999999998</v>
      </c>
      <c r="U31" s="32">
        <v>0.80459999999999998</v>
      </c>
      <c r="V31" s="31">
        <f t="shared" si="0"/>
        <v>-4.3699999999999961E-2</v>
      </c>
      <c r="W31" s="9">
        <f t="shared" si="1"/>
        <v>-1028271.060613999</v>
      </c>
    </row>
    <row r="32" spans="1:23" x14ac:dyDescent="0.35">
      <c r="A32" s="40">
        <v>11901</v>
      </c>
      <c r="B32" s="9" t="s">
        <v>60</v>
      </c>
      <c r="C32" s="9" t="s">
        <v>1035</v>
      </c>
      <c r="D32" s="9">
        <v>44769.402430555558</v>
      </c>
      <c r="E32" s="9">
        <v>0</v>
      </c>
      <c r="F32" s="9">
        <v>5520798596</v>
      </c>
      <c r="G32" s="29">
        <v>5703483223</v>
      </c>
      <c r="H32" s="29">
        <v>7813666435</v>
      </c>
      <c r="I32" s="30">
        <v>0.37</v>
      </c>
      <c r="J32" s="9">
        <v>0</v>
      </c>
      <c r="K32" s="9">
        <v>0</v>
      </c>
      <c r="L32" s="9">
        <v>0</v>
      </c>
      <c r="M32" s="9">
        <v>0.37</v>
      </c>
      <c r="N32" s="9">
        <v>0</v>
      </c>
      <c r="O32" s="9">
        <v>0</v>
      </c>
      <c r="P32" s="9">
        <v>7563391878</v>
      </c>
      <c r="Q32" s="31">
        <v>0.82199999999999995</v>
      </c>
      <c r="R32" s="31">
        <v>0.61499999999999999</v>
      </c>
      <c r="S32" s="31">
        <v>0.89410000000000001</v>
      </c>
      <c r="T32" s="31">
        <v>0.80459999999999998</v>
      </c>
      <c r="U32" s="32">
        <v>0.80459999999999998</v>
      </c>
      <c r="V32" s="31">
        <f t="shared" si="0"/>
        <v>-0.18959999999999999</v>
      </c>
      <c r="W32" s="9">
        <f t="shared" si="1"/>
        <v>-14340191.000688</v>
      </c>
    </row>
    <row r="33" spans="1:23" x14ac:dyDescent="0.35">
      <c r="A33" s="40">
        <v>11902</v>
      </c>
      <c r="B33" s="9" t="s">
        <v>59</v>
      </c>
      <c r="C33" s="9" t="s">
        <v>1035</v>
      </c>
      <c r="D33" s="9">
        <v>44774.678518518522</v>
      </c>
      <c r="E33" s="9">
        <v>0</v>
      </c>
      <c r="F33" s="9">
        <v>1954653551</v>
      </c>
      <c r="G33" s="29">
        <v>1957641972</v>
      </c>
      <c r="H33" s="29">
        <v>2354004936</v>
      </c>
      <c r="I33" s="30">
        <v>0.20250000000000001</v>
      </c>
      <c r="J33" s="9">
        <v>0</v>
      </c>
      <c r="K33" s="9">
        <v>0</v>
      </c>
      <c r="L33" s="9">
        <v>0</v>
      </c>
      <c r="M33" s="9">
        <v>0.20250000000000001</v>
      </c>
      <c r="N33" s="9">
        <v>0</v>
      </c>
      <c r="O33" s="9">
        <v>0</v>
      </c>
      <c r="P33" s="9">
        <v>2350411451</v>
      </c>
      <c r="Q33" s="31">
        <v>0.82199999999999995</v>
      </c>
      <c r="R33" s="31">
        <v>0.7006</v>
      </c>
      <c r="S33" s="31">
        <v>0.89410000000000001</v>
      </c>
      <c r="T33" s="31">
        <v>0.80459999999999998</v>
      </c>
      <c r="U33" s="32">
        <v>0.80459999999999998</v>
      </c>
      <c r="V33" s="31">
        <f t="shared" si="0"/>
        <v>-0.10399999999999998</v>
      </c>
      <c r="W33" s="9">
        <f t="shared" si="1"/>
        <v>-2444427.9090399998</v>
      </c>
    </row>
    <row r="34" spans="1:23" x14ac:dyDescent="0.35">
      <c r="A34" s="40">
        <v>11904</v>
      </c>
      <c r="B34" s="9" t="s">
        <v>58</v>
      </c>
      <c r="C34" s="9" t="s">
        <v>1035</v>
      </c>
      <c r="D34" s="9">
        <v>44770.780717592592</v>
      </c>
      <c r="E34" s="9">
        <v>0</v>
      </c>
      <c r="F34" s="9">
        <v>1119973017</v>
      </c>
      <c r="G34" s="29">
        <v>1201163896</v>
      </c>
      <c r="H34" s="29">
        <v>1584547983</v>
      </c>
      <c r="I34" s="30">
        <v>0.31919999999999998</v>
      </c>
      <c r="J34" s="9">
        <v>0</v>
      </c>
      <c r="K34" s="9">
        <v>0</v>
      </c>
      <c r="L34" s="9">
        <v>0</v>
      </c>
      <c r="M34" s="9">
        <v>0.31919999999999998</v>
      </c>
      <c r="N34" s="9">
        <v>0</v>
      </c>
      <c r="O34" s="9">
        <v>0</v>
      </c>
      <c r="P34" s="9">
        <v>1477442829</v>
      </c>
      <c r="Q34" s="31">
        <v>0.82199999999999995</v>
      </c>
      <c r="R34" s="31">
        <v>0.63859999999999995</v>
      </c>
      <c r="S34" s="31">
        <v>0.89410000000000001</v>
      </c>
      <c r="T34" s="31">
        <v>0.80459999999999998</v>
      </c>
      <c r="U34" s="32">
        <v>0.80459999999999998</v>
      </c>
      <c r="V34" s="31">
        <f t="shared" si="0"/>
        <v>-0.16600000000000004</v>
      </c>
      <c r="W34" s="9">
        <f t="shared" si="1"/>
        <v>-2452555.0961400005</v>
      </c>
    </row>
    <row r="35" spans="1:23" x14ac:dyDescent="0.35">
      <c r="A35" s="40">
        <v>11905</v>
      </c>
      <c r="B35" s="9" t="s">
        <v>57</v>
      </c>
      <c r="C35" s="9" t="s">
        <v>1035</v>
      </c>
      <c r="D35" s="9">
        <v>44774.524027777778</v>
      </c>
      <c r="E35" s="9">
        <v>0</v>
      </c>
      <c r="F35" s="9">
        <v>148436686</v>
      </c>
      <c r="G35" s="29">
        <v>157499519</v>
      </c>
      <c r="H35" s="29">
        <v>194758405</v>
      </c>
      <c r="I35" s="30">
        <v>0.2366</v>
      </c>
      <c r="J35" s="9">
        <v>0</v>
      </c>
      <c r="K35" s="9">
        <v>0</v>
      </c>
      <c r="L35" s="9">
        <v>0</v>
      </c>
      <c r="M35" s="9">
        <v>0.2366</v>
      </c>
      <c r="N35" s="9">
        <v>0</v>
      </c>
      <c r="O35" s="9">
        <v>0</v>
      </c>
      <c r="P35" s="9">
        <v>183551622</v>
      </c>
      <c r="Q35" s="31">
        <v>0.82199999999999995</v>
      </c>
      <c r="R35" s="31">
        <v>0.68130000000000002</v>
      </c>
      <c r="S35" s="31">
        <v>0.89410000000000001</v>
      </c>
      <c r="T35" s="31">
        <v>0.80459999999999998</v>
      </c>
      <c r="U35" s="32">
        <v>0.80459999999999998</v>
      </c>
      <c r="V35" s="31">
        <f t="shared" si="0"/>
        <v>-0.12329999999999997</v>
      </c>
      <c r="W35" s="9">
        <f t="shared" si="1"/>
        <v>-226319.14992599993</v>
      </c>
    </row>
    <row r="36" spans="1:23" x14ac:dyDescent="0.35">
      <c r="A36" s="40">
        <v>12901</v>
      </c>
      <c r="B36" s="9" t="s">
        <v>56</v>
      </c>
      <c r="C36" s="9" t="s">
        <v>1035</v>
      </c>
      <c r="D36" s="9">
        <v>44769.687777777777</v>
      </c>
      <c r="E36" s="9">
        <v>0</v>
      </c>
      <c r="F36" s="9">
        <v>358412093</v>
      </c>
      <c r="G36" s="29">
        <v>331271970</v>
      </c>
      <c r="H36" s="29">
        <v>401585528</v>
      </c>
      <c r="I36" s="30">
        <v>0.21229999999999999</v>
      </c>
      <c r="J36" s="9">
        <v>0</v>
      </c>
      <c r="K36" s="9">
        <v>0</v>
      </c>
      <c r="L36" s="9">
        <v>0</v>
      </c>
      <c r="M36" s="9">
        <v>0.21229999999999999</v>
      </c>
      <c r="N36" s="9">
        <v>0</v>
      </c>
      <c r="O36" s="9">
        <v>0</v>
      </c>
      <c r="P36" s="9">
        <v>434486231</v>
      </c>
      <c r="Q36" s="31">
        <v>0.82199999999999995</v>
      </c>
      <c r="R36" s="31">
        <v>0.69499999999999995</v>
      </c>
      <c r="S36" s="31">
        <v>0.89410000000000001</v>
      </c>
      <c r="T36" s="31">
        <v>0.80459999999999998</v>
      </c>
      <c r="U36" s="32">
        <v>0.80459999999999998</v>
      </c>
      <c r="V36" s="31">
        <f t="shared" si="0"/>
        <v>-0.10960000000000003</v>
      </c>
      <c r="W36" s="9">
        <f t="shared" si="1"/>
        <v>-476196.9091760001</v>
      </c>
    </row>
    <row r="37" spans="1:23" x14ac:dyDescent="0.35">
      <c r="A37" s="40">
        <v>13901</v>
      </c>
      <c r="B37" s="9" t="s">
        <v>55</v>
      </c>
      <c r="C37" s="9" t="s">
        <v>1035</v>
      </c>
      <c r="D37" s="9">
        <v>44768.607303240744</v>
      </c>
      <c r="E37" s="9">
        <v>0</v>
      </c>
      <c r="F37" s="9">
        <v>828829935</v>
      </c>
      <c r="G37" s="29">
        <v>828829935</v>
      </c>
      <c r="H37" s="29">
        <v>903150038</v>
      </c>
      <c r="I37" s="30">
        <v>8.9700000000000002E-2</v>
      </c>
      <c r="J37" s="9">
        <v>0</v>
      </c>
      <c r="K37" s="9">
        <v>0</v>
      </c>
      <c r="L37" s="9">
        <v>0</v>
      </c>
      <c r="M37" s="9">
        <v>8.9700000000000002E-2</v>
      </c>
      <c r="N37" s="9">
        <v>0</v>
      </c>
      <c r="O37" s="9">
        <v>0</v>
      </c>
      <c r="P37" s="9">
        <v>903150038</v>
      </c>
      <c r="Q37" s="31">
        <v>0.88449999999999995</v>
      </c>
      <c r="R37" s="31">
        <v>0.83199999999999996</v>
      </c>
      <c r="S37" s="31">
        <v>0.89410000000000001</v>
      </c>
      <c r="T37" s="31">
        <v>0.80459999999999998</v>
      </c>
      <c r="U37" s="32">
        <v>0.83199999999999996</v>
      </c>
      <c r="V37" s="31">
        <f t="shared" si="0"/>
        <v>0</v>
      </c>
      <c r="W37" s="9">
        <f t="shared" si="1"/>
        <v>0</v>
      </c>
    </row>
    <row r="38" spans="1:23" x14ac:dyDescent="0.35">
      <c r="A38" s="40">
        <v>13902</v>
      </c>
      <c r="B38" s="9" t="s">
        <v>54</v>
      </c>
      <c r="C38" s="9" t="s">
        <v>1035</v>
      </c>
      <c r="D38" s="9">
        <v>44770.573333333334</v>
      </c>
      <c r="E38" s="9">
        <v>0</v>
      </c>
      <c r="F38" s="9">
        <v>317428519</v>
      </c>
      <c r="G38" s="29">
        <v>320967130</v>
      </c>
      <c r="H38" s="29">
        <v>604703206</v>
      </c>
      <c r="I38" s="30">
        <v>0.88400000000000001</v>
      </c>
      <c r="J38" s="9">
        <v>0</v>
      </c>
      <c r="K38" s="9">
        <v>0</v>
      </c>
      <c r="L38" s="9">
        <v>0</v>
      </c>
      <c r="M38" s="9">
        <v>0.88400000000000001</v>
      </c>
      <c r="N38" s="9">
        <v>0</v>
      </c>
      <c r="O38" s="9">
        <v>0</v>
      </c>
      <c r="P38" s="9">
        <v>598036450</v>
      </c>
      <c r="Q38" s="31">
        <v>0.91339999999999999</v>
      </c>
      <c r="R38" s="31">
        <v>0.49690000000000001</v>
      </c>
      <c r="S38" s="31">
        <v>0.89410000000000001</v>
      </c>
      <c r="T38" s="31">
        <v>0.80459999999999998</v>
      </c>
      <c r="U38" s="32">
        <v>0.80459999999999998</v>
      </c>
      <c r="V38" s="31">
        <f t="shared" si="0"/>
        <v>-0.30769999999999997</v>
      </c>
      <c r="W38" s="9">
        <f t="shared" si="1"/>
        <v>-1840158.1566499998</v>
      </c>
    </row>
    <row r="39" spans="1:23" x14ac:dyDescent="0.35">
      <c r="A39" s="40">
        <v>13903</v>
      </c>
      <c r="B39" s="9" t="s">
        <v>53</v>
      </c>
      <c r="C39" s="9" t="s">
        <v>1035</v>
      </c>
      <c r="D39" s="9">
        <v>44774.524027777778</v>
      </c>
      <c r="E39" s="9">
        <v>0</v>
      </c>
      <c r="F39" s="9">
        <v>552462976</v>
      </c>
      <c r="G39" s="29">
        <v>559141717</v>
      </c>
      <c r="H39" s="29">
        <v>519969014</v>
      </c>
      <c r="I39" s="30">
        <v>-7.0099999999999996E-2</v>
      </c>
      <c r="J39" s="9">
        <v>0</v>
      </c>
      <c r="K39" s="9">
        <v>0</v>
      </c>
      <c r="L39" s="9">
        <v>0</v>
      </c>
      <c r="M39" s="9">
        <v>-7.0099999999999996E-2</v>
      </c>
      <c r="N39" s="9">
        <v>0</v>
      </c>
      <c r="O39" s="9">
        <v>0</v>
      </c>
      <c r="P39" s="9">
        <v>513758176</v>
      </c>
      <c r="Q39" s="31">
        <v>0.91339999999999999</v>
      </c>
      <c r="R39" s="31">
        <v>0.91339999999999999</v>
      </c>
      <c r="S39" s="31">
        <v>0.89410000000000001</v>
      </c>
      <c r="T39" s="31">
        <v>0.80459999999999998</v>
      </c>
      <c r="U39" s="32">
        <v>0.89410000000000001</v>
      </c>
      <c r="V39" s="31">
        <f t="shared" si="0"/>
        <v>0</v>
      </c>
      <c r="W39" s="9">
        <f t="shared" si="1"/>
        <v>0</v>
      </c>
    </row>
    <row r="40" spans="1:23" x14ac:dyDescent="0.35">
      <c r="A40" s="40">
        <v>13905</v>
      </c>
      <c r="B40" s="9" t="s">
        <v>52</v>
      </c>
      <c r="C40" s="9" t="s">
        <v>1035</v>
      </c>
      <c r="D40" s="9">
        <v>44769.834016203706</v>
      </c>
      <c r="E40" s="9">
        <v>0</v>
      </c>
      <c r="F40" s="9">
        <v>232186388</v>
      </c>
      <c r="G40" s="29">
        <v>238571976</v>
      </c>
      <c r="H40" s="29">
        <v>277250323</v>
      </c>
      <c r="I40" s="30">
        <v>0.16209999999999999</v>
      </c>
      <c r="J40" s="9">
        <v>0</v>
      </c>
      <c r="K40" s="9">
        <v>0</v>
      </c>
      <c r="L40" s="9">
        <v>0</v>
      </c>
      <c r="M40" s="9">
        <v>0.16209999999999999</v>
      </c>
      <c r="N40" s="9">
        <v>0</v>
      </c>
      <c r="O40" s="9">
        <v>0</v>
      </c>
      <c r="P40" s="9">
        <v>269829475</v>
      </c>
      <c r="Q40" s="31">
        <v>0.82199999999999995</v>
      </c>
      <c r="R40" s="31">
        <v>0.72499999999999998</v>
      </c>
      <c r="S40" s="31">
        <v>0.89410000000000001</v>
      </c>
      <c r="T40" s="31">
        <v>0.80459999999999998</v>
      </c>
      <c r="U40" s="32">
        <v>0.80459999999999998</v>
      </c>
      <c r="V40" s="31">
        <f t="shared" si="0"/>
        <v>-7.9600000000000004E-2</v>
      </c>
      <c r="W40" s="9">
        <f t="shared" si="1"/>
        <v>-214784.26210000002</v>
      </c>
    </row>
    <row r="41" spans="1:23" x14ac:dyDescent="0.35">
      <c r="A41" s="40">
        <v>14901</v>
      </c>
      <c r="B41" s="9" t="s">
        <v>51</v>
      </c>
      <c r="C41" s="9" t="s">
        <v>1035</v>
      </c>
      <c r="D41" s="9">
        <v>44770.457719907405</v>
      </c>
      <c r="E41" s="9">
        <v>0</v>
      </c>
      <c r="F41" s="9">
        <v>631794068</v>
      </c>
      <c r="G41" s="29">
        <v>672393898</v>
      </c>
      <c r="H41" s="29">
        <v>780138677</v>
      </c>
      <c r="I41" s="30">
        <v>0.16020000000000001</v>
      </c>
      <c r="J41" s="9">
        <v>0</v>
      </c>
      <c r="K41" s="9">
        <v>0</v>
      </c>
      <c r="L41" s="9">
        <v>0</v>
      </c>
      <c r="M41" s="9">
        <v>0.16020000000000001</v>
      </c>
      <c r="N41" s="9">
        <v>0</v>
      </c>
      <c r="O41" s="9">
        <v>0</v>
      </c>
      <c r="P41" s="9">
        <v>733033107</v>
      </c>
      <c r="Q41" s="31">
        <v>0.82199999999999995</v>
      </c>
      <c r="R41" s="31">
        <v>0.72609999999999997</v>
      </c>
      <c r="S41" s="31">
        <v>0.89410000000000001</v>
      </c>
      <c r="T41" s="31">
        <v>0.80459999999999998</v>
      </c>
      <c r="U41" s="32">
        <v>0.80459999999999998</v>
      </c>
      <c r="V41" s="31">
        <f t="shared" si="0"/>
        <v>-7.8500000000000014E-2</v>
      </c>
      <c r="W41" s="9">
        <f t="shared" si="1"/>
        <v>-575430.98899500014</v>
      </c>
    </row>
    <row r="42" spans="1:23" x14ac:dyDescent="0.35">
      <c r="A42" s="40">
        <v>14902</v>
      </c>
      <c r="B42" s="9" t="s">
        <v>50</v>
      </c>
      <c r="C42" s="9" t="s">
        <v>1035</v>
      </c>
      <c r="D42" s="9">
        <v>44774.678518518522</v>
      </c>
      <c r="E42" s="9">
        <v>0</v>
      </c>
      <c r="F42" s="9">
        <v>157067266</v>
      </c>
      <c r="G42" s="29">
        <v>162167247</v>
      </c>
      <c r="H42" s="29">
        <v>188713150</v>
      </c>
      <c r="I42" s="30">
        <v>0.16370000000000001</v>
      </c>
      <c r="J42" s="9">
        <v>0</v>
      </c>
      <c r="K42" s="9">
        <v>0</v>
      </c>
      <c r="L42" s="9">
        <v>0</v>
      </c>
      <c r="M42" s="9">
        <v>0.16370000000000001</v>
      </c>
      <c r="N42" s="9">
        <v>0</v>
      </c>
      <c r="O42" s="9">
        <v>0</v>
      </c>
      <c r="P42" s="9">
        <v>182778330</v>
      </c>
      <c r="Q42" s="31">
        <v>0.82199999999999995</v>
      </c>
      <c r="R42" s="31">
        <v>0.72399999999999998</v>
      </c>
      <c r="S42" s="31">
        <v>0.89410000000000001</v>
      </c>
      <c r="T42" s="31">
        <v>0.80459999999999998</v>
      </c>
      <c r="U42" s="32">
        <v>0.80459999999999998</v>
      </c>
      <c r="V42" s="31">
        <f t="shared" si="0"/>
        <v>-8.0600000000000005E-2</v>
      </c>
      <c r="W42" s="9">
        <f t="shared" si="1"/>
        <v>-147319.33398000002</v>
      </c>
    </row>
    <row r="43" spans="1:23" x14ac:dyDescent="0.35">
      <c r="A43" s="40">
        <v>14903</v>
      </c>
      <c r="B43" s="9" t="s">
        <v>49</v>
      </c>
      <c r="C43" s="9" t="s">
        <v>1035</v>
      </c>
      <c r="D43" s="9">
        <v>44770.539027777777</v>
      </c>
      <c r="E43" s="9">
        <v>0</v>
      </c>
      <c r="F43" s="9">
        <v>4578658339</v>
      </c>
      <c r="G43" s="29">
        <v>4825670201</v>
      </c>
      <c r="H43" s="29">
        <v>5824892120</v>
      </c>
      <c r="I43" s="30">
        <v>0.20710000000000001</v>
      </c>
      <c r="J43" s="9">
        <v>0</v>
      </c>
      <c r="K43" s="9">
        <v>0</v>
      </c>
      <c r="L43" s="9">
        <v>0</v>
      </c>
      <c r="M43" s="9">
        <v>0.20710000000000001</v>
      </c>
      <c r="N43" s="9">
        <v>0</v>
      </c>
      <c r="O43" s="9">
        <v>0</v>
      </c>
      <c r="P43" s="9">
        <v>5526733027</v>
      </c>
      <c r="Q43" s="31">
        <v>0.82199999999999995</v>
      </c>
      <c r="R43" s="31">
        <v>0.69799999999999995</v>
      </c>
      <c r="S43" s="31">
        <v>0.89410000000000001</v>
      </c>
      <c r="T43" s="31">
        <v>0.80459999999999998</v>
      </c>
      <c r="U43" s="32">
        <v>0.80459999999999998</v>
      </c>
      <c r="V43" s="31">
        <f t="shared" si="0"/>
        <v>-0.10660000000000003</v>
      </c>
      <c r="W43" s="9">
        <f t="shared" si="1"/>
        <v>-5891497.4067820022</v>
      </c>
    </row>
    <row r="44" spans="1:23" x14ac:dyDescent="0.35">
      <c r="A44" s="40">
        <v>14905</v>
      </c>
      <c r="B44" s="9" t="s">
        <v>48</v>
      </c>
      <c r="C44" s="9" t="s">
        <v>1035</v>
      </c>
      <c r="D44" s="9">
        <v>44768.642604166664</v>
      </c>
      <c r="E44" s="9">
        <v>0</v>
      </c>
      <c r="F44" s="9">
        <v>161705461</v>
      </c>
      <c r="G44" s="29">
        <v>169022379</v>
      </c>
      <c r="H44" s="29">
        <v>191881014</v>
      </c>
      <c r="I44" s="30">
        <v>0.13519999999999999</v>
      </c>
      <c r="J44" s="9">
        <v>0</v>
      </c>
      <c r="K44" s="9">
        <v>0</v>
      </c>
      <c r="L44" s="9">
        <v>0</v>
      </c>
      <c r="M44" s="9">
        <v>0.13519999999999999</v>
      </c>
      <c r="N44" s="9">
        <v>0</v>
      </c>
      <c r="O44" s="9">
        <v>0</v>
      </c>
      <c r="P44" s="9">
        <v>183574554</v>
      </c>
      <c r="Q44" s="31">
        <v>0.82199999999999995</v>
      </c>
      <c r="R44" s="31">
        <v>0.74209999999999998</v>
      </c>
      <c r="S44" s="31">
        <v>0.89410000000000001</v>
      </c>
      <c r="T44" s="31">
        <v>0.80459999999999998</v>
      </c>
      <c r="U44" s="32">
        <v>0.80459999999999998</v>
      </c>
      <c r="V44" s="31">
        <f t="shared" si="0"/>
        <v>-6.25E-2</v>
      </c>
      <c r="W44" s="9">
        <f t="shared" si="1"/>
        <v>-114734.09625</v>
      </c>
    </row>
    <row r="45" spans="1:23" x14ac:dyDescent="0.35">
      <c r="A45" s="40">
        <v>14906</v>
      </c>
      <c r="B45" s="9" t="s">
        <v>47</v>
      </c>
      <c r="C45" s="9" t="s">
        <v>1035</v>
      </c>
      <c r="D45" s="9">
        <v>44764.500613425924</v>
      </c>
      <c r="E45" s="9">
        <v>0</v>
      </c>
      <c r="F45" s="9">
        <v>10140023676</v>
      </c>
      <c r="G45" s="29">
        <v>9589189044</v>
      </c>
      <c r="H45" s="29">
        <v>11351359575</v>
      </c>
      <c r="I45" s="30">
        <v>0.18379999999999999</v>
      </c>
      <c r="J45" s="9">
        <v>0</v>
      </c>
      <c r="K45" s="9">
        <v>0</v>
      </c>
      <c r="L45" s="9">
        <v>0</v>
      </c>
      <c r="M45" s="9">
        <v>0.18379999999999999</v>
      </c>
      <c r="N45" s="9">
        <v>0</v>
      </c>
      <c r="O45" s="9">
        <v>0</v>
      </c>
      <c r="P45" s="9">
        <v>12003419092</v>
      </c>
      <c r="Q45" s="31">
        <v>0.82199999999999995</v>
      </c>
      <c r="R45" s="31">
        <v>0.7117</v>
      </c>
      <c r="S45" s="31">
        <v>0.89410000000000001</v>
      </c>
      <c r="T45" s="31">
        <v>0.80459999999999998</v>
      </c>
      <c r="U45" s="32">
        <v>0.80459999999999998</v>
      </c>
      <c r="V45" s="31">
        <f t="shared" si="0"/>
        <v>-9.2899999999999983E-2</v>
      </c>
      <c r="W45" s="9">
        <f t="shared" si="1"/>
        <v>-11151176.336467998</v>
      </c>
    </row>
    <row r="46" spans="1:23" x14ac:dyDescent="0.35">
      <c r="A46" s="40">
        <v>14907</v>
      </c>
      <c r="B46" s="9" t="s">
        <v>46</v>
      </c>
      <c r="C46" s="9" t="s">
        <v>1035</v>
      </c>
      <c r="D46" s="9">
        <v>44771.554629629631</v>
      </c>
      <c r="E46" s="9">
        <v>0</v>
      </c>
      <c r="F46" s="9">
        <v>230834331</v>
      </c>
      <c r="G46" s="29">
        <v>248903711</v>
      </c>
      <c r="H46" s="29">
        <v>286238944</v>
      </c>
      <c r="I46" s="30">
        <v>0.15</v>
      </c>
      <c r="J46" s="9">
        <v>0</v>
      </c>
      <c r="K46" s="9">
        <v>0</v>
      </c>
      <c r="L46" s="9">
        <v>0</v>
      </c>
      <c r="M46" s="9">
        <v>0.15</v>
      </c>
      <c r="N46" s="9">
        <v>0</v>
      </c>
      <c r="O46" s="9">
        <v>0</v>
      </c>
      <c r="P46" s="9">
        <v>265459180</v>
      </c>
      <c r="Q46" s="31">
        <v>0.84730000000000005</v>
      </c>
      <c r="R46" s="31">
        <v>0.75519999999999998</v>
      </c>
      <c r="S46" s="31">
        <v>0.89410000000000001</v>
      </c>
      <c r="T46" s="31">
        <v>0.80459999999999998</v>
      </c>
      <c r="U46" s="32">
        <v>0.80459999999999998</v>
      </c>
      <c r="V46" s="31">
        <f t="shared" si="0"/>
        <v>-4.9399999999999999E-2</v>
      </c>
      <c r="W46" s="9">
        <f t="shared" si="1"/>
        <v>-131136.83491999999</v>
      </c>
    </row>
    <row r="47" spans="1:23" x14ac:dyDescent="0.35">
      <c r="A47" s="40">
        <v>14908</v>
      </c>
      <c r="B47" s="9" t="s">
        <v>45</v>
      </c>
      <c r="C47" s="9" t="s">
        <v>1035</v>
      </c>
      <c r="D47" s="9">
        <v>44773.587858796294</v>
      </c>
      <c r="E47" s="9">
        <v>0</v>
      </c>
      <c r="F47" s="9">
        <v>1241858789</v>
      </c>
      <c r="G47" s="29">
        <v>1344746877</v>
      </c>
      <c r="H47" s="29">
        <v>1646298699</v>
      </c>
      <c r="I47" s="30">
        <v>0.22420000000000001</v>
      </c>
      <c r="J47" s="9">
        <v>0</v>
      </c>
      <c r="K47" s="9">
        <v>0</v>
      </c>
      <c r="L47" s="9">
        <v>0</v>
      </c>
      <c r="M47" s="9">
        <v>0.22420000000000001</v>
      </c>
      <c r="N47" s="9">
        <v>0</v>
      </c>
      <c r="O47" s="9">
        <v>0</v>
      </c>
      <c r="P47" s="9">
        <v>1520338544</v>
      </c>
      <c r="Q47" s="31">
        <v>0.82199999999999995</v>
      </c>
      <c r="R47" s="31">
        <v>0.68820000000000003</v>
      </c>
      <c r="S47" s="31">
        <v>0.89410000000000001</v>
      </c>
      <c r="T47" s="31">
        <v>0.80459999999999998</v>
      </c>
      <c r="U47" s="32">
        <v>0.80459999999999998</v>
      </c>
      <c r="V47" s="31">
        <f t="shared" si="0"/>
        <v>-0.11639999999999995</v>
      </c>
      <c r="W47" s="9">
        <f t="shared" si="1"/>
        <v>-1769674.0652159993</v>
      </c>
    </row>
    <row r="48" spans="1:23" x14ac:dyDescent="0.35">
      <c r="A48" s="40">
        <v>14909</v>
      </c>
      <c r="B48" s="9" t="s">
        <v>44</v>
      </c>
      <c r="C48" s="9" t="s">
        <v>1035</v>
      </c>
      <c r="D48" s="9">
        <v>44770.666516203702</v>
      </c>
      <c r="E48" s="9">
        <v>0</v>
      </c>
      <c r="F48" s="9">
        <v>4476950465</v>
      </c>
      <c r="G48" s="29">
        <v>5132593904</v>
      </c>
      <c r="H48" s="29">
        <v>6220996978</v>
      </c>
      <c r="I48" s="30">
        <v>0.21210000000000001</v>
      </c>
      <c r="J48" s="9">
        <v>0</v>
      </c>
      <c r="K48" s="9">
        <v>0</v>
      </c>
      <c r="L48" s="9">
        <v>0</v>
      </c>
      <c r="M48" s="9">
        <v>0.21210000000000001</v>
      </c>
      <c r="N48" s="9">
        <v>0</v>
      </c>
      <c r="O48" s="9">
        <v>0</v>
      </c>
      <c r="P48" s="9">
        <v>5426319681</v>
      </c>
      <c r="Q48" s="31">
        <v>0.82279999999999998</v>
      </c>
      <c r="R48" s="31">
        <v>0.69579999999999997</v>
      </c>
      <c r="S48" s="31">
        <v>0.89410000000000001</v>
      </c>
      <c r="T48" s="31">
        <v>0.80459999999999998</v>
      </c>
      <c r="U48" s="32">
        <v>0.80459999999999998</v>
      </c>
      <c r="V48" s="31">
        <f t="shared" si="0"/>
        <v>-0.10880000000000001</v>
      </c>
      <c r="W48" s="9">
        <f t="shared" si="1"/>
        <v>-5903835.8129280005</v>
      </c>
    </row>
    <row r="49" spans="1:23" x14ac:dyDescent="0.35">
      <c r="A49" s="40">
        <v>14910</v>
      </c>
      <c r="B49" s="9" t="s">
        <v>43</v>
      </c>
      <c r="C49" s="9" t="s">
        <v>1035</v>
      </c>
      <c r="D49" s="9">
        <v>44770.666516203702</v>
      </c>
      <c r="E49" s="9">
        <v>0</v>
      </c>
      <c r="F49" s="9">
        <v>500376768</v>
      </c>
      <c r="G49" s="29">
        <v>581116675</v>
      </c>
      <c r="H49" s="29">
        <v>686861037</v>
      </c>
      <c r="I49" s="30">
        <v>0.182</v>
      </c>
      <c r="J49" s="9">
        <v>0</v>
      </c>
      <c r="K49" s="9">
        <v>0</v>
      </c>
      <c r="L49" s="9">
        <v>0</v>
      </c>
      <c r="M49" s="9">
        <v>0.182</v>
      </c>
      <c r="N49" s="9">
        <v>0</v>
      </c>
      <c r="O49" s="9">
        <v>0</v>
      </c>
      <c r="P49" s="9">
        <v>591429089</v>
      </c>
      <c r="Q49" s="31">
        <v>0.82199999999999995</v>
      </c>
      <c r="R49" s="31">
        <v>0.71279999999999999</v>
      </c>
      <c r="S49" s="31">
        <v>0.89410000000000001</v>
      </c>
      <c r="T49" s="31">
        <v>0.80459999999999998</v>
      </c>
      <c r="U49" s="32">
        <v>0.80459999999999998</v>
      </c>
      <c r="V49" s="31">
        <f t="shared" si="0"/>
        <v>-9.1799999999999993E-2</v>
      </c>
      <c r="W49" s="9">
        <f t="shared" si="1"/>
        <v>-542931.90370199992</v>
      </c>
    </row>
    <row r="50" spans="1:23" x14ac:dyDescent="0.35">
      <c r="A50" s="40">
        <v>15901</v>
      </c>
      <c r="B50" s="9" t="s">
        <v>994</v>
      </c>
      <c r="C50" s="9" t="s">
        <v>1035</v>
      </c>
      <c r="D50" s="9">
        <v>44768.607303240744</v>
      </c>
      <c r="E50" s="9">
        <v>0</v>
      </c>
      <c r="F50" s="9">
        <v>7354112399</v>
      </c>
      <c r="G50" s="29">
        <v>7948544222</v>
      </c>
      <c r="H50" s="29">
        <v>8697754474</v>
      </c>
      <c r="I50" s="30">
        <v>9.4299999999999995E-2</v>
      </c>
      <c r="J50" s="9">
        <v>0</v>
      </c>
      <c r="K50" s="9">
        <v>0</v>
      </c>
      <c r="L50" s="9">
        <v>0</v>
      </c>
      <c r="M50" s="9">
        <v>9.4299999999999995E-2</v>
      </c>
      <c r="N50" s="9">
        <v>0</v>
      </c>
      <c r="O50" s="9">
        <v>0</v>
      </c>
      <c r="P50" s="9">
        <v>8047292968</v>
      </c>
      <c r="Q50" s="31">
        <v>0.91339999999999999</v>
      </c>
      <c r="R50" s="31">
        <v>0.85550000000000004</v>
      </c>
      <c r="S50" s="31">
        <v>0.89410000000000001</v>
      </c>
      <c r="T50" s="31">
        <v>0.80459999999999998</v>
      </c>
      <c r="U50" s="32">
        <v>0.85550000000000004</v>
      </c>
      <c r="V50" s="31">
        <f t="shared" si="0"/>
        <v>0</v>
      </c>
      <c r="W50" s="9">
        <f t="shared" si="1"/>
        <v>0</v>
      </c>
    </row>
    <row r="51" spans="1:23" x14ac:dyDescent="0.35">
      <c r="A51" s="40">
        <v>15904</v>
      </c>
      <c r="B51" s="9" t="s">
        <v>993</v>
      </c>
      <c r="C51" s="9" t="s">
        <v>1035</v>
      </c>
      <c r="D51" s="9">
        <v>44773.664652777778</v>
      </c>
      <c r="E51" s="9">
        <v>0</v>
      </c>
      <c r="F51" s="9">
        <v>2176174341</v>
      </c>
      <c r="G51" s="29">
        <v>2453522293</v>
      </c>
      <c r="H51" s="29">
        <v>2742165574</v>
      </c>
      <c r="I51" s="30">
        <v>0.1176</v>
      </c>
      <c r="J51" s="9">
        <v>0</v>
      </c>
      <c r="K51" s="9">
        <v>0</v>
      </c>
      <c r="L51" s="9">
        <v>0</v>
      </c>
      <c r="M51" s="9">
        <v>0.1176</v>
      </c>
      <c r="N51" s="9">
        <v>0</v>
      </c>
      <c r="O51" s="9">
        <v>0</v>
      </c>
      <c r="P51" s="9">
        <v>2432189175</v>
      </c>
      <c r="Q51" s="31">
        <v>0.83179999999999998</v>
      </c>
      <c r="R51" s="31">
        <v>0.76280000000000003</v>
      </c>
      <c r="S51" s="31">
        <v>0.89410000000000001</v>
      </c>
      <c r="T51" s="31">
        <v>0.80459999999999998</v>
      </c>
      <c r="U51" s="32">
        <v>0.80459999999999998</v>
      </c>
      <c r="V51" s="31">
        <f t="shared" si="0"/>
        <v>-4.1799999999999948E-2</v>
      </c>
      <c r="W51" s="9">
        <f t="shared" si="1"/>
        <v>-1016655.0751499988</v>
      </c>
    </row>
    <row r="52" spans="1:23" x14ac:dyDescent="0.35">
      <c r="A52" s="40">
        <v>15905</v>
      </c>
      <c r="B52" s="9" t="s">
        <v>127</v>
      </c>
      <c r="C52" s="9" t="s">
        <v>1035</v>
      </c>
      <c r="D52" s="9">
        <v>44771.649733796294</v>
      </c>
      <c r="E52" s="9">
        <v>0</v>
      </c>
      <c r="F52" s="9">
        <v>1910554375</v>
      </c>
      <c r="G52" s="29">
        <v>2060322009</v>
      </c>
      <c r="H52" s="29">
        <v>2314945200</v>
      </c>
      <c r="I52" s="30">
        <v>0.1236</v>
      </c>
      <c r="J52" s="9">
        <v>0</v>
      </c>
      <c r="K52" s="9">
        <v>0</v>
      </c>
      <c r="L52" s="9">
        <v>0</v>
      </c>
      <c r="M52" s="9">
        <v>0.1236</v>
      </c>
      <c r="N52" s="9">
        <v>0</v>
      </c>
      <c r="O52" s="9">
        <v>0</v>
      </c>
      <c r="P52" s="9">
        <v>2146668657</v>
      </c>
      <c r="Q52" s="31">
        <v>0.83679999999999999</v>
      </c>
      <c r="R52" s="31">
        <v>0.76329999999999998</v>
      </c>
      <c r="S52" s="31">
        <v>0.89410000000000001</v>
      </c>
      <c r="T52" s="31">
        <v>0.80459999999999998</v>
      </c>
      <c r="U52" s="32">
        <v>0.80459999999999998</v>
      </c>
      <c r="V52" s="31">
        <f t="shared" si="0"/>
        <v>-4.1300000000000003E-2</v>
      </c>
      <c r="W52" s="9">
        <f t="shared" si="1"/>
        <v>-886574.15534100006</v>
      </c>
    </row>
    <row r="53" spans="1:23" x14ac:dyDescent="0.35">
      <c r="A53" s="40">
        <v>15907</v>
      </c>
      <c r="B53" s="9" t="s">
        <v>992</v>
      </c>
      <c r="C53" s="9" t="s">
        <v>1035</v>
      </c>
      <c r="D53" s="9">
        <v>44767.529120370367</v>
      </c>
      <c r="E53" s="9">
        <v>227870959</v>
      </c>
      <c r="F53" s="9">
        <v>22123488271</v>
      </c>
      <c r="G53" s="29">
        <v>23638712409</v>
      </c>
      <c r="H53" s="29">
        <v>26745614788</v>
      </c>
      <c r="I53" s="30">
        <v>0.13139999999999999</v>
      </c>
      <c r="J53" s="9">
        <v>0</v>
      </c>
      <c r="K53" s="9">
        <v>0</v>
      </c>
      <c r="L53" s="9">
        <v>0</v>
      </c>
      <c r="M53" s="9">
        <v>0.13139999999999999</v>
      </c>
      <c r="N53" s="9">
        <v>223828503</v>
      </c>
      <c r="O53" s="9">
        <v>-4042456</v>
      </c>
      <c r="P53" s="9">
        <v>24997248309</v>
      </c>
      <c r="Q53" s="31">
        <v>0.872</v>
      </c>
      <c r="R53" s="31">
        <v>0.79100000000000004</v>
      </c>
      <c r="S53" s="31">
        <v>0.89410000000000001</v>
      </c>
      <c r="T53" s="31">
        <v>0.80459999999999998</v>
      </c>
      <c r="U53" s="32">
        <v>0.80459999999999998</v>
      </c>
      <c r="V53" s="31">
        <f t="shared" si="0"/>
        <v>-1.3599999999999945E-2</v>
      </c>
      <c r="W53" s="9">
        <f t="shared" si="1"/>
        <v>-3399625.7700239862</v>
      </c>
    </row>
    <row r="54" spans="1:23" x14ac:dyDescent="0.35">
      <c r="A54" s="40">
        <v>15908</v>
      </c>
      <c r="B54" s="9" t="s">
        <v>991</v>
      </c>
      <c r="C54" s="9" t="s">
        <v>1035</v>
      </c>
      <c r="D54" s="9">
        <v>44768.667326388888</v>
      </c>
      <c r="E54" s="9">
        <v>0</v>
      </c>
      <c r="F54" s="9">
        <v>2130907587</v>
      </c>
      <c r="G54" s="29">
        <v>2285412228</v>
      </c>
      <c r="H54" s="29">
        <v>2594404360</v>
      </c>
      <c r="I54" s="30">
        <v>0.13519999999999999</v>
      </c>
      <c r="J54" s="9">
        <v>0</v>
      </c>
      <c r="K54" s="9">
        <v>0</v>
      </c>
      <c r="L54" s="9">
        <v>0</v>
      </c>
      <c r="M54" s="9">
        <v>0.13519999999999999</v>
      </c>
      <c r="N54" s="9">
        <v>0</v>
      </c>
      <c r="O54" s="9">
        <v>0</v>
      </c>
      <c r="P54" s="9">
        <v>2419010394</v>
      </c>
      <c r="Q54" s="31">
        <v>0.8448</v>
      </c>
      <c r="R54" s="31">
        <v>0.76270000000000004</v>
      </c>
      <c r="S54" s="31">
        <v>0.89410000000000001</v>
      </c>
      <c r="T54" s="31">
        <v>0.80459999999999998</v>
      </c>
      <c r="U54" s="32">
        <v>0.80459999999999998</v>
      </c>
      <c r="V54" s="31">
        <f t="shared" si="0"/>
        <v>-4.1899999999999937E-2</v>
      </c>
      <c r="W54" s="9">
        <f t="shared" si="1"/>
        <v>-1013565.3550859985</v>
      </c>
    </row>
    <row r="55" spans="1:23" x14ac:dyDescent="0.35">
      <c r="A55" s="40">
        <v>15909</v>
      </c>
      <c r="B55" s="9" t="s">
        <v>990</v>
      </c>
      <c r="C55" s="9" t="s">
        <v>1035</v>
      </c>
      <c r="D55" s="9">
        <v>44769.687777777777</v>
      </c>
      <c r="E55" s="9">
        <v>0</v>
      </c>
      <c r="F55" s="9">
        <v>711969998</v>
      </c>
      <c r="G55" s="29">
        <v>754811233</v>
      </c>
      <c r="H55" s="29">
        <v>885975354</v>
      </c>
      <c r="I55" s="30">
        <v>0.17380000000000001</v>
      </c>
      <c r="J55" s="9">
        <v>0</v>
      </c>
      <c r="K55" s="9">
        <v>0</v>
      </c>
      <c r="L55" s="9">
        <v>0</v>
      </c>
      <c r="M55" s="9">
        <v>0.17380000000000001</v>
      </c>
      <c r="N55" s="9">
        <v>0</v>
      </c>
      <c r="O55" s="9">
        <v>0</v>
      </c>
      <c r="P55" s="9">
        <v>835689565</v>
      </c>
      <c r="Q55" s="31">
        <v>0.82199999999999995</v>
      </c>
      <c r="R55" s="31">
        <v>0.71779999999999999</v>
      </c>
      <c r="S55" s="31">
        <v>0.89410000000000001</v>
      </c>
      <c r="T55" s="31">
        <v>0.80459999999999998</v>
      </c>
      <c r="U55" s="32">
        <v>0.80459999999999998</v>
      </c>
      <c r="V55" s="31">
        <f t="shared" si="0"/>
        <v>-8.6799999999999988E-2</v>
      </c>
      <c r="W55" s="9">
        <f t="shared" si="1"/>
        <v>-725378.54241999995</v>
      </c>
    </row>
    <row r="56" spans="1:23" x14ac:dyDescent="0.35">
      <c r="A56" s="40">
        <v>15910</v>
      </c>
      <c r="B56" s="9" t="s">
        <v>989</v>
      </c>
      <c r="C56" s="9" t="s">
        <v>1035</v>
      </c>
      <c r="D56" s="9">
        <v>44774.524027777778</v>
      </c>
      <c r="E56" s="9">
        <v>0</v>
      </c>
      <c r="F56" s="9">
        <v>45298562697</v>
      </c>
      <c r="G56" s="29">
        <v>47873806542</v>
      </c>
      <c r="H56" s="29">
        <v>53214264301</v>
      </c>
      <c r="I56" s="30">
        <v>0.1116</v>
      </c>
      <c r="J56" s="9">
        <v>0</v>
      </c>
      <c r="K56" s="9">
        <v>0</v>
      </c>
      <c r="L56" s="9">
        <v>0</v>
      </c>
      <c r="M56" s="9">
        <v>0.1116</v>
      </c>
      <c r="N56" s="9">
        <v>0</v>
      </c>
      <c r="O56" s="9">
        <v>0</v>
      </c>
      <c r="P56" s="9">
        <v>50351744763</v>
      </c>
      <c r="Q56" s="31">
        <v>0.90249999999999997</v>
      </c>
      <c r="R56" s="31">
        <v>0.83220000000000005</v>
      </c>
      <c r="S56" s="31">
        <v>0.89410000000000001</v>
      </c>
      <c r="T56" s="31">
        <v>0.80459999999999998</v>
      </c>
      <c r="U56" s="32">
        <v>0.83220000000000005</v>
      </c>
      <c r="V56" s="31">
        <f t="shared" si="0"/>
        <v>0</v>
      </c>
      <c r="W56" s="9">
        <f t="shared" si="1"/>
        <v>0</v>
      </c>
    </row>
    <row r="57" spans="1:23" x14ac:dyDescent="0.35">
      <c r="A57" s="40">
        <v>15911</v>
      </c>
      <c r="B57" s="9" t="s">
        <v>988</v>
      </c>
      <c r="C57" s="9" t="s">
        <v>1035</v>
      </c>
      <c r="D57" s="9">
        <v>44773.587858796294</v>
      </c>
      <c r="E57" s="9">
        <v>0</v>
      </c>
      <c r="F57" s="9">
        <v>5180200987</v>
      </c>
      <c r="G57" s="29">
        <v>5387249132</v>
      </c>
      <c r="H57" s="29">
        <v>6267112640</v>
      </c>
      <c r="I57" s="30">
        <v>0.1633</v>
      </c>
      <c r="J57" s="9">
        <v>0</v>
      </c>
      <c r="K57" s="9">
        <v>0</v>
      </c>
      <c r="L57" s="9">
        <v>0</v>
      </c>
      <c r="M57" s="9">
        <v>0.1633</v>
      </c>
      <c r="N57" s="9">
        <v>0</v>
      </c>
      <c r="O57" s="9">
        <v>0</v>
      </c>
      <c r="P57" s="9">
        <v>6026248701</v>
      </c>
      <c r="Q57" s="31">
        <v>0.82199999999999995</v>
      </c>
      <c r="R57" s="31">
        <v>0.72419999999999995</v>
      </c>
      <c r="S57" s="31">
        <v>0.89410000000000001</v>
      </c>
      <c r="T57" s="31">
        <v>0.80459999999999998</v>
      </c>
      <c r="U57" s="32">
        <v>0.80459999999999998</v>
      </c>
      <c r="V57" s="31">
        <f t="shared" si="0"/>
        <v>-8.0400000000000027E-2</v>
      </c>
      <c r="W57" s="9">
        <f t="shared" si="1"/>
        <v>-4845103.9556040019</v>
      </c>
    </row>
    <row r="58" spans="1:23" x14ac:dyDescent="0.35">
      <c r="A58" s="40">
        <v>15912</v>
      </c>
      <c r="B58" s="9" t="s">
        <v>987</v>
      </c>
      <c r="C58" s="9" t="s">
        <v>1035</v>
      </c>
      <c r="D58" s="9">
        <v>44769.687777777777</v>
      </c>
      <c r="E58" s="9">
        <v>0</v>
      </c>
      <c r="F58" s="9">
        <v>4495907126</v>
      </c>
      <c r="G58" s="29">
        <v>4644428836</v>
      </c>
      <c r="H58" s="29">
        <v>6075569887</v>
      </c>
      <c r="I58" s="30">
        <v>0.30809999999999998</v>
      </c>
      <c r="J58" s="9">
        <v>0</v>
      </c>
      <c r="K58" s="9">
        <v>0</v>
      </c>
      <c r="L58" s="9">
        <v>0</v>
      </c>
      <c r="M58" s="9">
        <v>0.30809999999999998</v>
      </c>
      <c r="N58" s="9">
        <v>0</v>
      </c>
      <c r="O58" s="9">
        <v>0</v>
      </c>
      <c r="P58" s="9">
        <v>5881282481</v>
      </c>
      <c r="Q58" s="31">
        <v>0.83109999999999995</v>
      </c>
      <c r="R58" s="31">
        <v>0.6512</v>
      </c>
      <c r="S58" s="31">
        <v>0.89410000000000001</v>
      </c>
      <c r="T58" s="31">
        <v>0.80459999999999998</v>
      </c>
      <c r="U58" s="32">
        <v>0.80459999999999998</v>
      </c>
      <c r="V58" s="31">
        <f t="shared" si="0"/>
        <v>-0.15339999999999998</v>
      </c>
      <c r="W58" s="9">
        <f t="shared" si="1"/>
        <v>-9021887.3258539997</v>
      </c>
    </row>
    <row r="59" spans="1:23" x14ac:dyDescent="0.35">
      <c r="A59" s="40">
        <v>15915</v>
      </c>
      <c r="B59" s="9" t="s">
        <v>42</v>
      </c>
      <c r="C59" s="9" t="s">
        <v>1035</v>
      </c>
      <c r="D59" s="9">
        <v>44774.524027777778</v>
      </c>
      <c r="E59" s="9">
        <v>0</v>
      </c>
      <c r="F59" s="9">
        <v>65567961759</v>
      </c>
      <c r="G59" s="29">
        <v>68230148090</v>
      </c>
      <c r="H59" s="29">
        <v>77501129078</v>
      </c>
      <c r="I59" s="30">
        <v>0.13589999999999999</v>
      </c>
      <c r="J59" s="9">
        <v>0</v>
      </c>
      <c r="K59" s="9">
        <v>0</v>
      </c>
      <c r="L59" s="9">
        <v>0</v>
      </c>
      <c r="M59" s="9">
        <v>0.13589999999999999</v>
      </c>
      <c r="N59" s="9">
        <v>0</v>
      </c>
      <c r="O59" s="9">
        <v>0</v>
      </c>
      <c r="P59" s="9">
        <v>74477210001</v>
      </c>
      <c r="Q59" s="31">
        <v>0.87580000000000002</v>
      </c>
      <c r="R59" s="31">
        <v>0.7903</v>
      </c>
      <c r="S59" s="31">
        <v>0.89410000000000001</v>
      </c>
      <c r="T59" s="31">
        <v>0.80459999999999998</v>
      </c>
      <c r="U59" s="32">
        <v>0.80459999999999998</v>
      </c>
      <c r="V59" s="31">
        <f t="shared" si="0"/>
        <v>-1.4299999999999979E-2</v>
      </c>
      <c r="W59" s="9">
        <f t="shared" si="1"/>
        <v>-10650241.030142985</v>
      </c>
    </row>
    <row r="60" spans="1:23" x14ac:dyDescent="0.35">
      <c r="A60" s="40">
        <v>15916</v>
      </c>
      <c r="B60" s="9" t="s">
        <v>986</v>
      </c>
      <c r="C60" s="9" t="s">
        <v>1035</v>
      </c>
      <c r="D60" s="9">
        <v>44767.684999999998</v>
      </c>
      <c r="E60" s="9">
        <v>0</v>
      </c>
      <c r="F60" s="9">
        <v>12078519854</v>
      </c>
      <c r="G60" s="29">
        <v>12528317206</v>
      </c>
      <c r="H60" s="29">
        <v>14634476123</v>
      </c>
      <c r="I60" s="30">
        <v>0.1681</v>
      </c>
      <c r="J60" s="9">
        <v>0</v>
      </c>
      <c r="K60" s="9">
        <v>0</v>
      </c>
      <c r="L60" s="9">
        <v>0</v>
      </c>
      <c r="M60" s="9">
        <v>0.1681</v>
      </c>
      <c r="N60" s="9">
        <v>0</v>
      </c>
      <c r="O60" s="9">
        <v>0</v>
      </c>
      <c r="P60" s="9">
        <v>14109062494</v>
      </c>
      <c r="Q60" s="31">
        <v>0.82820000000000005</v>
      </c>
      <c r="R60" s="31">
        <v>0.72670000000000001</v>
      </c>
      <c r="S60" s="31">
        <v>0.89410000000000001</v>
      </c>
      <c r="T60" s="31">
        <v>0.80459999999999998</v>
      </c>
      <c r="U60" s="32">
        <v>0.80459999999999998</v>
      </c>
      <c r="V60" s="31">
        <f t="shared" si="0"/>
        <v>-7.7899999999999969E-2</v>
      </c>
      <c r="W60" s="9">
        <f t="shared" si="1"/>
        <v>-10990959.682825996</v>
      </c>
    </row>
    <row r="61" spans="1:23" x14ac:dyDescent="0.35">
      <c r="A61" s="40">
        <v>15917</v>
      </c>
      <c r="B61" s="9" t="s">
        <v>985</v>
      </c>
      <c r="C61" s="9" t="s">
        <v>1035</v>
      </c>
      <c r="D61" s="9">
        <v>44773.872152777774</v>
      </c>
      <c r="E61" s="9">
        <v>0</v>
      </c>
      <c r="F61" s="9">
        <v>1395857490</v>
      </c>
      <c r="G61" s="29">
        <v>1768368000</v>
      </c>
      <c r="H61" s="29">
        <v>2245299864</v>
      </c>
      <c r="I61" s="30">
        <v>0.2697</v>
      </c>
      <c r="J61" s="9">
        <v>0</v>
      </c>
      <c r="K61" s="9">
        <v>0</v>
      </c>
      <c r="L61" s="9">
        <v>0</v>
      </c>
      <c r="M61" s="9">
        <v>0.2697</v>
      </c>
      <c r="N61" s="9">
        <v>0</v>
      </c>
      <c r="O61" s="9">
        <v>0</v>
      </c>
      <c r="P61" s="9">
        <v>1772322634</v>
      </c>
      <c r="Q61" s="31">
        <v>0.91339999999999999</v>
      </c>
      <c r="R61" s="31">
        <v>0.73729999999999996</v>
      </c>
      <c r="S61" s="31">
        <v>0.89410000000000001</v>
      </c>
      <c r="T61" s="31">
        <v>0.80459999999999998</v>
      </c>
      <c r="U61" s="32">
        <v>0.80459999999999998</v>
      </c>
      <c r="V61" s="31">
        <f t="shared" si="0"/>
        <v>-6.7300000000000026E-2</v>
      </c>
      <c r="W61" s="9">
        <f t="shared" si="1"/>
        <v>-1192773.1326820005</v>
      </c>
    </row>
    <row r="62" spans="1:23" x14ac:dyDescent="0.35">
      <c r="A62" s="40">
        <v>16901</v>
      </c>
      <c r="B62" s="9" t="s">
        <v>984</v>
      </c>
      <c r="C62" s="9" t="s">
        <v>1035</v>
      </c>
      <c r="D62" s="9">
        <v>44767.682997685188</v>
      </c>
      <c r="E62" s="9">
        <v>0</v>
      </c>
      <c r="F62" s="9">
        <v>1111793757</v>
      </c>
      <c r="G62" s="29">
        <v>1162889292</v>
      </c>
      <c r="H62" s="29">
        <v>1450653781</v>
      </c>
      <c r="I62" s="30">
        <v>0.2475</v>
      </c>
      <c r="J62" s="9">
        <v>0</v>
      </c>
      <c r="K62" s="9">
        <v>0</v>
      </c>
      <c r="L62" s="9">
        <v>0</v>
      </c>
      <c r="M62" s="9">
        <v>0.2475</v>
      </c>
      <c r="N62" s="9">
        <v>0</v>
      </c>
      <c r="O62" s="9">
        <v>0</v>
      </c>
      <c r="P62" s="9">
        <v>1386914325</v>
      </c>
      <c r="Q62" s="31">
        <v>0.82199999999999995</v>
      </c>
      <c r="R62" s="31">
        <v>0.6754</v>
      </c>
      <c r="S62" s="31">
        <v>0.89410000000000001</v>
      </c>
      <c r="T62" s="31">
        <v>0.80459999999999998</v>
      </c>
      <c r="U62" s="32">
        <v>0.80459999999999998</v>
      </c>
      <c r="V62" s="31">
        <f t="shared" si="0"/>
        <v>-0.12919999999999998</v>
      </c>
      <c r="W62" s="9">
        <f t="shared" si="1"/>
        <v>-1791893.3078999997</v>
      </c>
    </row>
    <row r="63" spans="1:23" x14ac:dyDescent="0.35">
      <c r="A63" s="40">
        <v>16902</v>
      </c>
      <c r="B63" s="9" t="s">
        <v>983</v>
      </c>
      <c r="C63" s="9" t="s">
        <v>1035</v>
      </c>
      <c r="D63" s="9">
        <v>44769.687777777777</v>
      </c>
      <c r="E63" s="9">
        <v>0</v>
      </c>
      <c r="F63" s="9">
        <v>1319575904</v>
      </c>
      <c r="G63" s="29">
        <v>1383089051</v>
      </c>
      <c r="H63" s="29">
        <v>1693099667</v>
      </c>
      <c r="I63" s="30">
        <v>0.22409999999999999</v>
      </c>
      <c r="J63" s="9">
        <v>0</v>
      </c>
      <c r="K63" s="9">
        <v>0</v>
      </c>
      <c r="L63" s="9">
        <v>0</v>
      </c>
      <c r="M63" s="9">
        <v>0.22409999999999999</v>
      </c>
      <c r="N63" s="9">
        <v>0</v>
      </c>
      <c r="O63" s="9">
        <v>0</v>
      </c>
      <c r="P63" s="9">
        <v>1615350452</v>
      </c>
      <c r="Q63" s="31">
        <v>0.82199999999999995</v>
      </c>
      <c r="R63" s="31">
        <v>0.68820000000000003</v>
      </c>
      <c r="S63" s="31">
        <v>0.89410000000000001</v>
      </c>
      <c r="T63" s="31">
        <v>0.80459999999999998</v>
      </c>
      <c r="U63" s="32">
        <v>0.80459999999999998</v>
      </c>
      <c r="V63" s="31">
        <f t="shared" si="0"/>
        <v>-0.11639999999999995</v>
      </c>
      <c r="W63" s="9">
        <f t="shared" si="1"/>
        <v>-1880267.9261279991</v>
      </c>
    </row>
    <row r="64" spans="1:23" x14ac:dyDescent="0.35">
      <c r="A64" s="40">
        <v>17901</v>
      </c>
      <c r="B64" s="9" t="s">
        <v>982</v>
      </c>
      <c r="C64" s="9" t="s">
        <v>1035</v>
      </c>
      <c r="D64" s="9">
        <v>44778.646828703706</v>
      </c>
      <c r="E64" s="9">
        <v>701692</v>
      </c>
      <c r="F64" s="9">
        <v>763465988</v>
      </c>
      <c r="G64" s="29">
        <v>761784852</v>
      </c>
      <c r="H64" s="29">
        <v>922035236</v>
      </c>
      <c r="I64" s="30">
        <v>0.2104</v>
      </c>
      <c r="J64" s="9">
        <v>0</v>
      </c>
      <c r="K64" s="9">
        <v>0</v>
      </c>
      <c r="L64" s="9">
        <v>0</v>
      </c>
      <c r="M64" s="9">
        <v>0.2104</v>
      </c>
      <c r="N64" s="9">
        <v>338020</v>
      </c>
      <c r="O64" s="9">
        <v>-363672</v>
      </c>
      <c r="P64" s="9">
        <v>923558738</v>
      </c>
      <c r="Q64" s="31">
        <v>0.91339999999999999</v>
      </c>
      <c r="R64" s="31">
        <v>0.77390000000000003</v>
      </c>
      <c r="S64" s="31">
        <v>0.89410000000000001</v>
      </c>
      <c r="T64" s="31">
        <v>0.80459999999999998</v>
      </c>
      <c r="U64" s="32">
        <v>0.80459999999999998</v>
      </c>
      <c r="V64" s="31">
        <f t="shared" si="0"/>
        <v>-3.069999999999995E-2</v>
      </c>
      <c r="W64" s="9">
        <f t="shared" si="1"/>
        <v>-283532.53256599954</v>
      </c>
    </row>
    <row r="65" spans="1:23" x14ac:dyDescent="0.35">
      <c r="A65" s="40">
        <v>18901</v>
      </c>
      <c r="B65" s="9" t="s">
        <v>981</v>
      </c>
      <c r="C65" s="9" t="s">
        <v>1035</v>
      </c>
      <c r="D65" s="9">
        <v>44769.687777777777</v>
      </c>
      <c r="E65" s="9">
        <v>0</v>
      </c>
      <c r="F65" s="9">
        <v>750601361</v>
      </c>
      <c r="G65" s="29">
        <v>784940188</v>
      </c>
      <c r="H65" s="29">
        <v>909723295</v>
      </c>
      <c r="I65" s="30">
        <v>0.159</v>
      </c>
      <c r="J65" s="9">
        <v>0</v>
      </c>
      <c r="K65" s="9">
        <v>0</v>
      </c>
      <c r="L65" s="9">
        <v>0</v>
      </c>
      <c r="M65" s="9">
        <v>0.159</v>
      </c>
      <c r="N65" s="9">
        <v>0</v>
      </c>
      <c r="O65" s="9">
        <v>0</v>
      </c>
      <c r="P65" s="9">
        <v>869925574</v>
      </c>
      <c r="Q65" s="31">
        <v>0.82199999999999995</v>
      </c>
      <c r="R65" s="31">
        <v>0.72689999999999999</v>
      </c>
      <c r="S65" s="31">
        <v>0.89410000000000001</v>
      </c>
      <c r="T65" s="31">
        <v>0.80459999999999998</v>
      </c>
      <c r="U65" s="32">
        <v>0.80459999999999998</v>
      </c>
      <c r="V65" s="31">
        <f t="shared" si="0"/>
        <v>-7.7699999999999991E-2</v>
      </c>
      <c r="W65" s="9">
        <f t="shared" si="1"/>
        <v>-675932.17099799996</v>
      </c>
    </row>
    <row r="66" spans="1:23" x14ac:dyDescent="0.35">
      <c r="A66" s="40">
        <v>18902</v>
      </c>
      <c r="B66" s="9" t="s">
        <v>980</v>
      </c>
      <c r="C66" s="9" t="s">
        <v>1035</v>
      </c>
      <c r="D66" s="9">
        <v>44771.554629629631</v>
      </c>
      <c r="E66" s="9">
        <v>0</v>
      </c>
      <c r="F66" s="9">
        <v>279594739</v>
      </c>
      <c r="G66" s="29">
        <v>286467010</v>
      </c>
      <c r="H66" s="29">
        <v>303942170</v>
      </c>
      <c r="I66" s="30">
        <v>6.0999999999999999E-2</v>
      </c>
      <c r="J66" s="9">
        <v>0</v>
      </c>
      <c r="K66" s="9">
        <v>0</v>
      </c>
      <c r="L66" s="9">
        <v>0</v>
      </c>
      <c r="M66" s="9">
        <v>6.0999999999999999E-2</v>
      </c>
      <c r="N66" s="9">
        <v>0</v>
      </c>
      <c r="O66" s="9">
        <v>0</v>
      </c>
      <c r="P66" s="9">
        <v>296650674</v>
      </c>
      <c r="Q66" s="31">
        <v>0.82199999999999995</v>
      </c>
      <c r="R66" s="31">
        <v>0.79410000000000003</v>
      </c>
      <c r="S66" s="31">
        <v>0.89410000000000001</v>
      </c>
      <c r="T66" s="31">
        <v>0.80459999999999998</v>
      </c>
      <c r="U66" s="32">
        <v>0.80459999999999998</v>
      </c>
      <c r="V66" s="31">
        <f t="shared" ref="V66:V129" si="2">MIN(R66,S66)-U66</f>
        <v>-1.0499999999999954E-2</v>
      </c>
      <c r="W66" s="9">
        <f t="shared" ref="W66:W129" si="3">V66*(P66/100)</f>
        <v>-31148.320769999864</v>
      </c>
    </row>
    <row r="67" spans="1:23" x14ac:dyDescent="0.35">
      <c r="A67" s="40">
        <v>18903</v>
      </c>
      <c r="B67" s="9" t="s">
        <v>979</v>
      </c>
      <c r="C67" s="9" t="s">
        <v>1035</v>
      </c>
      <c r="D67" s="9">
        <v>44768.607303240744</v>
      </c>
      <c r="E67" s="9">
        <v>0</v>
      </c>
      <c r="F67" s="9">
        <v>96732086</v>
      </c>
      <c r="G67" s="29">
        <v>99714331</v>
      </c>
      <c r="H67" s="29">
        <v>112210147</v>
      </c>
      <c r="I67" s="30">
        <v>0.12529999999999999</v>
      </c>
      <c r="J67" s="9">
        <v>0</v>
      </c>
      <c r="K67" s="9">
        <v>0</v>
      </c>
      <c r="L67" s="9">
        <v>0</v>
      </c>
      <c r="M67" s="9">
        <v>0.12529999999999999</v>
      </c>
      <c r="N67" s="9">
        <v>0</v>
      </c>
      <c r="O67" s="9">
        <v>0</v>
      </c>
      <c r="P67" s="9">
        <v>108854179</v>
      </c>
      <c r="Q67" s="31">
        <v>0.82199999999999995</v>
      </c>
      <c r="R67" s="31">
        <v>0.74870000000000003</v>
      </c>
      <c r="S67" s="31">
        <v>0.89410000000000001</v>
      </c>
      <c r="T67" s="31">
        <v>0.80459999999999998</v>
      </c>
      <c r="U67" s="32">
        <v>0.80459999999999998</v>
      </c>
      <c r="V67" s="31">
        <f t="shared" si="2"/>
        <v>-5.589999999999995E-2</v>
      </c>
      <c r="W67" s="9">
        <f t="shared" si="3"/>
        <v>-60849.486060999945</v>
      </c>
    </row>
    <row r="68" spans="1:23" x14ac:dyDescent="0.35">
      <c r="A68" s="40">
        <v>18904</v>
      </c>
      <c r="B68" s="9" t="s">
        <v>978</v>
      </c>
      <c r="C68" s="9" t="s">
        <v>1035</v>
      </c>
      <c r="D68" s="9">
        <v>44770.666516203702</v>
      </c>
      <c r="E68" s="9">
        <v>0</v>
      </c>
      <c r="F68" s="9">
        <v>307642521</v>
      </c>
      <c r="G68" s="29">
        <v>323156483</v>
      </c>
      <c r="H68" s="29">
        <v>362256668</v>
      </c>
      <c r="I68" s="30">
        <v>0.121</v>
      </c>
      <c r="J68" s="9">
        <v>0</v>
      </c>
      <c r="K68" s="9">
        <v>0</v>
      </c>
      <c r="L68" s="9">
        <v>0</v>
      </c>
      <c r="M68" s="9">
        <v>0.121</v>
      </c>
      <c r="N68" s="9">
        <v>0</v>
      </c>
      <c r="O68" s="9">
        <v>0</v>
      </c>
      <c r="P68" s="9">
        <v>344865601</v>
      </c>
      <c r="Q68" s="31">
        <v>0.82199999999999995</v>
      </c>
      <c r="R68" s="31">
        <v>0.75160000000000005</v>
      </c>
      <c r="S68" s="31">
        <v>0.89410000000000001</v>
      </c>
      <c r="T68" s="31">
        <v>0.80459999999999998</v>
      </c>
      <c r="U68" s="32">
        <v>0.80459999999999998</v>
      </c>
      <c r="V68" s="31">
        <f t="shared" si="2"/>
        <v>-5.2999999999999936E-2</v>
      </c>
      <c r="W68" s="9">
        <f t="shared" si="3"/>
        <v>-182778.76852999977</v>
      </c>
    </row>
    <row r="69" spans="1:23" x14ac:dyDescent="0.35">
      <c r="A69" s="40">
        <v>18905</v>
      </c>
      <c r="B69" s="9" t="s">
        <v>977</v>
      </c>
      <c r="C69" s="9" t="s">
        <v>1035</v>
      </c>
      <c r="D69" s="9">
        <v>44774.678518518522</v>
      </c>
      <c r="E69" s="9">
        <v>0</v>
      </c>
      <c r="F69" s="9">
        <v>139072926</v>
      </c>
      <c r="G69" s="29">
        <v>129016434</v>
      </c>
      <c r="H69" s="29">
        <v>145769399</v>
      </c>
      <c r="I69" s="30">
        <v>0.12989999999999999</v>
      </c>
      <c r="J69" s="9">
        <v>0</v>
      </c>
      <c r="K69" s="9">
        <v>0</v>
      </c>
      <c r="L69" s="9">
        <v>0</v>
      </c>
      <c r="M69" s="9">
        <v>0.12989999999999999</v>
      </c>
      <c r="N69" s="9">
        <v>0</v>
      </c>
      <c r="O69" s="9">
        <v>0</v>
      </c>
      <c r="P69" s="9">
        <v>157131741</v>
      </c>
      <c r="Q69" s="31">
        <v>0.82469999999999999</v>
      </c>
      <c r="R69" s="31">
        <v>0.74809999999999999</v>
      </c>
      <c r="S69" s="31">
        <v>0.89410000000000001</v>
      </c>
      <c r="T69" s="31">
        <v>0.80459999999999998</v>
      </c>
      <c r="U69" s="32">
        <v>0.80459999999999998</v>
      </c>
      <c r="V69" s="31">
        <f t="shared" si="2"/>
        <v>-5.6499999999999995E-2</v>
      </c>
      <c r="W69" s="9">
        <f t="shared" si="3"/>
        <v>-88779.43366499999</v>
      </c>
    </row>
    <row r="70" spans="1:23" x14ac:dyDescent="0.35">
      <c r="A70" s="40">
        <v>18906</v>
      </c>
      <c r="B70" s="9" t="s">
        <v>976</v>
      </c>
      <c r="C70" s="9" t="s">
        <v>1035</v>
      </c>
      <c r="D70" s="9">
        <v>44774.524027777778</v>
      </c>
      <c r="E70" s="9">
        <v>0</v>
      </c>
      <c r="F70" s="9">
        <v>179702314</v>
      </c>
      <c r="G70" s="29">
        <v>184069817</v>
      </c>
      <c r="H70" s="29">
        <v>226985820</v>
      </c>
      <c r="I70" s="30">
        <v>0.23319999999999999</v>
      </c>
      <c r="J70" s="9">
        <v>0</v>
      </c>
      <c r="K70" s="9">
        <v>0</v>
      </c>
      <c r="L70" s="9">
        <v>0</v>
      </c>
      <c r="M70" s="9">
        <v>0.23319999999999999</v>
      </c>
      <c r="N70" s="9">
        <v>0</v>
      </c>
      <c r="O70" s="9">
        <v>0</v>
      </c>
      <c r="P70" s="9">
        <v>221600031</v>
      </c>
      <c r="Q70" s="31">
        <v>0.82199999999999995</v>
      </c>
      <c r="R70" s="31">
        <v>0.68320000000000003</v>
      </c>
      <c r="S70" s="31">
        <v>0.89410000000000001</v>
      </c>
      <c r="T70" s="31">
        <v>0.80459999999999998</v>
      </c>
      <c r="U70" s="32">
        <v>0.80459999999999998</v>
      </c>
      <c r="V70" s="31">
        <f t="shared" si="2"/>
        <v>-0.12139999999999995</v>
      </c>
      <c r="W70" s="9">
        <f t="shared" si="3"/>
        <v>-269022.43763399991</v>
      </c>
    </row>
    <row r="71" spans="1:23" x14ac:dyDescent="0.35">
      <c r="A71" s="40">
        <v>18907</v>
      </c>
      <c r="B71" s="9" t="s">
        <v>975</v>
      </c>
      <c r="C71" s="9" t="s">
        <v>1035</v>
      </c>
      <c r="D71" s="9">
        <v>44770.539027777777</v>
      </c>
      <c r="E71" s="9">
        <v>0</v>
      </c>
      <c r="F71" s="9">
        <v>216886260</v>
      </c>
      <c r="G71" s="29">
        <v>222726157</v>
      </c>
      <c r="H71" s="29">
        <v>279711038</v>
      </c>
      <c r="I71" s="30">
        <v>0.25590000000000002</v>
      </c>
      <c r="J71" s="9">
        <v>0</v>
      </c>
      <c r="K71" s="9">
        <v>0</v>
      </c>
      <c r="L71" s="9">
        <v>0</v>
      </c>
      <c r="M71" s="9">
        <v>0.25590000000000002</v>
      </c>
      <c r="N71" s="9">
        <v>0</v>
      </c>
      <c r="O71" s="9">
        <v>0</v>
      </c>
      <c r="P71" s="9">
        <v>272376993</v>
      </c>
      <c r="Q71" s="31">
        <v>0.82199999999999995</v>
      </c>
      <c r="R71" s="31">
        <v>0.67079999999999995</v>
      </c>
      <c r="S71" s="31">
        <v>0.89410000000000001</v>
      </c>
      <c r="T71" s="31">
        <v>0.80459999999999998</v>
      </c>
      <c r="U71" s="32">
        <v>0.80459999999999998</v>
      </c>
      <c r="V71" s="31">
        <f t="shared" si="2"/>
        <v>-0.13380000000000003</v>
      </c>
      <c r="W71" s="9">
        <f t="shared" si="3"/>
        <v>-364440.41663400008</v>
      </c>
    </row>
    <row r="72" spans="1:23" x14ac:dyDescent="0.35">
      <c r="A72" s="40">
        <v>18908</v>
      </c>
      <c r="B72" s="9" t="s">
        <v>974</v>
      </c>
      <c r="C72" s="9" t="s">
        <v>1035</v>
      </c>
      <c r="D72" s="9">
        <v>44773.587858796294</v>
      </c>
      <c r="E72" s="9">
        <v>0</v>
      </c>
      <c r="F72" s="9">
        <v>144600807</v>
      </c>
      <c r="G72" s="29">
        <v>140857202</v>
      </c>
      <c r="H72" s="29">
        <v>149832695</v>
      </c>
      <c r="I72" s="30">
        <v>6.3700000000000007E-2</v>
      </c>
      <c r="J72" s="9">
        <v>0</v>
      </c>
      <c r="K72" s="9">
        <v>0</v>
      </c>
      <c r="L72" s="9">
        <v>0</v>
      </c>
      <c r="M72" s="9">
        <v>6.3700000000000007E-2</v>
      </c>
      <c r="N72" s="9">
        <v>0</v>
      </c>
      <c r="O72" s="9">
        <v>0</v>
      </c>
      <c r="P72" s="9">
        <v>153814844</v>
      </c>
      <c r="Q72" s="31">
        <v>0.82199999999999995</v>
      </c>
      <c r="R72" s="31">
        <v>0.79200000000000004</v>
      </c>
      <c r="S72" s="31">
        <v>0.89410000000000001</v>
      </c>
      <c r="T72" s="31">
        <v>0.80459999999999998</v>
      </c>
      <c r="U72" s="32">
        <v>0.80459999999999998</v>
      </c>
      <c r="V72" s="31">
        <f t="shared" si="2"/>
        <v>-1.2599999999999945E-2</v>
      </c>
      <c r="W72" s="9">
        <f t="shared" si="3"/>
        <v>-19380.670343999915</v>
      </c>
    </row>
    <row r="73" spans="1:23" x14ac:dyDescent="0.35">
      <c r="A73" s="40">
        <v>19901</v>
      </c>
      <c r="B73" s="9" t="s">
        <v>973</v>
      </c>
      <c r="C73" s="9" t="s">
        <v>1035</v>
      </c>
      <c r="D73" s="9">
        <v>44767.682997685188</v>
      </c>
      <c r="E73" s="9">
        <v>0</v>
      </c>
      <c r="F73" s="9">
        <v>223168295</v>
      </c>
      <c r="G73" s="29">
        <v>236793323</v>
      </c>
      <c r="H73" s="29">
        <v>250778877</v>
      </c>
      <c r="I73" s="30">
        <v>5.91E-2</v>
      </c>
      <c r="J73" s="9">
        <v>0</v>
      </c>
      <c r="K73" s="9">
        <v>0</v>
      </c>
      <c r="L73" s="9">
        <v>0</v>
      </c>
      <c r="M73" s="9">
        <v>5.91E-2</v>
      </c>
      <c r="N73" s="9">
        <v>0</v>
      </c>
      <c r="O73" s="9">
        <v>0</v>
      </c>
      <c r="P73" s="9">
        <v>236349124</v>
      </c>
      <c r="Q73" s="31">
        <v>0.8891</v>
      </c>
      <c r="R73" s="31">
        <v>0.86050000000000004</v>
      </c>
      <c r="S73" s="31">
        <v>0.89410000000000001</v>
      </c>
      <c r="T73" s="31">
        <v>0.80459999999999998</v>
      </c>
      <c r="U73" s="32">
        <v>0.86050000000000004</v>
      </c>
      <c r="V73" s="31">
        <f t="shared" si="2"/>
        <v>0</v>
      </c>
      <c r="W73" s="9">
        <f t="shared" si="3"/>
        <v>0</v>
      </c>
    </row>
    <row r="74" spans="1:23" x14ac:dyDescent="0.35">
      <c r="A74" s="40">
        <v>19902</v>
      </c>
      <c r="B74" s="9" t="s">
        <v>972</v>
      </c>
      <c r="C74" s="9" t="s">
        <v>1035</v>
      </c>
      <c r="D74" s="9">
        <v>44768.607303240744</v>
      </c>
      <c r="E74" s="9">
        <v>0</v>
      </c>
      <c r="F74" s="9">
        <v>178005687</v>
      </c>
      <c r="G74" s="29">
        <v>188941401</v>
      </c>
      <c r="H74" s="29">
        <v>209761639</v>
      </c>
      <c r="I74" s="30">
        <v>0.11020000000000001</v>
      </c>
      <c r="J74" s="9">
        <v>0</v>
      </c>
      <c r="K74" s="9">
        <v>0</v>
      </c>
      <c r="L74" s="9">
        <v>0</v>
      </c>
      <c r="M74" s="9">
        <v>0.11020000000000001</v>
      </c>
      <c r="N74" s="9">
        <v>0</v>
      </c>
      <c r="O74" s="9">
        <v>0</v>
      </c>
      <c r="P74" s="9">
        <v>197620873</v>
      </c>
      <c r="Q74" s="31">
        <v>0.87260000000000004</v>
      </c>
      <c r="R74" s="31">
        <v>0.80559999999999998</v>
      </c>
      <c r="S74" s="31">
        <v>0.89410000000000001</v>
      </c>
      <c r="T74" s="31">
        <v>0.80459999999999998</v>
      </c>
      <c r="U74" s="32">
        <v>0.80559999999999998</v>
      </c>
      <c r="V74" s="31">
        <f t="shared" si="2"/>
        <v>0</v>
      </c>
      <c r="W74" s="9">
        <f t="shared" si="3"/>
        <v>0</v>
      </c>
    </row>
    <row r="75" spans="1:23" x14ac:dyDescent="0.35">
      <c r="A75" s="40">
        <v>19903</v>
      </c>
      <c r="B75" s="9" t="s">
        <v>971</v>
      </c>
      <c r="C75" s="9" t="s">
        <v>1035</v>
      </c>
      <c r="D75" s="9">
        <v>44770.457719907405</v>
      </c>
      <c r="E75" s="9">
        <v>0</v>
      </c>
      <c r="F75" s="9">
        <v>76272638</v>
      </c>
      <c r="G75" s="29">
        <v>80013983</v>
      </c>
      <c r="H75" s="29">
        <v>90576312</v>
      </c>
      <c r="I75" s="30">
        <v>0.13200000000000001</v>
      </c>
      <c r="J75" s="9">
        <v>0</v>
      </c>
      <c r="K75" s="9">
        <v>0</v>
      </c>
      <c r="L75" s="9">
        <v>0</v>
      </c>
      <c r="M75" s="9">
        <v>0.13200000000000001</v>
      </c>
      <c r="N75" s="9">
        <v>0</v>
      </c>
      <c r="O75" s="9">
        <v>0</v>
      </c>
      <c r="P75" s="9">
        <v>86341087</v>
      </c>
      <c r="Q75" s="31">
        <v>0.82199999999999995</v>
      </c>
      <c r="R75" s="31">
        <v>0.74419999999999997</v>
      </c>
      <c r="S75" s="31">
        <v>0.89410000000000001</v>
      </c>
      <c r="T75" s="31">
        <v>0.80459999999999998</v>
      </c>
      <c r="U75" s="32">
        <v>0.80459999999999998</v>
      </c>
      <c r="V75" s="31">
        <f t="shared" si="2"/>
        <v>-6.0400000000000009E-2</v>
      </c>
      <c r="W75" s="9">
        <f t="shared" si="3"/>
        <v>-52150.016548000007</v>
      </c>
    </row>
    <row r="76" spans="1:23" x14ac:dyDescent="0.35">
      <c r="A76" s="40">
        <v>19905</v>
      </c>
      <c r="B76" s="9" t="s">
        <v>970</v>
      </c>
      <c r="C76" s="9" t="s">
        <v>1035</v>
      </c>
      <c r="D76" s="9">
        <v>44774.629942129628</v>
      </c>
      <c r="E76" s="9">
        <v>0</v>
      </c>
      <c r="F76" s="9">
        <v>415970267</v>
      </c>
      <c r="G76" s="29">
        <v>436223373</v>
      </c>
      <c r="H76" s="29">
        <v>478371672</v>
      </c>
      <c r="I76" s="30">
        <v>9.6600000000000005E-2</v>
      </c>
      <c r="J76" s="9">
        <v>0</v>
      </c>
      <c r="K76" s="9">
        <v>0</v>
      </c>
      <c r="L76" s="9">
        <v>0</v>
      </c>
      <c r="M76" s="9">
        <v>9.6600000000000005E-2</v>
      </c>
      <c r="N76" s="9">
        <v>0</v>
      </c>
      <c r="O76" s="9">
        <v>0</v>
      </c>
      <c r="P76" s="9">
        <v>456161692</v>
      </c>
      <c r="Q76" s="31">
        <v>0.90329999999999999</v>
      </c>
      <c r="R76" s="31">
        <v>0.84430000000000005</v>
      </c>
      <c r="S76" s="31">
        <v>0.89410000000000001</v>
      </c>
      <c r="T76" s="31">
        <v>0.80459999999999998</v>
      </c>
      <c r="U76" s="32">
        <v>0.84430000000000005</v>
      </c>
      <c r="V76" s="31">
        <f t="shared" si="2"/>
        <v>0</v>
      </c>
      <c r="W76" s="9">
        <f t="shared" si="3"/>
        <v>0</v>
      </c>
    </row>
    <row r="77" spans="1:23" x14ac:dyDescent="0.35">
      <c r="A77" s="40">
        <v>19906</v>
      </c>
      <c r="B77" s="9" t="s">
        <v>969</v>
      </c>
      <c r="C77" s="9" t="s">
        <v>1035</v>
      </c>
      <c r="D77" s="9">
        <v>44769.687777777777</v>
      </c>
      <c r="E77" s="9">
        <v>0</v>
      </c>
      <c r="F77" s="9">
        <v>301529090</v>
      </c>
      <c r="G77" s="29">
        <v>313790786</v>
      </c>
      <c r="H77" s="29">
        <v>353622129</v>
      </c>
      <c r="I77" s="30">
        <v>0.12690000000000001</v>
      </c>
      <c r="J77" s="9">
        <v>0</v>
      </c>
      <c r="K77" s="9">
        <v>0</v>
      </c>
      <c r="L77" s="9">
        <v>0</v>
      </c>
      <c r="M77" s="9">
        <v>0.12690000000000001</v>
      </c>
      <c r="N77" s="9">
        <v>0</v>
      </c>
      <c r="O77" s="9">
        <v>0</v>
      </c>
      <c r="P77" s="9">
        <v>339803983</v>
      </c>
      <c r="Q77" s="31">
        <v>0.84509999999999996</v>
      </c>
      <c r="R77" s="31">
        <v>0.76859999999999995</v>
      </c>
      <c r="S77" s="31">
        <v>0.89410000000000001</v>
      </c>
      <c r="T77" s="31">
        <v>0.80459999999999998</v>
      </c>
      <c r="U77" s="32">
        <v>0.80459999999999998</v>
      </c>
      <c r="V77" s="31">
        <f t="shared" si="2"/>
        <v>-3.6000000000000032E-2</v>
      </c>
      <c r="W77" s="9">
        <f t="shared" si="3"/>
        <v>-122329.43388000011</v>
      </c>
    </row>
    <row r="78" spans="1:23" x14ac:dyDescent="0.35">
      <c r="A78" s="40">
        <v>19907</v>
      </c>
      <c r="B78" s="9" t="s">
        <v>968</v>
      </c>
      <c r="C78" s="9" t="s">
        <v>1035</v>
      </c>
      <c r="D78" s="9">
        <v>44769.402430555558</v>
      </c>
      <c r="E78" s="9">
        <v>0</v>
      </c>
      <c r="F78" s="9">
        <v>2203831926</v>
      </c>
      <c r="G78" s="29">
        <v>2277817516</v>
      </c>
      <c r="H78" s="29">
        <v>2680061786</v>
      </c>
      <c r="I78" s="30">
        <v>0.17660000000000001</v>
      </c>
      <c r="J78" s="9">
        <v>0</v>
      </c>
      <c r="K78" s="9">
        <v>0</v>
      </c>
      <c r="L78" s="9">
        <v>0</v>
      </c>
      <c r="M78" s="9">
        <v>0.17660000000000001</v>
      </c>
      <c r="N78" s="9">
        <v>0</v>
      </c>
      <c r="O78" s="9">
        <v>0</v>
      </c>
      <c r="P78" s="9">
        <v>2593010935</v>
      </c>
      <c r="Q78" s="31">
        <v>0.91339999999999999</v>
      </c>
      <c r="R78" s="31">
        <v>0.79569999999999996</v>
      </c>
      <c r="S78" s="31">
        <v>0.89410000000000001</v>
      </c>
      <c r="T78" s="31">
        <v>0.80459999999999998</v>
      </c>
      <c r="U78" s="32">
        <v>0.80459999999999998</v>
      </c>
      <c r="V78" s="31">
        <f t="shared" si="2"/>
        <v>-8.900000000000019E-3</v>
      </c>
      <c r="W78" s="9">
        <f t="shared" si="3"/>
        <v>-230777.9732150005</v>
      </c>
    </row>
    <row r="79" spans="1:23" x14ac:dyDescent="0.35">
      <c r="A79" s="40">
        <v>19908</v>
      </c>
      <c r="B79" s="9" t="s">
        <v>967</v>
      </c>
      <c r="C79" s="9" t="s">
        <v>1035</v>
      </c>
      <c r="D79" s="9">
        <v>44774.524027777778</v>
      </c>
      <c r="E79" s="9">
        <v>0</v>
      </c>
      <c r="F79" s="9">
        <v>597656974</v>
      </c>
      <c r="G79" s="29">
        <v>616834188</v>
      </c>
      <c r="H79" s="29">
        <v>688489251</v>
      </c>
      <c r="I79" s="30">
        <v>0.1162</v>
      </c>
      <c r="J79" s="9">
        <v>0</v>
      </c>
      <c r="K79" s="9">
        <v>0</v>
      </c>
      <c r="L79" s="9">
        <v>0</v>
      </c>
      <c r="M79" s="9">
        <v>0.1162</v>
      </c>
      <c r="N79" s="9">
        <v>0</v>
      </c>
      <c r="O79" s="9">
        <v>0</v>
      </c>
      <c r="P79" s="9">
        <v>667084300</v>
      </c>
      <c r="Q79" s="31">
        <v>0.91169999999999995</v>
      </c>
      <c r="R79" s="31">
        <v>0.83720000000000006</v>
      </c>
      <c r="S79" s="31">
        <v>0.89410000000000001</v>
      </c>
      <c r="T79" s="31">
        <v>0.80459999999999998</v>
      </c>
      <c r="U79" s="32">
        <v>0.83720000000000006</v>
      </c>
      <c r="V79" s="31">
        <f t="shared" si="2"/>
        <v>0</v>
      </c>
      <c r="W79" s="9">
        <f t="shared" si="3"/>
        <v>0</v>
      </c>
    </row>
    <row r="80" spans="1:23" x14ac:dyDescent="0.35">
      <c r="A80" s="40">
        <v>19909</v>
      </c>
      <c r="B80" s="9" t="s">
        <v>966</v>
      </c>
      <c r="C80" s="9" t="s">
        <v>1035</v>
      </c>
      <c r="D80" s="9">
        <v>44770.539027777777</v>
      </c>
      <c r="E80" s="9">
        <v>0</v>
      </c>
      <c r="F80" s="9">
        <v>143558637</v>
      </c>
      <c r="G80" s="29">
        <v>150568171</v>
      </c>
      <c r="H80" s="29">
        <v>161946537</v>
      </c>
      <c r="I80" s="30">
        <v>7.5600000000000001E-2</v>
      </c>
      <c r="J80" s="9">
        <v>0</v>
      </c>
      <c r="K80" s="9">
        <v>0</v>
      </c>
      <c r="L80" s="9">
        <v>0</v>
      </c>
      <c r="M80" s="9">
        <v>7.5600000000000001E-2</v>
      </c>
      <c r="N80" s="9">
        <v>0</v>
      </c>
      <c r="O80" s="9">
        <v>0</v>
      </c>
      <c r="P80" s="9">
        <v>154407296</v>
      </c>
      <c r="Q80" s="31">
        <v>0.82199999999999995</v>
      </c>
      <c r="R80" s="31">
        <v>0.7833</v>
      </c>
      <c r="S80" s="31">
        <v>0.89410000000000001</v>
      </c>
      <c r="T80" s="31">
        <v>0.80459999999999998</v>
      </c>
      <c r="U80" s="32">
        <v>0.80459999999999998</v>
      </c>
      <c r="V80" s="31">
        <f t="shared" si="2"/>
        <v>-2.1299999999999986E-2</v>
      </c>
      <c r="W80" s="9">
        <f t="shared" si="3"/>
        <v>-32888.754047999973</v>
      </c>
    </row>
    <row r="81" spans="1:23" x14ac:dyDescent="0.35">
      <c r="A81" s="40">
        <v>19910</v>
      </c>
      <c r="B81" s="9" t="s">
        <v>965</v>
      </c>
      <c r="C81" s="9" t="s">
        <v>1035</v>
      </c>
      <c r="D81" s="9">
        <v>44769.687777777777</v>
      </c>
      <c r="E81" s="9">
        <v>0</v>
      </c>
      <c r="F81" s="9">
        <v>28232819</v>
      </c>
      <c r="G81" s="29">
        <v>28269192</v>
      </c>
      <c r="H81" s="29">
        <v>29481811</v>
      </c>
      <c r="I81" s="30">
        <v>4.2900000000000001E-2</v>
      </c>
      <c r="J81" s="9">
        <v>0</v>
      </c>
      <c r="K81" s="9">
        <v>0</v>
      </c>
      <c r="L81" s="9">
        <v>0</v>
      </c>
      <c r="M81" s="9">
        <v>4.2900000000000001E-2</v>
      </c>
      <c r="N81" s="9">
        <v>0</v>
      </c>
      <c r="O81" s="9">
        <v>0</v>
      </c>
      <c r="P81" s="9">
        <v>29443878</v>
      </c>
      <c r="Q81" s="31">
        <v>0.82199999999999995</v>
      </c>
      <c r="R81" s="31">
        <v>0.80779999999999996</v>
      </c>
      <c r="S81" s="31">
        <v>0.89410000000000001</v>
      </c>
      <c r="T81" s="31">
        <v>0.80459999999999998</v>
      </c>
      <c r="U81" s="32">
        <v>0.80779999999999996</v>
      </c>
      <c r="V81" s="31">
        <f t="shared" si="2"/>
        <v>0</v>
      </c>
      <c r="W81" s="9">
        <f t="shared" si="3"/>
        <v>0</v>
      </c>
    </row>
    <row r="82" spans="1:23" x14ac:dyDescent="0.35">
      <c r="A82" s="40">
        <v>19911</v>
      </c>
      <c r="B82" s="9" t="s">
        <v>964</v>
      </c>
      <c r="C82" s="9" t="s">
        <v>1035</v>
      </c>
      <c r="D82" s="9">
        <v>44770.666516203702</v>
      </c>
      <c r="E82" s="9">
        <v>0</v>
      </c>
      <c r="F82" s="9">
        <v>264466569</v>
      </c>
      <c r="G82" s="29">
        <v>277813969</v>
      </c>
      <c r="H82" s="29">
        <v>314560844</v>
      </c>
      <c r="I82" s="30">
        <v>0.1323</v>
      </c>
      <c r="J82" s="9">
        <v>0</v>
      </c>
      <c r="K82" s="9">
        <v>0</v>
      </c>
      <c r="L82" s="9">
        <v>0</v>
      </c>
      <c r="M82" s="9">
        <v>0.1323</v>
      </c>
      <c r="N82" s="9">
        <v>0</v>
      </c>
      <c r="O82" s="9">
        <v>0</v>
      </c>
      <c r="P82" s="9">
        <v>299447963</v>
      </c>
      <c r="Q82" s="31">
        <v>0.87019999999999997</v>
      </c>
      <c r="R82" s="31">
        <v>0.78769999999999996</v>
      </c>
      <c r="S82" s="31">
        <v>0.89410000000000001</v>
      </c>
      <c r="T82" s="31">
        <v>0.80459999999999998</v>
      </c>
      <c r="U82" s="32">
        <v>0.80459999999999998</v>
      </c>
      <c r="V82" s="31">
        <f t="shared" si="2"/>
        <v>-1.6900000000000026E-2</v>
      </c>
      <c r="W82" s="9">
        <f t="shared" si="3"/>
        <v>-50606.705747000073</v>
      </c>
    </row>
    <row r="83" spans="1:23" x14ac:dyDescent="0.35">
      <c r="A83" s="40">
        <v>19912</v>
      </c>
      <c r="B83" s="9" t="s">
        <v>963</v>
      </c>
      <c r="C83" s="9" t="s">
        <v>1035</v>
      </c>
      <c r="D83" s="9">
        <v>44769.402430555558</v>
      </c>
      <c r="E83" s="9">
        <v>0</v>
      </c>
      <c r="F83" s="9">
        <v>1018549269</v>
      </c>
      <c r="G83" s="29">
        <v>1032758886</v>
      </c>
      <c r="H83" s="29">
        <v>1182167077</v>
      </c>
      <c r="I83" s="30">
        <v>0.1447</v>
      </c>
      <c r="J83" s="9">
        <v>0</v>
      </c>
      <c r="K83" s="9">
        <v>0</v>
      </c>
      <c r="L83" s="9">
        <v>0</v>
      </c>
      <c r="M83" s="9">
        <v>0.1447</v>
      </c>
      <c r="N83" s="9">
        <v>0</v>
      </c>
      <c r="O83" s="9">
        <v>0</v>
      </c>
      <c r="P83" s="9">
        <v>1165901769</v>
      </c>
      <c r="Q83" s="31">
        <v>0.91010000000000002</v>
      </c>
      <c r="R83" s="31">
        <v>0.81489999999999996</v>
      </c>
      <c r="S83" s="31">
        <v>0.89410000000000001</v>
      </c>
      <c r="T83" s="31">
        <v>0.80459999999999998</v>
      </c>
      <c r="U83" s="32">
        <v>0.81489999999999996</v>
      </c>
      <c r="V83" s="31">
        <f t="shared" si="2"/>
        <v>0</v>
      </c>
      <c r="W83" s="9">
        <f t="shared" si="3"/>
        <v>0</v>
      </c>
    </row>
    <row r="84" spans="1:23" x14ac:dyDescent="0.35">
      <c r="A84" s="40">
        <v>19913</v>
      </c>
      <c r="B84" s="9" t="s">
        <v>591</v>
      </c>
      <c r="C84" s="9" t="s">
        <v>1035</v>
      </c>
      <c r="D84" s="9">
        <v>44770.457719907405</v>
      </c>
      <c r="E84" s="9">
        <v>0</v>
      </c>
      <c r="F84" s="9">
        <v>25483684</v>
      </c>
      <c r="G84" s="29">
        <v>27318855</v>
      </c>
      <c r="H84" s="29">
        <v>28946527</v>
      </c>
      <c r="I84" s="30">
        <v>5.96E-2</v>
      </c>
      <c r="J84" s="9">
        <v>0</v>
      </c>
      <c r="K84" s="9">
        <v>0</v>
      </c>
      <c r="L84" s="9">
        <v>0</v>
      </c>
      <c r="M84" s="9">
        <v>5.96E-2</v>
      </c>
      <c r="N84" s="9">
        <v>0</v>
      </c>
      <c r="O84" s="9">
        <v>0</v>
      </c>
      <c r="P84" s="9">
        <v>27002016</v>
      </c>
      <c r="Q84" s="31">
        <v>0.85699999999999998</v>
      </c>
      <c r="R84" s="31">
        <v>0.82899999999999996</v>
      </c>
      <c r="S84" s="31">
        <v>0.89410000000000001</v>
      </c>
      <c r="T84" s="31">
        <v>0.80459999999999998</v>
      </c>
      <c r="U84" s="32">
        <v>0.82899999999999996</v>
      </c>
      <c r="V84" s="31">
        <f t="shared" si="2"/>
        <v>0</v>
      </c>
      <c r="W84" s="9">
        <f t="shared" si="3"/>
        <v>0</v>
      </c>
    </row>
    <row r="85" spans="1:23" x14ac:dyDescent="0.35">
      <c r="A85" s="40">
        <v>19914</v>
      </c>
      <c r="B85" s="9" t="s">
        <v>962</v>
      </c>
      <c r="C85" s="9" t="s">
        <v>1035</v>
      </c>
      <c r="D85" s="9">
        <v>44770.666516203702</v>
      </c>
      <c r="E85" s="9">
        <v>0</v>
      </c>
      <c r="F85" s="9">
        <v>48843400</v>
      </c>
      <c r="G85" s="29">
        <v>51077351</v>
      </c>
      <c r="H85" s="29">
        <v>54659874</v>
      </c>
      <c r="I85" s="30">
        <v>7.0099999999999996E-2</v>
      </c>
      <c r="J85" s="9">
        <v>0</v>
      </c>
      <c r="K85" s="9">
        <v>0</v>
      </c>
      <c r="L85" s="9">
        <v>0</v>
      </c>
      <c r="M85" s="9">
        <v>7.0099999999999996E-2</v>
      </c>
      <c r="N85" s="9">
        <v>0</v>
      </c>
      <c r="O85" s="9">
        <v>0</v>
      </c>
      <c r="P85" s="9">
        <v>52269236</v>
      </c>
      <c r="Q85" s="31">
        <v>0.87039999999999995</v>
      </c>
      <c r="R85" s="31">
        <v>0.83360000000000001</v>
      </c>
      <c r="S85" s="31">
        <v>0.89410000000000001</v>
      </c>
      <c r="T85" s="31">
        <v>0.80459999999999998</v>
      </c>
      <c r="U85" s="32">
        <v>0.83360000000000001</v>
      </c>
      <c r="V85" s="31">
        <f t="shared" si="2"/>
        <v>0</v>
      </c>
      <c r="W85" s="9">
        <f t="shared" si="3"/>
        <v>0</v>
      </c>
    </row>
    <row r="86" spans="1:23" x14ac:dyDescent="0.35">
      <c r="A86" s="40">
        <v>20901</v>
      </c>
      <c r="B86" s="9" t="s">
        <v>961</v>
      </c>
      <c r="C86" s="9" t="s">
        <v>1035</v>
      </c>
      <c r="D86" s="9">
        <v>44769.687777777777</v>
      </c>
      <c r="E86" s="9">
        <v>0</v>
      </c>
      <c r="F86" s="9">
        <v>9099354884</v>
      </c>
      <c r="G86" s="29">
        <v>11548779092</v>
      </c>
      <c r="H86" s="29">
        <v>13598759868</v>
      </c>
      <c r="I86" s="30">
        <v>0.17749999999999999</v>
      </c>
      <c r="J86" s="9">
        <v>0</v>
      </c>
      <c r="K86" s="9">
        <v>0</v>
      </c>
      <c r="L86" s="9">
        <v>0</v>
      </c>
      <c r="M86" s="9">
        <v>0.17749999999999999</v>
      </c>
      <c r="N86" s="9">
        <v>0</v>
      </c>
      <c r="O86" s="9">
        <v>0</v>
      </c>
      <c r="P86" s="9">
        <v>10714547489</v>
      </c>
      <c r="Q86" s="31">
        <v>0.83130000000000004</v>
      </c>
      <c r="R86" s="31">
        <v>0.72360000000000002</v>
      </c>
      <c r="S86" s="31">
        <v>0.89410000000000001</v>
      </c>
      <c r="T86" s="31">
        <v>0.80459999999999998</v>
      </c>
      <c r="U86" s="32">
        <v>0.80459999999999998</v>
      </c>
      <c r="V86" s="31">
        <f t="shared" si="2"/>
        <v>-8.0999999999999961E-2</v>
      </c>
      <c r="W86" s="9">
        <f t="shared" si="3"/>
        <v>-8678783.4660899956</v>
      </c>
    </row>
    <row r="87" spans="1:23" x14ac:dyDescent="0.35">
      <c r="A87" s="40">
        <v>20902</v>
      </c>
      <c r="B87" s="9" t="s">
        <v>960</v>
      </c>
      <c r="C87" s="9" t="s">
        <v>1035</v>
      </c>
      <c r="D87" s="9">
        <v>44771.554629629631</v>
      </c>
      <c r="E87" s="9">
        <v>0</v>
      </c>
      <c r="F87" s="9">
        <v>4102456848</v>
      </c>
      <c r="G87" s="29">
        <v>4659239087</v>
      </c>
      <c r="H87" s="29">
        <v>5385551036</v>
      </c>
      <c r="I87" s="30">
        <v>0.15590000000000001</v>
      </c>
      <c r="J87" s="9">
        <v>0</v>
      </c>
      <c r="K87" s="9">
        <v>0</v>
      </c>
      <c r="L87" s="9">
        <v>0</v>
      </c>
      <c r="M87" s="9">
        <v>0.15590000000000001</v>
      </c>
      <c r="N87" s="9">
        <v>0</v>
      </c>
      <c r="O87" s="9">
        <v>0</v>
      </c>
      <c r="P87" s="9">
        <v>4741974025</v>
      </c>
      <c r="Q87" s="31">
        <v>0.82199999999999995</v>
      </c>
      <c r="R87" s="31">
        <v>0.72889999999999999</v>
      </c>
      <c r="S87" s="31">
        <v>0.89410000000000001</v>
      </c>
      <c r="T87" s="31">
        <v>0.80459999999999998</v>
      </c>
      <c r="U87" s="32">
        <v>0.80459999999999998</v>
      </c>
      <c r="V87" s="31">
        <f t="shared" si="2"/>
        <v>-7.569999999999999E-2</v>
      </c>
      <c r="W87" s="9">
        <f t="shared" si="3"/>
        <v>-3589674.3369249995</v>
      </c>
    </row>
    <row r="88" spans="1:23" x14ac:dyDescent="0.35">
      <c r="A88" s="40">
        <v>20904</v>
      </c>
      <c r="B88" s="9" t="s">
        <v>959</v>
      </c>
      <c r="C88" s="9" t="s">
        <v>1035</v>
      </c>
      <c r="D88" s="9">
        <v>44774.524027777778</v>
      </c>
      <c r="E88" s="9">
        <v>0</v>
      </c>
      <c r="F88" s="9">
        <v>366613080</v>
      </c>
      <c r="G88" s="29">
        <v>384616785</v>
      </c>
      <c r="H88" s="29">
        <v>446393246</v>
      </c>
      <c r="I88" s="30">
        <v>0.16059999999999999</v>
      </c>
      <c r="J88" s="9">
        <v>0</v>
      </c>
      <c r="K88" s="9">
        <v>0</v>
      </c>
      <c r="L88" s="9">
        <v>0</v>
      </c>
      <c r="M88" s="9">
        <v>0.16059999999999999</v>
      </c>
      <c r="N88" s="9">
        <v>0</v>
      </c>
      <c r="O88" s="9">
        <v>0</v>
      </c>
      <c r="P88" s="9">
        <v>425497818</v>
      </c>
      <c r="Q88" s="31">
        <v>0.82199999999999995</v>
      </c>
      <c r="R88" s="31">
        <v>0.72589999999999999</v>
      </c>
      <c r="S88" s="31">
        <v>0.89410000000000001</v>
      </c>
      <c r="T88" s="31">
        <v>0.80459999999999998</v>
      </c>
      <c r="U88" s="32">
        <v>0.80459999999999998</v>
      </c>
      <c r="V88" s="31">
        <f t="shared" si="2"/>
        <v>-7.8699999999999992E-2</v>
      </c>
      <c r="W88" s="9">
        <f t="shared" si="3"/>
        <v>-334866.78276599996</v>
      </c>
    </row>
    <row r="89" spans="1:23" x14ac:dyDescent="0.35">
      <c r="A89" s="40">
        <v>20905</v>
      </c>
      <c r="B89" s="9" t="s">
        <v>958</v>
      </c>
      <c r="C89" s="9" t="s">
        <v>1035</v>
      </c>
      <c r="D89" s="9">
        <v>44773.767546296294</v>
      </c>
      <c r="E89" s="9">
        <v>247699258</v>
      </c>
      <c r="F89" s="9">
        <v>9665550091</v>
      </c>
      <c r="G89" s="29">
        <v>9715712667</v>
      </c>
      <c r="H89" s="29">
        <v>10475704758</v>
      </c>
      <c r="I89" s="30">
        <v>7.8200000000000006E-2</v>
      </c>
      <c r="J89" s="9">
        <v>0</v>
      </c>
      <c r="K89" s="9">
        <v>0</v>
      </c>
      <c r="L89" s="9">
        <v>0</v>
      </c>
      <c r="M89" s="9">
        <v>7.8200000000000006E-2</v>
      </c>
      <c r="N89" s="9">
        <v>273652964</v>
      </c>
      <c r="O89" s="9">
        <v>25953706</v>
      </c>
      <c r="P89" s="9">
        <v>10428196245</v>
      </c>
      <c r="Q89" s="31">
        <v>0.91339999999999999</v>
      </c>
      <c r="R89" s="31">
        <v>0.86770000000000003</v>
      </c>
      <c r="S89" s="31">
        <v>0.89410000000000001</v>
      </c>
      <c r="T89" s="31">
        <v>0.80459999999999998</v>
      </c>
      <c r="U89" s="32">
        <v>0.86770000000000003</v>
      </c>
      <c r="V89" s="31">
        <f t="shared" si="2"/>
        <v>0</v>
      </c>
      <c r="W89" s="9">
        <f t="shared" si="3"/>
        <v>0</v>
      </c>
    </row>
    <row r="90" spans="1:23" x14ac:dyDescent="0.35">
      <c r="A90" s="40">
        <v>20906</v>
      </c>
      <c r="B90" s="9" t="s">
        <v>957</v>
      </c>
      <c r="C90" s="9" t="s">
        <v>1035</v>
      </c>
      <c r="D90" s="9">
        <v>44771.600624999999</v>
      </c>
      <c r="E90" s="9">
        <v>79336076</v>
      </c>
      <c r="F90" s="9">
        <v>2124480707</v>
      </c>
      <c r="G90" s="29">
        <v>2104856900</v>
      </c>
      <c r="H90" s="29">
        <v>2384717778</v>
      </c>
      <c r="I90" s="30">
        <v>0.13300000000000001</v>
      </c>
      <c r="J90" s="9">
        <v>0</v>
      </c>
      <c r="K90" s="9">
        <v>0</v>
      </c>
      <c r="L90" s="9">
        <v>0</v>
      </c>
      <c r="M90" s="9">
        <v>0.13300000000000001</v>
      </c>
      <c r="N90" s="9">
        <v>87188487</v>
      </c>
      <c r="O90" s="9">
        <v>7852411</v>
      </c>
      <c r="P90" s="9">
        <v>2404254678</v>
      </c>
      <c r="Q90" s="31">
        <v>0.82469999999999999</v>
      </c>
      <c r="R90" s="31">
        <v>0.74690000000000001</v>
      </c>
      <c r="S90" s="31">
        <v>0.89410000000000001</v>
      </c>
      <c r="T90" s="31">
        <v>0.80459999999999998</v>
      </c>
      <c r="U90" s="32">
        <v>0.80459999999999998</v>
      </c>
      <c r="V90" s="31">
        <f t="shared" si="2"/>
        <v>-5.7699999999999974E-2</v>
      </c>
      <c r="W90" s="9">
        <f t="shared" si="3"/>
        <v>-1387254.9492059995</v>
      </c>
    </row>
    <row r="91" spans="1:23" x14ac:dyDescent="0.35">
      <c r="A91" s="40">
        <v>20907</v>
      </c>
      <c r="B91" s="9" t="s">
        <v>956</v>
      </c>
      <c r="C91" s="9" t="s">
        <v>1035</v>
      </c>
      <c r="D91" s="9">
        <v>44770.780717592592</v>
      </c>
      <c r="E91" s="9">
        <v>89781006</v>
      </c>
      <c r="F91" s="9">
        <v>1776453181</v>
      </c>
      <c r="G91" s="29">
        <v>1782136668</v>
      </c>
      <c r="H91" s="29">
        <v>2055138703</v>
      </c>
      <c r="I91" s="30">
        <v>0.1532</v>
      </c>
      <c r="J91" s="9">
        <v>0</v>
      </c>
      <c r="K91" s="9">
        <v>0</v>
      </c>
      <c r="L91" s="9">
        <v>0</v>
      </c>
      <c r="M91" s="9">
        <v>0.1532</v>
      </c>
      <c r="N91" s="9">
        <v>92254995</v>
      </c>
      <c r="O91" s="9">
        <v>2473989</v>
      </c>
      <c r="P91" s="9">
        <v>2037305186</v>
      </c>
      <c r="Q91" s="31">
        <v>0.82199999999999995</v>
      </c>
      <c r="R91" s="31">
        <v>0.73460000000000003</v>
      </c>
      <c r="S91" s="31">
        <v>0.89410000000000001</v>
      </c>
      <c r="T91" s="31">
        <v>0.80459999999999998</v>
      </c>
      <c r="U91" s="32">
        <v>0.80459999999999998</v>
      </c>
      <c r="V91" s="31">
        <f t="shared" si="2"/>
        <v>-6.9999999999999951E-2</v>
      </c>
      <c r="W91" s="9">
        <f t="shared" si="3"/>
        <v>-1426113.6301999989</v>
      </c>
    </row>
    <row r="92" spans="1:23" x14ac:dyDescent="0.35">
      <c r="A92" s="40">
        <v>20908</v>
      </c>
      <c r="B92" s="9" t="s">
        <v>955</v>
      </c>
      <c r="C92" s="9" t="s">
        <v>1035</v>
      </c>
      <c r="D92" s="9">
        <v>44773.587858796294</v>
      </c>
      <c r="E92" s="9">
        <v>0</v>
      </c>
      <c r="F92" s="9">
        <v>9036411007</v>
      </c>
      <c r="G92" s="29">
        <v>9365745580</v>
      </c>
      <c r="H92" s="29">
        <v>10166272070</v>
      </c>
      <c r="I92" s="30">
        <v>8.5500000000000007E-2</v>
      </c>
      <c r="J92" s="9">
        <v>0</v>
      </c>
      <c r="K92" s="9">
        <v>0</v>
      </c>
      <c r="L92" s="9">
        <v>0</v>
      </c>
      <c r="M92" s="9">
        <v>8.5500000000000007E-2</v>
      </c>
      <c r="N92" s="9">
        <v>0</v>
      </c>
      <c r="O92" s="9">
        <v>0</v>
      </c>
      <c r="P92" s="9">
        <v>9808787998</v>
      </c>
      <c r="Q92" s="31">
        <v>0.83960000000000001</v>
      </c>
      <c r="R92" s="31">
        <v>0.79279999999999995</v>
      </c>
      <c r="S92" s="31">
        <v>0.89410000000000001</v>
      </c>
      <c r="T92" s="31">
        <v>0.80459999999999998</v>
      </c>
      <c r="U92" s="32">
        <v>0.80459999999999998</v>
      </c>
      <c r="V92" s="31">
        <f t="shared" si="2"/>
        <v>-1.1800000000000033E-2</v>
      </c>
      <c r="W92" s="9">
        <f t="shared" si="3"/>
        <v>-1157436.9837640033</v>
      </c>
    </row>
    <row r="93" spans="1:23" x14ac:dyDescent="0.35">
      <c r="A93" s="40">
        <v>20910</v>
      </c>
      <c r="B93" s="9" t="s">
        <v>954</v>
      </c>
      <c r="C93" s="9" t="s">
        <v>1035</v>
      </c>
      <c r="D93" s="9">
        <v>44774.700474537036</v>
      </c>
      <c r="E93" s="9">
        <v>0</v>
      </c>
      <c r="F93" s="9">
        <v>115945336</v>
      </c>
      <c r="G93" s="29">
        <v>119018439</v>
      </c>
      <c r="H93" s="29">
        <v>130122958</v>
      </c>
      <c r="I93" s="30">
        <v>9.3299999999999994E-2</v>
      </c>
      <c r="J93" s="9">
        <v>0</v>
      </c>
      <c r="K93" s="9">
        <v>0</v>
      </c>
      <c r="L93" s="9">
        <v>0</v>
      </c>
      <c r="M93" s="9">
        <v>9.3299999999999994E-2</v>
      </c>
      <c r="N93" s="9">
        <v>0</v>
      </c>
      <c r="O93" s="9">
        <v>0</v>
      </c>
      <c r="P93" s="9">
        <v>126763132</v>
      </c>
      <c r="Q93" s="31">
        <v>0.82199999999999995</v>
      </c>
      <c r="R93" s="31">
        <v>0.77059999999999995</v>
      </c>
      <c r="S93" s="31">
        <v>0.89410000000000001</v>
      </c>
      <c r="T93" s="31">
        <v>0.80459999999999998</v>
      </c>
      <c r="U93" s="32">
        <v>0.80459999999999998</v>
      </c>
      <c r="V93" s="31">
        <f t="shared" si="2"/>
        <v>-3.400000000000003E-2</v>
      </c>
      <c r="W93" s="9">
        <f t="shared" si="3"/>
        <v>-43099.464880000043</v>
      </c>
    </row>
    <row r="94" spans="1:23" x14ac:dyDescent="0.35">
      <c r="A94" s="40">
        <v>21901</v>
      </c>
      <c r="B94" s="9" t="s">
        <v>953</v>
      </c>
      <c r="C94" s="9" t="s">
        <v>1035</v>
      </c>
      <c r="D94" s="9">
        <v>44769.402430555558</v>
      </c>
      <c r="E94" s="9">
        <v>0</v>
      </c>
      <c r="F94" s="9">
        <v>11326004720</v>
      </c>
      <c r="G94" s="29">
        <v>11638646450</v>
      </c>
      <c r="H94" s="29">
        <v>12886966061</v>
      </c>
      <c r="I94" s="30">
        <v>0.10730000000000001</v>
      </c>
      <c r="J94" s="9">
        <v>0</v>
      </c>
      <c r="K94" s="9">
        <v>0</v>
      </c>
      <c r="L94" s="9">
        <v>0</v>
      </c>
      <c r="M94" s="9">
        <v>0.10730000000000001</v>
      </c>
      <c r="N94" s="9">
        <v>0</v>
      </c>
      <c r="O94" s="9">
        <v>0</v>
      </c>
      <c r="P94" s="9">
        <v>12540791497</v>
      </c>
      <c r="Q94" s="31">
        <v>0.9022</v>
      </c>
      <c r="R94" s="31">
        <v>0.83509999999999995</v>
      </c>
      <c r="S94" s="31">
        <v>0.89410000000000001</v>
      </c>
      <c r="T94" s="31">
        <v>0.80459999999999998</v>
      </c>
      <c r="U94" s="32">
        <v>0.83509999999999995</v>
      </c>
      <c r="V94" s="31">
        <f t="shared" si="2"/>
        <v>0</v>
      </c>
      <c r="W94" s="9">
        <f t="shared" si="3"/>
        <v>0</v>
      </c>
    </row>
    <row r="95" spans="1:23" x14ac:dyDescent="0.35">
      <c r="A95" s="40">
        <v>21902</v>
      </c>
      <c r="B95" s="9" t="s">
        <v>952</v>
      </c>
      <c r="C95" s="9" t="s">
        <v>1035</v>
      </c>
      <c r="D95" s="9">
        <v>44774.629942129628</v>
      </c>
      <c r="E95" s="9">
        <v>0</v>
      </c>
      <c r="F95" s="9">
        <v>9488612115</v>
      </c>
      <c r="G95" s="29">
        <v>9847972939</v>
      </c>
      <c r="H95" s="29">
        <v>11537488216</v>
      </c>
      <c r="I95" s="30">
        <v>0.1716</v>
      </c>
      <c r="J95" s="9">
        <v>0</v>
      </c>
      <c r="K95" s="9">
        <v>0</v>
      </c>
      <c r="L95" s="9">
        <v>0</v>
      </c>
      <c r="M95" s="9">
        <v>0.1716</v>
      </c>
      <c r="N95" s="9">
        <v>0</v>
      </c>
      <c r="O95" s="9">
        <v>0</v>
      </c>
      <c r="P95" s="9">
        <v>11116475557</v>
      </c>
      <c r="Q95" s="31">
        <v>0.89180000000000004</v>
      </c>
      <c r="R95" s="31">
        <v>0.7802</v>
      </c>
      <c r="S95" s="31">
        <v>0.89410000000000001</v>
      </c>
      <c r="T95" s="31">
        <v>0.80459999999999998</v>
      </c>
      <c r="U95" s="32">
        <v>0.80459999999999998</v>
      </c>
      <c r="V95" s="31">
        <f t="shared" si="2"/>
        <v>-2.4399999999999977E-2</v>
      </c>
      <c r="W95" s="9">
        <f t="shared" si="3"/>
        <v>-2712420.0359079973</v>
      </c>
    </row>
    <row r="96" spans="1:23" x14ac:dyDescent="0.35">
      <c r="A96" s="40">
        <v>22004</v>
      </c>
      <c r="B96" s="9" t="s">
        <v>951</v>
      </c>
      <c r="C96" s="9" t="s">
        <v>1035</v>
      </c>
      <c r="D96" s="9">
        <v>44768.607303240744</v>
      </c>
      <c r="E96" s="9">
        <v>0</v>
      </c>
      <c r="F96" s="9">
        <v>141860355</v>
      </c>
      <c r="G96" s="29">
        <v>108565197</v>
      </c>
      <c r="H96" s="29">
        <v>142786421</v>
      </c>
      <c r="I96" s="30">
        <v>0.31519999999999998</v>
      </c>
      <c r="J96" s="9">
        <v>0</v>
      </c>
      <c r="K96" s="9">
        <v>0</v>
      </c>
      <c r="L96" s="9">
        <v>0</v>
      </c>
      <c r="M96" s="9">
        <v>0.31519999999999998</v>
      </c>
      <c r="N96" s="9">
        <v>2286139</v>
      </c>
      <c r="O96" s="9">
        <v>2286139</v>
      </c>
      <c r="P96" s="9">
        <v>188862804</v>
      </c>
      <c r="Q96" s="31">
        <v>0.85970000000000002</v>
      </c>
      <c r="R96" s="31">
        <v>0.66180000000000005</v>
      </c>
      <c r="S96" s="31">
        <v>0.89410000000000001</v>
      </c>
      <c r="T96" s="31">
        <v>0.80459999999999998</v>
      </c>
      <c r="U96" s="32">
        <v>0.80459999999999998</v>
      </c>
      <c r="V96" s="31">
        <f t="shared" si="2"/>
        <v>-0.14279999999999993</v>
      </c>
      <c r="W96" s="9">
        <f t="shared" si="3"/>
        <v>-269696.08411199989</v>
      </c>
    </row>
    <row r="97" spans="1:23" x14ac:dyDescent="0.35">
      <c r="A97" s="40">
        <v>22901</v>
      </c>
      <c r="B97" s="9" t="s">
        <v>950</v>
      </c>
      <c r="C97" s="9" t="s">
        <v>1035</v>
      </c>
      <c r="D97" s="9">
        <v>44769.834016203706</v>
      </c>
      <c r="E97" s="9">
        <v>33434416</v>
      </c>
      <c r="F97" s="9">
        <v>767982295</v>
      </c>
      <c r="G97" s="29">
        <v>675517142</v>
      </c>
      <c r="H97" s="29">
        <v>739380231</v>
      </c>
      <c r="I97" s="30">
        <v>9.4500000000000001E-2</v>
      </c>
      <c r="J97" s="9">
        <v>0</v>
      </c>
      <c r="K97" s="9">
        <v>0</v>
      </c>
      <c r="L97" s="9">
        <v>0</v>
      </c>
      <c r="M97" s="9">
        <v>9.4500000000000001E-2</v>
      </c>
      <c r="N97" s="9">
        <v>37958079</v>
      </c>
      <c r="O97" s="9">
        <v>4523663</v>
      </c>
      <c r="P97" s="9">
        <v>841949787</v>
      </c>
      <c r="Q97" s="31">
        <v>0.86409999999999998</v>
      </c>
      <c r="R97" s="31">
        <v>0.80779999999999996</v>
      </c>
      <c r="S97" s="31">
        <v>0.89410000000000001</v>
      </c>
      <c r="T97" s="31">
        <v>0.80459999999999998</v>
      </c>
      <c r="U97" s="32">
        <v>0.80779999999999996</v>
      </c>
      <c r="V97" s="31">
        <f t="shared" si="2"/>
        <v>0</v>
      </c>
      <c r="W97" s="9">
        <f t="shared" si="3"/>
        <v>0</v>
      </c>
    </row>
    <row r="98" spans="1:23" x14ac:dyDescent="0.35">
      <c r="A98" s="40">
        <v>22902</v>
      </c>
      <c r="B98" s="9" t="s">
        <v>949</v>
      </c>
      <c r="C98" s="9" t="s">
        <v>1035</v>
      </c>
      <c r="D98" s="9">
        <v>44768.607303240744</v>
      </c>
      <c r="E98" s="9">
        <v>0</v>
      </c>
      <c r="F98" s="9">
        <v>110298912</v>
      </c>
      <c r="G98" s="29">
        <v>112098357</v>
      </c>
      <c r="H98" s="29">
        <v>123766360</v>
      </c>
      <c r="I98" s="30">
        <v>0.1041</v>
      </c>
      <c r="J98" s="9">
        <v>0</v>
      </c>
      <c r="K98" s="9">
        <v>0</v>
      </c>
      <c r="L98" s="9">
        <v>0</v>
      </c>
      <c r="M98" s="9">
        <v>0.1041</v>
      </c>
      <c r="N98" s="9">
        <v>0</v>
      </c>
      <c r="O98" s="9">
        <v>0</v>
      </c>
      <c r="P98" s="9">
        <v>121779616</v>
      </c>
      <c r="Q98" s="31">
        <v>0.8407</v>
      </c>
      <c r="R98" s="31">
        <v>0.78039999999999998</v>
      </c>
      <c r="S98" s="31">
        <v>0.89410000000000001</v>
      </c>
      <c r="T98" s="31">
        <v>0.80459999999999998</v>
      </c>
      <c r="U98" s="32">
        <v>0.80459999999999998</v>
      </c>
      <c r="V98" s="31">
        <f t="shared" si="2"/>
        <v>-2.4199999999999999E-2</v>
      </c>
      <c r="W98" s="9">
        <f t="shared" si="3"/>
        <v>-29470.667071999997</v>
      </c>
    </row>
    <row r="99" spans="1:23" x14ac:dyDescent="0.35">
      <c r="A99" s="40">
        <v>22903</v>
      </c>
      <c r="B99" s="9" t="s">
        <v>948</v>
      </c>
      <c r="C99" s="9" t="s">
        <v>1035</v>
      </c>
      <c r="D99" s="9">
        <v>44769.687777777777</v>
      </c>
      <c r="E99" s="9">
        <v>0</v>
      </c>
      <c r="F99" s="9">
        <v>9281497</v>
      </c>
      <c r="G99" s="29">
        <v>9375278</v>
      </c>
      <c r="H99" s="29">
        <v>9875314</v>
      </c>
      <c r="I99" s="30">
        <v>5.33E-2</v>
      </c>
      <c r="J99" s="9">
        <v>0</v>
      </c>
      <c r="K99" s="9">
        <v>0</v>
      </c>
      <c r="L99" s="9">
        <v>0</v>
      </c>
      <c r="M99" s="9">
        <v>5.33E-2</v>
      </c>
      <c r="N99" s="9">
        <v>0</v>
      </c>
      <c r="O99" s="9">
        <v>0</v>
      </c>
      <c r="P99" s="9">
        <v>9776531</v>
      </c>
      <c r="Q99" s="31">
        <v>0.91339999999999999</v>
      </c>
      <c r="R99" s="31">
        <v>0.88880000000000003</v>
      </c>
      <c r="S99" s="31">
        <v>0.89410000000000001</v>
      </c>
      <c r="T99" s="31">
        <v>0.80459999999999998</v>
      </c>
      <c r="U99" s="32">
        <v>0.88880000000000003</v>
      </c>
      <c r="V99" s="31">
        <f t="shared" si="2"/>
        <v>0</v>
      </c>
      <c r="W99" s="9">
        <f t="shared" si="3"/>
        <v>0</v>
      </c>
    </row>
    <row r="100" spans="1:23" x14ac:dyDescent="0.35">
      <c r="A100" s="40">
        <v>23902</v>
      </c>
      <c r="B100" s="9" t="s">
        <v>947</v>
      </c>
      <c r="C100" s="9" t="s">
        <v>1035</v>
      </c>
      <c r="D100" s="9">
        <v>44767.682997685188</v>
      </c>
      <c r="E100" s="9">
        <v>0</v>
      </c>
      <c r="F100" s="9">
        <v>163295553</v>
      </c>
      <c r="G100" s="29">
        <v>165041965</v>
      </c>
      <c r="H100" s="29">
        <v>170941120</v>
      </c>
      <c r="I100" s="30">
        <v>3.5700000000000003E-2</v>
      </c>
      <c r="J100" s="9">
        <v>0</v>
      </c>
      <c r="K100" s="9">
        <v>0</v>
      </c>
      <c r="L100" s="9">
        <v>0</v>
      </c>
      <c r="M100" s="9">
        <v>3.5700000000000003E-2</v>
      </c>
      <c r="N100" s="9">
        <v>0</v>
      </c>
      <c r="O100" s="9">
        <v>0</v>
      </c>
      <c r="P100" s="9">
        <v>169132285</v>
      </c>
      <c r="Q100" s="31">
        <v>0.90149999999999997</v>
      </c>
      <c r="R100" s="31">
        <v>0.8921</v>
      </c>
      <c r="S100" s="31">
        <v>0.89410000000000001</v>
      </c>
      <c r="T100" s="31">
        <v>0.80459999999999998</v>
      </c>
      <c r="U100" s="32">
        <v>0.8921</v>
      </c>
      <c r="V100" s="31">
        <f t="shared" si="2"/>
        <v>0</v>
      </c>
      <c r="W100" s="9">
        <f t="shared" si="3"/>
        <v>0</v>
      </c>
    </row>
    <row r="101" spans="1:23" x14ac:dyDescent="0.35">
      <c r="A101" s="40">
        <v>24901</v>
      </c>
      <c r="B101" s="9" t="s">
        <v>946</v>
      </c>
      <c r="C101" s="9" t="s">
        <v>1035</v>
      </c>
      <c r="D101" s="9">
        <v>44773.587858796294</v>
      </c>
      <c r="E101" s="9">
        <v>0</v>
      </c>
      <c r="F101" s="9">
        <v>497300699</v>
      </c>
      <c r="G101" s="29">
        <v>507264133</v>
      </c>
      <c r="H101" s="29">
        <v>547538187</v>
      </c>
      <c r="I101" s="30">
        <v>7.9399999999999998E-2</v>
      </c>
      <c r="J101" s="9">
        <v>0</v>
      </c>
      <c r="K101" s="9">
        <v>0</v>
      </c>
      <c r="L101" s="9">
        <v>0</v>
      </c>
      <c r="M101" s="9">
        <v>7.9399999999999998E-2</v>
      </c>
      <c r="N101" s="9">
        <v>0</v>
      </c>
      <c r="O101" s="9">
        <v>0</v>
      </c>
      <c r="P101" s="9">
        <v>536783710</v>
      </c>
      <c r="Q101" s="31">
        <v>0.91339999999999999</v>
      </c>
      <c r="R101" s="31">
        <v>0.86729999999999996</v>
      </c>
      <c r="S101" s="31">
        <v>0.89410000000000001</v>
      </c>
      <c r="T101" s="31">
        <v>0.80459999999999998</v>
      </c>
      <c r="U101" s="32">
        <v>0.86729999999999996</v>
      </c>
      <c r="V101" s="31">
        <f t="shared" si="2"/>
        <v>0</v>
      </c>
      <c r="W101" s="9">
        <f t="shared" si="3"/>
        <v>0</v>
      </c>
    </row>
    <row r="102" spans="1:23" x14ac:dyDescent="0.35">
      <c r="A102" s="40">
        <v>25901</v>
      </c>
      <c r="B102" s="9" t="s">
        <v>945</v>
      </c>
      <c r="C102" s="9" t="s">
        <v>1035</v>
      </c>
      <c r="D102" s="9">
        <v>44769.402430555558</v>
      </c>
      <c r="E102" s="9">
        <v>0</v>
      </c>
      <c r="F102" s="9">
        <v>478805132</v>
      </c>
      <c r="G102" s="29">
        <v>478805132</v>
      </c>
      <c r="H102" s="29">
        <v>574286393</v>
      </c>
      <c r="I102" s="30">
        <v>0.19939999999999999</v>
      </c>
      <c r="J102" s="9">
        <v>0</v>
      </c>
      <c r="K102" s="9">
        <v>0</v>
      </c>
      <c r="L102" s="9">
        <v>0</v>
      </c>
      <c r="M102" s="9">
        <v>0.19939999999999999</v>
      </c>
      <c r="N102" s="9">
        <v>0</v>
      </c>
      <c r="O102" s="9">
        <v>0</v>
      </c>
      <c r="P102" s="9">
        <v>574286393</v>
      </c>
      <c r="Q102" s="31">
        <v>0.82199999999999995</v>
      </c>
      <c r="R102" s="31">
        <v>0.70240000000000002</v>
      </c>
      <c r="S102" s="31">
        <v>0.89410000000000001</v>
      </c>
      <c r="T102" s="31">
        <v>0.80459999999999998</v>
      </c>
      <c r="U102" s="32">
        <v>0.80459999999999998</v>
      </c>
      <c r="V102" s="31">
        <f t="shared" si="2"/>
        <v>-0.10219999999999996</v>
      </c>
      <c r="W102" s="9">
        <f t="shared" si="3"/>
        <v>-586920.69364599977</v>
      </c>
    </row>
    <row r="103" spans="1:23" x14ac:dyDescent="0.35">
      <c r="A103" s="40">
        <v>25902</v>
      </c>
      <c r="B103" s="9" t="s">
        <v>944</v>
      </c>
      <c r="C103" s="9" t="s">
        <v>1035</v>
      </c>
      <c r="D103" s="9">
        <v>44764.500613425924</v>
      </c>
      <c r="E103" s="9">
        <v>0</v>
      </c>
      <c r="F103" s="9">
        <v>1666861518</v>
      </c>
      <c r="G103" s="29">
        <v>1735209482</v>
      </c>
      <c r="H103" s="29">
        <v>1939300434</v>
      </c>
      <c r="I103" s="30">
        <v>0.1176</v>
      </c>
      <c r="J103" s="9">
        <v>0</v>
      </c>
      <c r="K103" s="9">
        <v>0</v>
      </c>
      <c r="L103" s="9">
        <v>0</v>
      </c>
      <c r="M103" s="9">
        <v>0.1176</v>
      </c>
      <c r="N103" s="9">
        <v>0</v>
      </c>
      <c r="O103" s="9">
        <v>0</v>
      </c>
      <c r="P103" s="9">
        <v>1862913555</v>
      </c>
      <c r="Q103" s="31">
        <v>0.88690000000000002</v>
      </c>
      <c r="R103" s="31">
        <v>0.81340000000000001</v>
      </c>
      <c r="S103" s="31">
        <v>0.89410000000000001</v>
      </c>
      <c r="T103" s="31">
        <v>0.80459999999999998</v>
      </c>
      <c r="U103" s="32">
        <v>0.81340000000000001</v>
      </c>
      <c r="V103" s="31">
        <f t="shared" si="2"/>
        <v>0</v>
      </c>
      <c r="W103" s="9">
        <f t="shared" si="3"/>
        <v>0</v>
      </c>
    </row>
    <row r="104" spans="1:23" x14ac:dyDescent="0.35">
      <c r="A104" s="40">
        <v>25904</v>
      </c>
      <c r="B104" s="9" t="s">
        <v>943</v>
      </c>
      <c r="C104" s="9" t="s">
        <v>1035</v>
      </c>
      <c r="D104" s="9">
        <v>44771.403298611112</v>
      </c>
      <c r="E104" s="9">
        <v>0</v>
      </c>
      <c r="F104" s="9">
        <v>86008597</v>
      </c>
      <c r="G104" s="29">
        <v>92725067</v>
      </c>
      <c r="H104" s="29">
        <v>104491019</v>
      </c>
      <c r="I104" s="30">
        <v>0.12690000000000001</v>
      </c>
      <c r="J104" s="9">
        <v>0</v>
      </c>
      <c r="K104" s="9">
        <v>0</v>
      </c>
      <c r="L104" s="9">
        <v>0</v>
      </c>
      <c r="M104" s="9">
        <v>0.12690000000000001</v>
      </c>
      <c r="N104" s="9">
        <v>0</v>
      </c>
      <c r="O104" s="9">
        <v>0</v>
      </c>
      <c r="P104" s="9">
        <v>96922291</v>
      </c>
      <c r="Q104" s="31">
        <v>0.91339999999999999</v>
      </c>
      <c r="R104" s="31">
        <v>0.83079999999999998</v>
      </c>
      <c r="S104" s="31">
        <v>0.89410000000000001</v>
      </c>
      <c r="T104" s="31">
        <v>0.80459999999999998</v>
      </c>
      <c r="U104" s="32">
        <v>0.83079999999999998</v>
      </c>
      <c r="V104" s="31">
        <f t="shared" si="2"/>
        <v>0</v>
      </c>
      <c r="W104" s="9">
        <f t="shared" si="3"/>
        <v>0</v>
      </c>
    </row>
    <row r="105" spans="1:23" x14ac:dyDescent="0.35">
      <c r="A105" s="40">
        <v>25905</v>
      </c>
      <c r="B105" s="9" t="s">
        <v>942</v>
      </c>
      <c r="C105" s="9" t="s">
        <v>1035</v>
      </c>
      <c r="D105" s="9">
        <v>44774.524027777778</v>
      </c>
      <c r="E105" s="9">
        <v>0</v>
      </c>
      <c r="F105" s="9">
        <v>242890888</v>
      </c>
      <c r="G105" s="29">
        <v>253055212</v>
      </c>
      <c r="H105" s="29">
        <v>294422689</v>
      </c>
      <c r="I105" s="30">
        <v>0.16350000000000001</v>
      </c>
      <c r="J105" s="9">
        <v>0</v>
      </c>
      <c r="K105" s="9">
        <v>0</v>
      </c>
      <c r="L105" s="9">
        <v>0</v>
      </c>
      <c r="M105" s="9">
        <v>0.16350000000000001</v>
      </c>
      <c r="N105" s="9">
        <v>0</v>
      </c>
      <c r="O105" s="9">
        <v>0</v>
      </c>
      <c r="P105" s="9">
        <v>282596781</v>
      </c>
      <c r="Q105" s="31">
        <v>0.82199999999999995</v>
      </c>
      <c r="R105" s="31">
        <v>0.72409999999999997</v>
      </c>
      <c r="S105" s="31">
        <v>0.89410000000000001</v>
      </c>
      <c r="T105" s="31">
        <v>0.80459999999999998</v>
      </c>
      <c r="U105" s="32">
        <v>0.80459999999999998</v>
      </c>
      <c r="V105" s="31">
        <f t="shared" si="2"/>
        <v>-8.0500000000000016E-2</v>
      </c>
      <c r="W105" s="9">
        <f t="shared" si="3"/>
        <v>-227490.40870500004</v>
      </c>
    </row>
    <row r="106" spans="1:23" x14ac:dyDescent="0.35">
      <c r="A106" s="40">
        <v>25906</v>
      </c>
      <c r="B106" s="9" t="s">
        <v>941</v>
      </c>
      <c r="C106" s="9" t="s">
        <v>1035</v>
      </c>
      <c r="D106" s="9">
        <v>44764.500613425924</v>
      </c>
      <c r="E106" s="9">
        <v>0</v>
      </c>
      <c r="F106" s="9">
        <v>72604892</v>
      </c>
      <c r="G106" s="29">
        <v>71008212</v>
      </c>
      <c r="H106" s="29">
        <v>81233900</v>
      </c>
      <c r="I106" s="30">
        <v>0.14399999999999999</v>
      </c>
      <c r="J106" s="9">
        <v>0</v>
      </c>
      <c r="K106" s="9">
        <v>0</v>
      </c>
      <c r="L106" s="9">
        <v>0</v>
      </c>
      <c r="M106" s="9">
        <v>0.14399999999999999</v>
      </c>
      <c r="N106" s="9">
        <v>0</v>
      </c>
      <c r="O106" s="9">
        <v>0</v>
      </c>
      <c r="P106" s="9">
        <v>83060513</v>
      </c>
      <c r="Q106" s="31">
        <v>0.82199999999999995</v>
      </c>
      <c r="R106" s="31">
        <v>0.73640000000000005</v>
      </c>
      <c r="S106" s="31">
        <v>0.89410000000000001</v>
      </c>
      <c r="T106" s="31">
        <v>0.80459999999999998</v>
      </c>
      <c r="U106" s="32">
        <v>0.80459999999999998</v>
      </c>
      <c r="V106" s="31">
        <f t="shared" si="2"/>
        <v>-6.8199999999999927E-2</v>
      </c>
      <c r="W106" s="9">
        <f t="shared" si="3"/>
        <v>-56647.269865999937</v>
      </c>
    </row>
    <row r="107" spans="1:23" x14ac:dyDescent="0.35">
      <c r="A107" s="40">
        <v>25908</v>
      </c>
      <c r="B107" s="9" t="s">
        <v>940</v>
      </c>
      <c r="C107" s="9" t="s">
        <v>1035</v>
      </c>
      <c r="D107" s="9">
        <v>44770.539027777777</v>
      </c>
      <c r="E107" s="9">
        <v>0</v>
      </c>
      <c r="F107" s="9">
        <v>144700868</v>
      </c>
      <c r="G107" s="29">
        <v>149867420</v>
      </c>
      <c r="H107" s="29">
        <v>159847655</v>
      </c>
      <c r="I107" s="30">
        <v>6.6600000000000006E-2</v>
      </c>
      <c r="J107" s="9">
        <v>0</v>
      </c>
      <c r="K107" s="9">
        <v>0</v>
      </c>
      <c r="L107" s="9">
        <v>0</v>
      </c>
      <c r="M107" s="9">
        <v>6.6600000000000006E-2</v>
      </c>
      <c r="N107" s="9">
        <v>0</v>
      </c>
      <c r="O107" s="9">
        <v>0</v>
      </c>
      <c r="P107" s="9">
        <v>154337043</v>
      </c>
      <c r="Q107" s="31">
        <v>0.82199999999999995</v>
      </c>
      <c r="R107" s="31">
        <v>0.78990000000000005</v>
      </c>
      <c r="S107" s="31">
        <v>0.89410000000000001</v>
      </c>
      <c r="T107" s="31">
        <v>0.80459999999999998</v>
      </c>
      <c r="U107" s="32">
        <v>0.80459999999999998</v>
      </c>
      <c r="V107" s="31">
        <f t="shared" si="2"/>
        <v>-1.4699999999999935E-2</v>
      </c>
      <c r="W107" s="9">
        <f t="shared" si="3"/>
        <v>-22687.5453209999</v>
      </c>
    </row>
    <row r="108" spans="1:23" x14ac:dyDescent="0.35">
      <c r="A108" s="40">
        <v>25909</v>
      </c>
      <c r="B108" s="9" t="s">
        <v>939</v>
      </c>
      <c r="C108" s="9" t="s">
        <v>1035</v>
      </c>
      <c r="D108" s="9">
        <v>44774.629942129628</v>
      </c>
      <c r="E108" s="9">
        <v>0</v>
      </c>
      <c r="F108" s="9">
        <v>439657375</v>
      </c>
      <c r="G108" s="29">
        <v>472185993</v>
      </c>
      <c r="H108" s="29">
        <v>629889990</v>
      </c>
      <c r="I108" s="30">
        <v>0.33400000000000002</v>
      </c>
      <c r="J108" s="9">
        <v>0</v>
      </c>
      <c r="K108" s="9">
        <v>0</v>
      </c>
      <c r="L108" s="9">
        <v>0</v>
      </c>
      <c r="M108" s="9">
        <v>0.33400000000000002</v>
      </c>
      <c r="N108" s="9">
        <v>0</v>
      </c>
      <c r="O108" s="9">
        <v>0</v>
      </c>
      <c r="P108" s="9">
        <v>586497236</v>
      </c>
      <c r="Q108" s="31">
        <v>0.82230000000000003</v>
      </c>
      <c r="R108" s="31">
        <v>0.63180000000000003</v>
      </c>
      <c r="S108" s="31">
        <v>0.89410000000000001</v>
      </c>
      <c r="T108" s="31">
        <v>0.80459999999999998</v>
      </c>
      <c r="U108" s="32">
        <v>0.80459999999999998</v>
      </c>
      <c r="V108" s="31">
        <f t="shared" si="2"/>
        <v>-0.17279999999999995</v>
      </c>
      <c r="W108" s="9">
        <f t="shared" si="3"/>
        <v>-1013467.2238079997</v>
      </c>
    </row>
    <row r="109" spans="1:23" x14ac:dyDescent="0.35">
      <c r="A109" s="40">
        <v>26901</v>
      </c>
      <c r="B109" s="9" t="s">
        <v>938</v>
      </c>
      <c r="C109" s="9" t="s">
        <v>1035</v>
      </c>
      <c r="D109" s="9">
        <v>44774.524027777778</v>
      </c>
      <c r="E109" s="9">
        <v>0</v>
      </c>
      <c r="F109" s="9">
        <v>1461062380</v>
      </c>
      <c r="G109" s="29">
        <v>1518769580</v>
      </c>
      <c r="H109" s="29">
        <v>2009748841</v>
      </c>
      <c r="I109" s="30">
        <v>0.32329999999999998</v>
      </c>
      <c r="J109" s="9">
        <v>0</v>
      </c>
      <c r="K109" s="9">
        <v>0</v>
      </c>
      <c r="L109" s="9">
        <v>0</v>
      </c>
      <c r="M109" s="9">
        <v>0.32329999999999998</v>
      </c>
      <c r="N109" s="9">
        <v>0</v>
      </c>
      <c r="O109" s="9">
        <v>0</v>
      </c>
      <c r="P109" s="9">
        <v>1933386383</v>
      </c>
      <c r="Q109" s="31">
        <v>0.82469999999999999</v>
      </c>
      <c r="R109" s="31">
        <v>0.63880000000000003</v>
      </c>
      <c r="S109" s="31">
        <v>0.89410000000000001</v>
      </c>
      <c r="T109" s="31">
        <v>0.80459999999999998</v>
      </c>
      <c r="U109" s="32">
        <v>0.80459999999999998</v>
      </c>
      <c r="V109" s="31">
        <f t="shared" si="2"/>
        <v>-0.16579999999999995</v>
      </c>
      <c r="W109" s="9">
        <f t="shared" si="3"/>
        <v>-3205554.6230139988</v>
      </c>
    </row>
    <row r="110" spans="1:23" x14ac:dyDescent="0.35">
      <c r="A110" s="40">
        <v>26902</v>
      </c>
      <c r="B110" s="9" t="s">
        <v>937</v>
      </c>
      <c r="C110" s="9" t="s">
        <v>1035</v>
      </c>
      <c r="D110" s="9">
        <v>44773.872152777774</v>
      </c>
      <c r="E110" s="9">
        <v>0</v>
      </c>
      <c r="F110" s="9">
        <v>380330960</v>
      </c>
      <c r="G110" s="29">
        <v>351535929</v>
      </c>
      <c r="H110" s="29">
        <v>432527237</v>
      </c>
      <c r="I110" s="30">
        <v>0.23039999999999999</v>
      </c>
      <c r="J110" s="9">
        <v>0</v>
      </c>
      <c r="K110" s="9">
        <v>0</v>
      </c>
      <c r="L110" s="9">
        <v>0</v>
      </c>
      <c r="M110" s="9">
        <v>0.23039999999999999</v>
      </c>
      <c r="N110" s="9">
        <v>0</v>
      </c>
      <c r="O110" s="9">
        <v>0</v>
      </c>
      <c r="P110" s="9">
        <v>467956433</v>
      </c>
      <c r="Q110" s="31">
        <v>0.89759999999999995</v>
      </c>
      <c r="R110" s="31">
        <v>0.74770000000000003</v>
      </c>
      <c r="S110" s="31">
        <v>0.89410000000000001</v>
      </c>
      <c r="T110" s="31">
        <v>0.80459999999999998</v>
      </c>
      <c r="U110" s="32">
        <v>0.80459999999999998</v>
      </c>
      <c r="V110" s="31">
        <f t="shared" si="2"/>
        <v>-5.6899999999999951E-2</v>
      </c>
      <c r="W110" s="9">
        <f t="shared" si="3"/>
        <v>-266267.21037699975</v>
      </c>
    </row>
    <row r="111" spans="1:23" x14ac:dyDescent="0.35">
      <c r="A111" s="40">
        <v>26903</v>
      </c>
      <c r="B111" s="9" t="s">
        <v>936</v>
      </c>
      <c r="C111" s="9" t="s">
        <v>1035</v>
      </c>
      <c r="D111" s="9">
        <v>44769.687777777777</v>
      </c>
      <c r="E111" s="9">
        <v>0</v>
      </c>
      <c r="F111" s="9">
        <v>306089146</v>
      </c>
      <c r="G111" s="29">
        <v>320874348</v>
      </c>
      <c r="H111" s="29">
        <v>414190020</v>
      </c>
      <c r="I111" s="30">
        <v>0.2908</v>
      </c>
      <c r="J111" s="9">
        <v>0</v>
      </c>
      <c r="K111" s="9">
        <v>0</v>
      </c>
      <c r="L111" s="9">
        <v>0</v>
      </c>
      <c r="M111" s="9">
        <v>0.2908</v>
      </c>
      <c r="N111" s="9">
        <v>0</v>
      </c>
      <c r="O111" s="9">
        <v>0</v>
      </c>
      <c r="P111" s="9">
        <v>395105032</v>
      </c>
      <c r="Q111" s="31">
        <v>0.91339999999999999</v>
      </c>
      <c r="R111" s="31">
        <v>0.72529999999999994</v>
      </c>
      <c r="S111" s="31">
        <v>0.89410000000000001</v>
      </c>
      <c r="T111" s="31">
        <v>0.80459999999999998</v>
      </c>
      <c r="U111" s="32">
        <v>0.80459999999999998</v>
      </c>
      <c r="V111" s="31">
        <f t="shared" si="2"/>
        <v>-7.9300000000000037E-2</v>
      </c>
      <c r="W111" s="9">
        <f t="shared" si="3"/>
        <v>-313318.29037600011</v>
      </c>
    </row>
    <row r="112" spans="1:23" x14ac:dyDescent="0.35">
      <c r="A112" s="40">
        <v>27903</v>
      </c>
      <c r="B112" s="9" t="s">
        <v>935</v>
      </c>
      <c r="C112" s="9" t="s">
        <v>1035</v>
      </c>
      <c r="D112" s="9">
        <v>44774.678518518522</v>
      </c>
      <c r="E112" s="9">
        <v>0</v>
      </c>
      <c r="F112" s="9">
        <v>3819103947</v>
      </c>
      <c r="G112" s="29">
        <v>3215415233</v>
      </c>
      <c r="H112" s="29">
        <v>3929161625</v>
      </c>
      <c r="I112" s="30">
        <v>0.222</v>
      </c>
      <c r="J112" s="9">
        <v>0</v>
      </c>
      <c r="K112" s="9">
        <v>0</v>
      </c>
      <c r="L112" s="9">
        <v>0</v>
      </c>
      <c r="M112" s="9">
        <v>0.222</v>
      </c>
      <c r="N112" s="9">
        <v>0</v>
      </c>
      <c r="O112" s="9">
        <v>0</v>
      </c>
      <c r="P112" s="9">
        <v>4666855004</v>
      </c>
      <c r="Q112" s="31">
        <v>0.82199999999999995</v>
      </c>
      <c r="R112" s="31">
        <v>0.68940000000000001</v>
      </c>
      <c r="S112" s="31">
        <v>0.89410000000000001</v>
      </c>
      <c r="T112" s="31">
        <v>0.80459999999999998</v>
      </c>
      <c r="U112" s="32">
        <v>0.80459999999999998</v>
      </c>
      <c r="V112" s="31">
        <f t="shared" si="2"/>
        <v>-0.11519999999999997</v>
      </c>
      <c r="W112" s="9">
        <f t="shared" si="3"/>
        <v>-5376216.9646079987</v>
      </c>
    </row>
    <row r="113" spans="1:23" x14ac:dyDescent="0.35">
      <c r="A113" s="40">
        <v>27904</v>
      </c>
      <c r="B113" s="9" t="s">
        <v>934</v>
      </c>
      <c r="C113" s="9" t="s">
        <v>1035</v>
      </c>
      <c r="D113" s="9">
        <v>44774.629942129628</v>
      </c>
      <c r="E113" s="9">
        <v>0</v>
      </c>
      <c r="F113" s="9">
        <v>5031258040</v>
      </c>
      <c r="G113" s="29">
        <v>5147969678</v>
      </c>
      <c r="H113" s="29">
        <v>6260037288</v>
      </c>
      <c r="I113" s="30">
        <v>0.216</v>
      </c>
      <c r="J113" s="9">
        <v>0</v>
      </c>
      <c r="K113" s="9">
        <v>0</v>
      </c>
      <c r="L113" s="9">
        <v>0</v>
      </c>
      <c r="M113" s="9">
        <v>0.216</v>
      </c>
      <c r="N113" s="9">
        <v>0</v>
      </c>
      <c r="O113" s="9">
        <v>0</v>
      </c>
      <c r="P113" s="9">
        <v>6118113529</v>
      </c>
      <c r="Q113" s="31">
        <v>0.84619999999999995</v>
      </c>
      <c r="R113" s="31">
        <v>0.71319999999999995</v>
      </c>
      <c r="S113" s="31">
        <v>0.89410000000000001</v>
      </c>
      <c r="T113" s="31">
        <v>0.80459999999999998</v>
      </c>
      <c r="U113" s="32">
        <v>0.80459999999999998</v>
      </c>
      <c r="V113" s="31">
        <f t="shared" si="2"/>
        <v>-9.1400000000000037E-2</v>
      </c>
      <c r="W113" s="9">
        <f t="shared" si="3"/>
        <v>-5591955.7655060021</v>
      </c>
    </row>
    <row r="114" spans="1:23" x14ac:dyDescent="0.35">
      <c r="A114" s="40">
        <v>28902</v>
      </c>
      <c r="B114" s="9" t="s">
        <v>933</v>
      </c>
      <c r="C114" s="9" t="s">
        <v>1035</v>
      </c>
      <c r="D114" s="9">
        <v>44774.524027777778</v>
      </c>
      <c r="E114" s="9">
        <v>0</v>
      </c>
      <c r="F114" s="9">
        <v>2137376461</v>
      </c>
      <c r="G114" s="29">
        <v>1973130083</v>
      </c>
      <c r="H114" s="29">
        <v>2623939169</v>
      </c>
      <c r="I114" s="30">
        <v>0.32979999999999998</v>
      </c>
      <c r="J114" s="9">
        <v>0</v>
      </c>
      <c r="K114" s="9">
        <v>0</v>
      </c>
      <c r="L114" s="9">
        <v>0</v>
      </c>
      <c r="M114" s="9">
        <v>0.32979999999999998</v>
      </c>
      <c r="N114" s="9">
        <v>0</v>
      </c>
      <c r="O114" s="9">
        <v>0</v>
      </c>
      <c r="P114" s="9">
        <v>2842359895</v>
      </c>
      <c r="Q114" s="31">
        <v>0.82199999999999995</v>
      </c>
      <c r="R114" s="31">
        <v>0.63349999999999995</v>
      </c>
      <c r="S114" s="31">
        <v>0.89410000000000001</v>
      </c>
      <c r="T114" s="31">
        <v>0.80459999999999998</v>
      </c>
      <c r="U114" s="32">
        <v>0.80459999999999998</v>
      </c>
      <c r="V114" s="31">
        <f t="shared" si="2"/>
        <v>-0.17110000000000003</v>
      </c>
      <c r="W114" s="9">
        <f t="shared" si="3"/>
        <v>-4863277.7803450003</v>
      </c>
    </row>
    <row r="115" spans="1:23" x14ac:dyDescent="0.35">
      <c r="A115" s="40">
        <v>28903</v>
      </c>
      <c r="B115" s="9" t="s">
        <v>932</v>
      </c>
      <c r="C115" s="9" t="s">
        <v>1035</v>
      </c>
      <c r="D115" s="9">
        <v>44768.607303240744</v>
      </c>
      <c r="E115" s="9">
        <v>0</v>
      </c>
      <c r="F115" s="9">
        <v>584268928</v>
      </c>
      <c r="G115" s="29">
        <v>626296799</v>
      </c>
      <c r="H115" s="29">
        <v>786594914</v>
      </c>
      <c r="I115" s="30">
        <v>0.25590000000000002</v>
      </c>
      <c r="J115" s="9">
        <v>0</v>
      </c>
      <c r="K115" s="9">
        <v>0</v>
      </c>
      <c r="L115" s="9">
        <v>0</v>
      </c>
      <c r="M115" s="9">
        <v>0.25590000000000002</v>
      </c>
      <c r="N115" s="9">
        <v>0</v>
      </c>
      <c r="O115" s="9">
        <v>0</v>
      </c>
      <c r="P115" s="9">
        <v>733810181</v>
      </c>
      <c r="Q115" s="31">
        <v>0.87880000000000003</v>
      </c>
      <c r="R115" s="31">
        <v>0.71719999999999995</v>
      </c>
      <c r="S115" s="31">
        <v>0.89410000000000001</v>
      </c>
      <c r="T115" s="31">
        <v>0.80459999999999998</v>
      </c>
      <c r="U115" s="32">
        <v>0.80459999999999998</v>
      </c>
      <c r="V115" s="31">
        <f t="shared" si="2"/>
        <v>-8.7400000000000033E-2</v>
      </c>
      <c r="W115" s="9">
        <f t="shared" si="3"/>
        <v>-641350.09819400019</v>
      </c>
    </row>
    <row r="116" spans="1:23" x14ac:dyDescent="0.35">
      <c r="A116" s="40">
        <v>28906</v>
      </c>
      <c r="B116" s="9" t="s">
        <v>931</v>
      </c>
      <c r="C116" s="9" t="s">
        <v>1035</v>
      </c>
      <c r="D116" s="9">
        <v>44769.687777777777</v>
      </c>
      <c r="E116" s="9">
        <v>0</v>
      </c>
      <c r="F116" s="9">
        <v>146966868</v>
      </c>
      <c r="G116" s="29">
        <v>151173624</v>
      </c>
      <c r="H116" s="29">
        <v>217994332</v>
      </c>
      <c r="I116" s="30">
        <v>0.442</v>
      </c>
      <c r="J116" s="9">
        <v>0</v>
      </c>
      <c r="K116" s="9">
        <v>0</v>
      </c>
      <c r="L116" s="9">
        <v>0</v>
      </c>
      <c r="M116" s="9">
        <v>0.442</v>
      </c>
      <c r="N116" s="9">
        <v>0</v>
      </c>
      <c r="O116" s="9">
        <v>0</v>
      </c>
      <c r="P116" s="9">
        <v>211928135</v>
      </c>
      <c r="Q116" s="31">
        <v>0.91339999999999999</v>
      </c>
      <c r="R116" s="31">
        <v>0.6492</v>
      </c>
      <c r="S116" s="31">
        <v>0.89410000000000001</v>
      </c>
      <c r="T116" s="31">
        <v>0.80459999999999998</v>
      </c>
      <c r="U116" s="32">
        <v>0.80459999999999998</v>
      </c>
      <c r="V116" s="31">
        <f t="shared" si="2"/>
        <v>-0.15539999999999998</v>
      </c>
      <c r="W116" s="9">
        <f t="shared" si="3"/>
        <v>-329336.32178999996</v>
      </c>
    </row>
    <row r="117" spans="1:23" x14ac:dyDescent="0.35">
      <c r="A117" s="40">
        <v>29901</v>
      </c>
      <c r="B117" s="9" t="s">
        <v>930</v>
      </c>
      <c r="C117" s="9" t="s">
        <v>1035</v>
      </c>
      <c r="D117" s="9">
        <v>44769.687777777777</v>
      </c>
      <c r="E117" s="9">
        <v>136074890</v>
      </c>
      <c r="F117" s="9">
        <v>3849270967</v>
      </c>
      <c r="G117" s="29">
        <v>3653366808</v>
      </c>
      <c r="H117" s="29">
        <v>4169632123</v>
      </c>
      <c r="I117" s="30">
        <v>0.14130000000000001</v>
      </c>
      <c r="J117" s="9">
        <v>0</v>
      </c>
      <c r="K117" s="9">
        <v>0</v>
      </c>
      <c r="L117" s="9">
        <v>0</v>
      </c>
      <c r="M117" s="9">
        <v>0.14130000000000001</v>
      </c>
      <c r="N117" s="9">
        <v>139460497</v>
      </c>
      <c r="O117" s="9">
        <v>3385607</v>
      </c>
      <c r="P117" s="9">
        <v>4377376495</v>
      </c>
      <c r="Q117" s="31">
        <v>0.90780000000000005</v>
      </c>
      <c r="R117" s="31">
        <v>0.81820000000000004</v>
      </c>
      <c r="S117" s="31">
        <v>0.89410000000000001</v>
      </c>
      <c r="T117" s="31">
        <v>0.80459999999999998</v>
      </c>
      <c r="U117" s="32">
        <v>0.81820000000000004</v>
      </c>
      <c r="V117" s="31">
        <f t="shared" si="2"/>
        <v>0</v>
      </c>
      <c r="W117" s="9">
        <f t="shared" si="3"/>
        <v>0</v>
      </c>
    </row>
    <row r="118" spans="1:23" x14ac:dyDescent="0.35">
      <c r="A118" s="40">
        <v>30901</v>
      </c>
      <c r="B118" s="9" t="s">
        <v>929</v>
      </c>
      <c r="C118" s="9" t="s">
        <v>1035</v>
      </c>
      <c r="D118" s="9">
        <v>44771.554629629631</v>
      </c>
      <c r="E118" s="9">
        <v>0</v>
      </c>
      <c r="F118" s="9">
        <v>192055575</v>
      </c>
      <c r="G118" s="29">
        <v>203064469</v>
      </c>
      <c r="H118" s="29">
        <v>307440466</v>
      </c>
      <c r="I118" s="30">
        <v>0.51400000000000001</v>
      </c>
      <c r="J118" s="9">
        <v>0</v>
      </c>
      <c r="K118" s="9">
        <v>0</v>
      </c>
      <c r="L118" s="9">
        <v>0</v>
      </c>
      <c r="M118" s="9">
        <v>0.51400000000000001</v>
      </c>
      <c r="N118" s="9">
        <v>0</v>
      </c>
      <c r="O118" s="9">
        <v>0</v>
      </c>
      <c r="P118" s="9">
        <v>290772954</v>
      </c>
      <c r="Q118" s="31">
        <v>0.84740000000000004</v>
      </c>
      <c r="R118" s="31">
        <v>0.57369999999999999</v>
      </c>
      <c r="S118" s="31">
        <v>0.89410000000000001</v>
      </c>
      <c r="T118" s="31">
        <v>0.80459999999999998</v>
      </c>
      <c r="U118" s="32">
        <v>0.80459999999999998</v>
      </c>
      <c r="V118" s="31">
        <f t="shared" si="2"/>
        <v>-0.23089999999999999</v>
      </c>
      <c r="W118" s="9">
        <f t="shared" si="3"/>
        <v>-671394.75078600005</v>
      </c>
    </row>
    <row r="119" spans="1:23" x14ac:dyDescent="0.35">
      <c r="A119" s="40">
        <v>30902</v>
      </c>
      <c r="B119" s="9" t="s">
        <v>928</v>
      </c>
      <c r="C119" s="9" t="s">
        <v>1035</v>
      </c>
      <c r="D119" s="9">
        <v>44769.687777777777</v>
      </c>
      <c r="E119" s="9">
        <v>0</v>
      </c>
      <c r="F119" s="9">
        <v>531446196</v>
      </c>
      <c r="G119" s="29">
        <v>531446196</v>
      </c>
      <c r="H119" s="29">
        <v>661084267</v>
      </c>
      <c r="I119" s="30">
        <v>0.24390000000000001</v>
      </c>
      <c r="J119" s="9">
        <v>0</v>
      </c>
      <c r="K119" s="9">
        <v>0</v>
      </c>
      <c r="L119" s="9">
        <v>0</v>
      </c>
      <c r="M119" s="9">
        <v>0.24390000000000001</v>
      </c>
      <c r="N119" s="9">
        <v>0</v>
      </c>
      <c r="O119" s="9">
        <v>0</v>
      </c>
      <c r="P119" s="9">
        <v>661084267</v>
      </c>
      <c r="Q119" s="31">
        <v>0.91339999999999999</v>
      </c>
      <c r="R119" s="31">
        <v>0.75260000000000005</v>
      </c>
      <c r="S119" s="31">
        <v>0.89410000000000001</v>
      </c>
      <c r="T119" s="31">
        <v>0.80459999999999998</v>
      </c>
      <c r="U119" s="32">
        <v>0.80459999999999998</v>
      </c>
      <c r="V119" s="31">
        <f t="shared" si="2"/>
        <v>-5.1999999999999935E-2</v>
      </c>
      <c r="W119" s="9">
        <f t="shared" si="3"/>
        <v>-343763.81883999956</v>
      </c>
    </row>
    <row r="120" spans="1:23" x14ac:dyDescent="0.35">
      <c r="A120" s="40">
        <v>30903</v>
      </c>
      <c r="B120" s="9" t="s">
        <v>927</v>
      </c>
      <c r="C120" s="9" t="s">
        <v>1035</v>
      </c>
      <c r="D120" s="9">
        <v>44771.554629629631</v>
      </c>
      <c r="E120" s="9">
        <v>0</v>
      </c>
      <c r="F120" s="9">
        <v>286939383</v>
      </c>
      <c r="G120" s="29">
        <v>286939383</v>
      </c>
      <c r="H120" s="29">
        <v>442382252</v>
      </c>
      <c r="I120" s="30">
        <v>0.54169999999999996</v>
      </c>
      <c r="J120" s="9">
        <v>0</v>
      </c>
      <c r="K120" s="9">
        <v>0</v>
      </c>
      <c r="L120" s="9">
        <v>0</v>
      </c>
      <c r="M120" s="9">
        <v>0.54169999999999996</v>
      </c>
      <c r="N120" s="9">
        <v>0</v>
      </c>
      <c r="O120" s="9">
        <v>0</v>
      </c>
      <c r="P120" s="9">
        <v>442382252</v>
      </c>
      <c r="Q120" s="31">
        <v>0.83379999999999999</v>
      </c>
      <c r="R120" s="31">
        <v>0.55430000000000001</v>
      </c>
      <c r="S120" s="31">
        <v>0.89410000000000001</v>
      </c>
      <c r="T120" s="31">
        <v>0.80459999999999998</v>
      </c>
      <c r="U120" s="32">
        <v>0.80459999999999998</v>
      </c>
      <c r="V120" s="31">
        <f t="shared" si="2"/>
        <v>-0.25029999999999997</v>
      </c>
      <c r="W120" s="9">
        <f t="shared" si="3"/>
        <v>-1107282.7767559998</v>
      </c>
    </row>
    <row r="121" spans="1:23" x14ac:dyDescent="0.35">
      <c r="A121" s="40">
        <v>30906</v>
      </c>
      <c r="B121" s="9" t="s">
        <v>926</v>
      </c>
      <c r="C121" s="9" t="s">
        <v>1035</v>
      </c>
      <c r="D121" s="9">
        <v>44768.667326388888</v>
      </c>
      <c r="E121" s="9">
        <v>0</v>
      </c>
      <c r="F121" s="9">
        <v>310934165</v>
      </c>
      <c r="G121" s="29">
        <v>317621833</v>
      </c>
      <c r="H121" s="29">
        <v>487073573</v>
      </c>
      <c r="I121" s="30">
        <v>0.53349999999999997</v>
      </c>
      <c r="J121" s="9">
        <v>0</v>
      </c>
      <c r="K121" s="9">
        <v>0</v>
      </c>
      <c r="L121" s="9">
        <v>0</v>
      </c>
      <c r="M121" s="9">
        <v>0.53349999999999997</v>
      </c>
      <c r="N121" s="9">
        <v>0</v>
      </c>
      <c r="O121" s="9">
        <v>0</v>
      </c>
      <c r="P121" s="9">
        <v>476818024</v>
      </c>
      <c r="Q121" s="31">
        <v>0.85189999999999999</v>
      </c>
      <c r="R121" s="31">
        <v>0.56940000000000002</v>
      </c>
      <c r="S121" s="31">
        <v>0.89410000000000001</v>
      </c>
      <c r="T121" s="31">
        <v>0.80459999999999998</v>
      </c>
      <c r="U121" s="32">
        <v>0.80459999999999998</v>
      </c>
      <c r="V121" s="31">
        <f t="shared" si="2"/>
        <v>-0.23519999999999996</v>
      </c>
      <c r="W121" s="9">
        <f t="shared" si="3"/>
        <v>-1121475.9924479998</v>
      </c>
    </row>
    <row r="122" spans="1:23" x14ac:dyDescent="0.35">
      <c r="A122" s="40">
        <v>31901</v>
      </c>
      <c r="B122" s="9" t="s">
        <v>925</v>
      </c>
      <c r="C122" s="9" t="s">
        <v>1035</v>
      </c>
      <c r="D122" s="9">
        <v>44774.629942129628</v>
      </c>
      <c r="E122" s="9">
        <v>0</v>
      </c>
      <c r="F122" s="9">
        <v>6808840946</v>
      </c>
      <c r="G122" s="29">
        <v>6969007559</v>
      </c>
      <c r="H122" s="29">
        <v>7084228025</v>
      </c>
      <c r="I122" s="30">
        <v>1.6500000000000001E-2</v>
      </c>
      <c r="J122" s="9">
        <v>0</v>
      </c>
      <c r="K122" s="9">
        <v>0</v>
      </c>
      <c r="L122" s="9">
        <v>0</v>
      </c>
      <c r="M122" s="9">
        <v>1.6500000000000001E-2</v>
      </c>
      <c r="N122" s="9">
        <v>0</v>
      </c>
      <c r="O122" s="9">
        <v>0</v>
      </c>
      <c r="P122" s="9">
        <v>6921413335</v>
      </c>
      <c r="Q122" s="31">
        <v>0.88680000000000003</v>
      </c>
      <c r="R122" s="31">
        <v>0.88680000000000003</v>
      </c>
      <c r="S122" s="31">
        <v>0.89410000000000001</v>
      </c>
      <c r="T122" s="31">
        <v>0.80459999999999998</v>
      </c>
      <c r="U122" s="32">
        <v>0.88680000000000003</v>
      </c>
      <c r="V122" s="31">
        <f t="shared" si="2"/>
        <v>0</v>
      </c>
      <c r="W122" s="9">
        <f t="shared" si="3"/>
        <v>0</v>
      </c>
    </row>
    <row r="123" spans="1:23" x14ac:dyDescent="0.35">
      <c r="A123" s="40">
        <v>31903</v>
      </c>
      <c r="B123" s="9" t="s">
        <v>924</v>
      </c>
      <c r="C123" s="9" t="s">
        <v>1035</v>
      </c>
      <c r="D123" s="9">
        <v>44774.524027777778</v>
      </c>
      <c r="E123" s="9">
        <v>0</v>
      </c>
      <c r="F123" s="9">
        <v>4283760648</v>
      </c>
      <c r="G123" s="29">
        <v>4370355163</v>
      </c>
      <c r="H123" s="29">
        <v>4416594622</v>
      </c>
      <c r="I123" s="30">
        <v>1.06E-2</v>
      </c>
      <c r="J123" s="9">
        <v>0</v>
      </c>
      <c r="K123" s="9">
        <v>0</v>
      </c>
      <c r="L123" s="9">
        <v>0</v>
      </c>
      <c r="M123" s="9">
        <v>1.06E-2</v>
      </c>
      <c r="N123" s="9">
        <v>0</v>
      </c>
      <c r="O123" s="9">
        <v>0</v>
      </c>
      <c r="P123" s="9">
        <v>4329083915</v>
      </c>
      <c r="Q123" s="31">
        <v>0.86990000000000001</v>
      </c>
      <c r="R123" s="31">
        <v>0.86990000000000001</v>
      </c>
      <c r="S123" s="31">
        <v>0.89410000000000001</v>
      </c>
      <c r="T123" s="31">
        <v>0.80459999999999998</v>
      </c>
      <c r="U123" s="32">
        <v>0.86990000000000001</v>
      </c>
      <c r="V123" s="31">
        <f t="shared" si="2"/>
        <v>0</v>
      </c>
      <c r="W123" s="9">
        <f t="shared" si="3"/>
        <v>0</v>
      </c>
    </row>
    <row r="124" spans="1:23" x14ac:dyDescent="0.35">
      <c r="A124" s="40">
        <v>31905</v>
      </c>
      <c r="B124" s="9" t="s">
        <v>923</v>
      </c>
      <c r="C124" s="9" t="s">
        <v>1035</v>
      </c>
      <c r="D124" s="9">
        <v>44774.524027777778</v>
      </c>
      <c r="E124" s="9">
        <v>0</v>
      </c>
      <c r="F124" s="9">
        <v>536902237</v>
      </c>
      <c r="G124" s="29">
        <v>547239077</v>
      </c>
      <c r="H124" s="29">
        <v>563628417</v>
      </c>
      <c r="I124" s="30">
        <v>2.9899999999999999E-2</v>
      </c>
      <c r="J124" s="9">
        <v>0</v>
      </c>
      <c r="K124" s="9">
        <v>0</v>
      </c>
      <c r="L124" s="9">
        <v>0</v>
      </c>
      <c r="M124" s="9">
        <v>2.9899999999999999E-2</v>
      </c>
      <c r="N124" s="9">
        <v>0</v>
      </c>
      <c r="O124" s="9">
        <v>0</v>
      </c>
      <c r="P124" s="9">
        <v>552981998</v>
      </c>
      <c r="Q124" s="31">
        <v>0.82199999999999995</v>
      </c>
      <c r="R124" s="31">
        <v>0.81799999999999995</v>
      </c>
      <c r="S124" s="31">
        <v>0.89410000000000001</v>
      </c>
      <c r="T124" s="31">
        <v>0.80459999999999998</v>
      </c>
      <c r="U124" s="32">
        <v>0.81799999999999995</v>
      </c>
      <c r="V124" s="31">
        <f t="shared" si="2"/>
        <v>0</v>
      </c>
      <c r="W124" s="9">
        <f t="shared" si="3"/>
        <v>0</v>
      </c>
    </row>
    <row r="125" spans="1:23" x14ac:dyDescent="0.35">
      <c r="A125" s="40">
        <v>31906</v>
      </c>
      <c r="B125" s="9" t="s">
        <v>922</v>
      </c>
      <c r="C125" s="9" t="s">
        <v>1035</v>
      </c>
      <c r="D125" s="9">
        <v>44774.629942129628</v>
      </c>
      <c r="E125" s="9">
        <v>0</v>
      </c>
      <c r="F125" s="9">
        <v>2397963681</v>
      </c>
      <c r="G125" s="29">
        <v>2411062044</v>
      </c>
      <c r="H125" s="29">
        <v>2573015072</v>
      </c>
      <c r="I125" s="30">
        <v>6.7199999999999996E-2</v>
      </c>
      <c r="J125" s="9">
        <v>0</v>
      </c>
      <c r="K125" s="9">
        <v>0</v>
      </c>
      <c r="L125" s="9">
        <v>0</v>
      </c>
      <c r="M125" s="9">
        <v>6.7199999999999996E-2</v>
      </c>
      <c r="N125" s="9">
        <v>0</v>
      </c>
      <c r="O125" s="9">
        <v>0</v>
      </c>
      <c r="P125" s="9">
        <v>2559036881</v>
      </c>
      <c r="Q125" s="31">
        <v>0.8669</v>
      </c>
      <c r="R125" s="31">
        <v>0.83260000000000001</v>
      </c>
      <c r="S125" s="31">
        <v>0.89410000000000001</v>
      </c>
      <c r="T125" s="31">
        <v>0.80459999999999998</v>
      </c>
      <c r="U125" s="32">
        <v>0.83260000000000001</v>
      </c>
      <c r="V125" s="31">
        <f t="shared" si="2"/>
        <v>0</v>
      </c>
      <c r="W125" s="9">
        <f t="shared" si="3"/>
        <v>0</v>
      </c>
    </row>
    <row r="126" spans="1:23" x14ac:dyDescent="0.35">
      <c r="A126" s="40">
        <v>31909</v>
      </c>
      <c r="B126" s="9" t="s">
        <v>921</v>
      </c>
      <c r="C126" s="9" t="s">
        <v>1035</v>
      </c>
      <c r="D126" s="9">
        <v>44770.666516203702</v>
      </c>
      <c r="E126" s="9">
        <v>0</v>
      </c>
      <c r="F126" s="9">
        <v>4182127557</v>
      </c>
      <c r="G126" s="29">
        <v>4218637251</v>
      </c>
      <c r="H126" s="29">
        <v>4915044079</v>
      </c>
      <c r="I126" s="30">
        <v>0.1651</v>
      </c>
      <c r="J126" s="9">
        <v>0</v>
      </c>
      <c r="K126" s="9">
        <v>0</v>
      </c>
      <c r="L126" s="9">
        <v>0</v>
      </c>
      <c r="M126" s="9">
        <v>0.1651</v>
      </c>
      <c r="N126" s="9">
        <v>0</v>
      </c>
      <c r="O126" s="9">
        <v>0</v>
      </c>
      <c r="P126" s="9">
        <v>4872507415</v>
      </c>
      <c r="Q126" s="31">
        <v>0.90129999999999999</v>
      </c>
      <c r="R126" s="31">
        <v>0.79290000000000005</v>
      </c>
      <c r="S126" s="31">
        <v>0.89410000000000001</v>
      </c>
      <c r="T126" s="31">
        <v>0.80459999999999998</v>
      </c>
      <c r="U126" s="32">
        <v>0.80459999999999998</v>
      </c>
      <c r="V126" s="31">
        <f t="shared" si="2"/>
        <v>-1.1699999999999933E-2</v>
      </c>
      <c r="W126" s="9">
        <f t="shared" si="3"/>
        <v>-570083.36755499674</v>
      </c>
    </row>
    <row r="127" spans="1:23" x14ac:dyDescent="0.35">
      <c r="A127" s="40">
        <v>31911</v>
      </c>
      <c r="B127" s="9" t="s">
        <v>920</v>
      </c>
      <c r="C127" s="9" t="s">
        <v>1035</v>
      </c>
      <c r="D127" s="9">
        <v>44770.457719907405</v>
      </c>
      <c r="E127" s="9">
        <v>0</v>
      </c>
      <c r="F127" s="9">
        <v>360774194</v>
      </c>
      <c r="G127" s="29">
        <v>367252432</v>
      </c>
      <c r="H127" s="29">
        <v>383214510</v>
      </c>
      <c r="I127" s="30">
        <v>4.3499999999999997E-2</v>
      </c>
      <c r="J127" s="9">
        <v>7078074</v>
      </c>
      <c r="K127" s="9">
        <v>0</v>
      </c>
      <c r="L127" s="9">
        <v>7078074</v>
      </c>
      <c r="M127" s="9">
        <v>2.3699999999999999E-2</v>
      </c>
      <c r="N127" s="9">
        <v>0</v>
      </c>
      <c r="O127" s="9">
        <v>0</v>
      </c>
      <c r="P127" s="9">
        <v>376454705</v>
      </c>
      <c r="Q127" s="31">
        <v>0.87849999999999995</v>
      </c>
      <c r="R127" s="31">
        <v>0.87849999999999995</v>
      </c>
      <c r="S127" s="31">
        <v>0.89410000000000001</v>
      </c>
      <c r="T127" s="31">
        <v>0.80459999999999998</v>
      </c>
      <c r="U127" s="32">
        <v>0.87849999999999995</v>
      </c>
      <c r="V127" s="31">
        <f t="shared" si="2"/>
        <v>0</v>
      </c>
      <c r="W127" s="9">
        <f t="shared" si="3"/>
        <v>0</v>
      </c>
    </row>
    <row r="128" spans="1:23" x14ac:dyDescent="0.35">
      <c r="A128" s="40">
        <v>31912</v>
      </c>
      <c r="B128" s="9" t="s">
        <v>919</v>
      </c>
      <c r="C128" s="9" t="s">
        <v>1035</v>
      </c>
      <c r="D128" s="9">
        <v>44774.678518518522</v>
      </c>
      <c r="E128" s="9">
        <v>0</v>
      </c>
      <c r="F128" s="9">
        <v>1263562568</v>
      </c>
      <c r="G128" s="29">
        <v>1297636047</v>
      </c>
      <c r="H128" s="29">
        <v>1335140889</v>
      </c>
      <c r="I128" s="30">
        <v>2.8899999999999999E-2</v>
      </c>
      <c r="J128" s="9">
        <v>0</v>
      </c>
      <c r="K128" s="9">
        <v>0</v>
      </c>
      <c r="L128" s="9">
        <v>0</v>
      </c>
      <c r="M128" s="9">
        <v>2.8899999999999999E-2</v>
      </c>
      <c r="N128" s="9">
        <v>0</v>
      </c>
      <c r="O128" s="9">
        <v>0</v>
      </c>
      <c r="P128" s="9">
        <v>1300082603</v>
      </c>
      <c r="Q128" s="31">
        <v>0.89500000000000002</v>
      </c>
      <c r="R128" s="31">
        <v>0.89159999999999995</v>
      </c>
      <c r="S128" s="31">
        <v>0.89410000000000001</v>
      </c>
      <c r="T128" s="31">
        <v>0.80459999999999998</v>
      </c>
      <c r="U128" s="32">
        <v>0.89159999999999995</v>
      </c>
      <c r="V128" s="31">
        <f t="shared" si="2"/>
        <v>0</v>
      </c>
      <c r="W128" s="9">
        <f t="shared" si="3"/>
        <v>0</v>
      </c>
    </row>
    <row r="129" spans="1:23" x14ac:dyDescent="0.35">
      <c r="A129" s="40">
        <v>31913</v>
      </c>
      <c r="B129" s="9" t="s">
        <v>918</v>
      </c>
      <c r="C129" s="9" t="s">
        <v>1035</v>
      </c>
      <c r="D129" s="9">
        <v>44774.678518518522</v>
      </c>
      <c r="E129" s="9">
        <v>0</v>
      </c>
      <c r="F129" s="9">
        <v>73637515</v>
      </c>
      <c r="G129" s="29">
        <v>73707601</v>
      </c>
      <c r="H129" s="29">
        <v>156167159</v>
      </c>
      <c r="I129" s="30">
        <v>1.1187</v>
      </c>
      <c r="J129" s="9">
        <v>0</v>
      </c>
      <c r="K129" s="9">
        <v>0</v>
      </c>
      <c r="L129" s="9">
        <v>0</v>
      </c>
      <c r="M129" s="9">
        <v>1.1187</v>
      </c>
      <c r="N129" s="9">
        <v>0</v>
      </c>
      <c r="O129" s="9">
        <v>0</v>
      </c>
      <c r="P129" s="9">
        <v>156018665</v>
      </c>
      <c r="Q129" s="31">
        <v>0.91339999999999999</v>
      </c>
      <c r="R129" s="31">
        <v>0.44180000000000003</v>
      </c>
      <c r="S129" s="31">
        <v>0.89410000000000001</v>
      </c>
      <c r="T129" s="31">
        <v>0.80459999999999998</v>
      </c>
      <c r="U129" s="32">
        <v>0.80459999999999998</v>
      </c>
      <c r="V129" s="31">
        <f t="shared" si="2"/>
        <v>-0.36279999999999996</v>
      </c>
      <c r="W129" s="9">
        <f t="shared" si="3"/>
        <v>-566035.71661999985</v>
      </c>
    </row>
    <row r="130" spans="1:23" x14ac:dyDescent="0.35">
      <c r="A130" s="40">
        <v>31914</v>
      </c>
      <c r="B130" s="9" t="s">
        <v>917</v>
      </c>
      <c r="C130" s="9" t="s">
        <v>1035</v>
      </c>
      <c r="D130" s="9">
        <v>44774.524027777778</v>
      </c>
      <c r="E130" s="9">
        <v>0</v>
      </c>
      <c r="F130" s="9">
        <v>130040966</v>
      </c>
      <c r="G130" s="29">
        <v>132858066</v>
      </c>
      <c r="H130" s="29">
        <v>146556054</v>
      </c>
      <c r="I130" s="30">
        <v>0.1031</v>
      </c>
      <c r="J130" s="9">
        <v>0</v>
      </c>
      <c r="K130" s="9">
        <v>0</v>
      </c>
      <c r="L130" s="9">
        <v>0</v>
      </c>
      <c r="M130" s="9">
        <v>0.1031</v>
      </c>
      <c r="N130" s="9">
        <v>0</v>
      </c>
      <c r="O130" s="9">
        <v>0</v>
      </c>
      <c r="P130" s="9">
        <v>143448504</v>
      </c>
      <c r="Q130" s="31">
        <v>0.82199999999999995</v>
      </c>
      <c r="R130" s="31">
        <v>0.76380000000000003</v>
      </c>
      <c r="S130" s="31">
        <v>0.89410000000000001</v>
      </c>
      <c r="T130" s="31">
        <v>0.80459999999999998</v>
      </c>
      <c r="U130" s="32">
        <v>0.80459999999999998</v>
      </c>
      <c r="V130" s="31">
        <f t="shared" ref="V130:V193" si="4">MIN(R130,S130)-U130</f>
        <v>-4.0799999999999947E-2</v>
      </c>
      <c r="W130" s="9">
        <f t="shared" ref="W130:W193" si="5">V130*(P130/100)</f>
        <v>-58526.989631999924</v>
      </c>
    </row>
    <row r="131" spans="1:23" x14ac:dyDescent="0.35">
      <c r="A131" s="40">
        <v>32902</v>
      </c>
      <c r="B131" s="9" t="s">
        <v>916</v>
      </c>
      <c r="C131" s="9" t="s">
        <v>1035</v>
      </c>
      <c r="D131" s="9">
        <v>44768.607303240744</v>
      </c>
      <c r="E131" s="9">
        <v>0</v>
      </c>
      <c r="F131" s="9">
        <v>988716239</v>
      </c>
      <c r="G131" s="29">
        <v>996446466</v>
      </c>
      <c r="H131" s="29">
        <v>1150639378</v>
      </c>
      <c r="I131" s="30">
        <v>0.1547</v>
      </c>
      <c r="J131" s="9">
        <v>0</v>
      </c>
      <c r="K131" s="9">
        <v>0</v>
      </c>
      <c r="L131" s="9">
        <v>0</v>
      </c>
      <c r="M131" s="9">
        <v>0.1547</v>
      </c>
      <c r="N131" s="9">
        <v>0</v>
      </c>
      <c r="O131" s="9">
        <v>0</v>
      </c>
      <c r="P131" s="9">
        <v>1141712954</v>
      </c>
      <c r="Q131" s="31">
        <v>0.83779999999999999</v>
      </c>
      <c r="R131" s="31">
        <v>0.74360000000000004</v>
      </c>
      <c r="S131" s="31">
        <v>0.89410000000000001</v>
      </c>
      <c r="T131" s="31">
        <v>0.80459999999999998</v>
      </c>
      <c r="U131" s="32">
        <v>0.80459999999999998</v>
      </c>
      <c r="V131" s="31">
        <f t="shared" si="4"/>
        <v>-6.0999999999999943E-2</v>
      </c>
      <c r="W131" s="9">
        <f t="shared" si="5"/>
        <v>-696444.90193999931</v>
      </c>
    </row>
    <row r="132" spans="1:23" x14ac:dyDescent="0.35">
      <c r="A132" s="40">
        <v>33901</v>
      </c>
      <c r="B132" s="9" t="s">
        <v>915</v>
      </c>
      <c r="C132" s="9" t="s">
        <v>1035</v>
      </c>
      <c r="D132" s="9">
        <v>44769.687777777777</v>
      </c>
      <c r="E132" s="9">
        <v>0</v>
      </c>
      <c r="F132" s="9">
        <v>117252990</v>
      </c>
      <c r="G132" s="29">
        <v>113918116</v>
      </c>
      <c r="H132" s="29">
        <v>122479056</v>
      </c>
      <c r="I132" s="30">
        <v>7.51E-2</v>
      </c>
      <c r="J132" s="9">
        <v>0</v>
      </c>
      <c r="K132" s="9">
        <v>0</v>
      </c>
      <c r="L132" s="9">
        <v>0</v>
      </c>
      <c r="M132" s="9">
        <v>7.51E-2</v>
      </c>
      <c r="N132" s="9">
        <v>0</v>
      </c>
      <c r="O132" s="9">
        <v>0</v>
      </c>
      <c r="P132" s="9">
        <v>126064546</v>
      </c>
      <c r="Q132" s="31">
        <v>0.9042</v>
      </c>
      <c r="R132" s="31">
        <v>0.86199999999999999</v>
      </c>
      <c r="S132" s="31">
        <v>0.89410000000000001</v>
      </c>
      <c r="T132" s="31">
        <v>0.80459999999999998</v>
      </c>
      <c r="U132" s="32">
        <v>0.86199999999999999</v>
      </c>
      <c r="V132" s="31">
        <f t="shared" si="4"/>
        <v>0</v>
      </c>
      <c r="W132" s="9">
        <f t="shared" si="5"/>
        <v>0</v>
      </c>
    </row>
    <row r="133" spans="1:23" x14ac:dyDescent="0.35">
      <c r="A133" s="40">
        <v>33902</v>
      </c>
      <c r="B133" s="9" t="s">
        <v>914</v>
      </c>
      <c r="C133" s="9" t="s">
        <v>1035</v>
      </c>
      <c r="D133" s="9">
        <v>44774.524027777778</v>
      </c>
      <c r="E133" s="9">
        <v>23103020</v>
      </c>
      <c r="F133" s="9">
        <v>554544089</v>
      </c>
      <c r="G133" s="29">
        <v>541714615</v>
      </c>
      <c r="H133" s="29">
        <v>562578394</v>
      </c>
      <c r="I133" s="30">
        <v>3.85E-2</v>
      </c>
      <c r="J133" s="9">
        <v>0</v>
      </c>
      <c r="K133" s="9">
        <v>0</v>
      </c>
      <c r="L133" s="9">
        <v>0</v>
      </c>
      <c r="M133" s="9">
        <v>3.85E-2</v>
      </c>
      <c r="N133" s="9">
        <v>24510260</v>
      </c>
      <c r="O133" s="9">
        <v>1407240</v>
      </c>
      <c r="P133" s="9">
        <v>576419429</v>
      </c>
      <c r="Q133" s="31">
        <v>0.91339999999999999</v>
      </c>
      <c r="R133" s="31">
        <v>0.90069999999999995</v>
      </c>
      <c r="S133" s="31">
        <v>0.89410000000000001</v>
      </c>
      <c r="T133" s="31">
        <v>0.80459999999999998</v>
      </c>
      <c r="U133" s="32">
        <v>0.89410000000000001</v>
      </c>
      <c r="V133" s="31">
        <f t="shared" si="4"/>
        <v>0</v>
      </c>
      <c r="W133" s="9">
        <f t="shared" si="5"/>
        <v>0</v>
      </c>
    </row>
    <row r="134" spans="1:23" x14ac:dyDescent="0.35">
      <c r="A134" s="40">
        <v>33904</v>
      </c>
      <c r="B134" s="9" t="s">
        <v>913</v>
      </c>
      <c r="C134" s="9" t="s">
        <v>1035</v>
      </c>
      <c r="D134" s="9">
        <v>44770.666516203702</v>
      </c>
      <c r="E134" s="9">
        <v>3633470</v>
      </c>
      <c r="F134" s="9">
        <v>230738344</v>
      </c>
      <c r="G134" s="29">
        <v>231871466</v>
      </c>
      <c r="H134" s="29">
        <v>255847693</v>
      </c>
      <c r="I134" s="30">
        <v>0.10340000000000001</v>
      </c>
      <c r="J134" s="9">
        <v>0</v>
      </c>
      <c r="K134" s="9">
        <v>0</v>
      </c>
      <c r="L134" s="9">
        <v>0</v>
      </c>
      <c r="M134" s="9">
        <v>0.10340000000000001</v>
      </c>
      <c r="N134" s="9">
        <v>3802660</v>
      </c>
      <c r="O134" s="9">
        <v>169190</v>
      </c>
      <c r="P134" s="9">
        <v>254390881</v>
      </c>
      <c r="Q134" s="31">
        <v>0.91059999999999997</v>
      </c>
      <c r="R134" s="31">
        <v>0.84650000000000003</v>
      </c>
      <c r="S134" s="31">
        <v>0.89410000000000001</v>
      </c>
      <c r="T134" s="31">
        <v>0.80459999999999998</v>
      </c>
      <c r="U134" s="32">
        <v>0.84650000000000003</v>
      </c>
      <c r="V134" s="31">
        <f t="shared" si="4"/>
        <v>0</v>
      </c>
      <c r="W134" s="9">
        <f t="shared" si="5"/>
        <v>0</v>
      </c>
    </row>
    <row r="135" spans="1:23" x14ac:dyDescent="0.35">
      <c r="A135" s="40">
        <v>34901</v>
      </c>
      <c r="B135" s="9" t="s">
        <v>912</v>
      </c>
      <c r="C135" s="9" t="s">
        <v>1035</v>
      </c>
      <c r="D135" s="9">
        <v>44764.500613425924</v>
      </c>
      <c r="E135" s="9">
        <v>0</v>
      </c>
      <c r="F135" s="9">
        <v>590406575</v>
      </c>
      <c r="G135" s="29">
        <v>627009174</v>
      </c>
      <c r="H135" s="29">
        <v>672597045</v>
      </c>
      <c r="I135" s="30">
        <v>7.2700000000000001E-2</v>
      </c>
      <c r="J135" s="9">
        <v>0</v>
      </c>
      <c r="K135" s="9">
        <v>0</v>
      </c>
      <c r="L135" s="9">
        <v>0</v>
      </c>
      <c r="M135" s="9">
        <v>7.2700000000000001E-2</v>
      </c>
      <c r="N135" s="9">
        <v>0</v>
      </c>
      <c r="O135" s="9">
        <v>0</v>
      </c>
      <c r="P135" s="9">
        <v>633333186</v>
      </c>
      <c r="Q135" s="31">
        <v>0.86960000000000004</v>
      </c>
      <c r="R135" s="31">
        <v>0.83089999999999997</v>
      </c>
      <c r="S135" s="31">
        <v>0.89410000000000001</v>
      </c>
      <c r="T135" s="31">
        <v>0.80459999999999998</v>
      </c>
      <c r="U135" s="32">
        <v>0.83089999999999997</v>
      </c>
      <c r="V135" s="31">
        <f t="shared" si="4"/>
        <v>0</v>
      </c>
      <c r="W135" s="9">
        <f t="shared" si="5"/>
        <v>0</v>
      </c>
    </row>
    <row r="136" spans="1:23" x14ac:dyDescent="0.35">
      <c r="A136" s="40">
        <v>34902</v>
      </c>
      <c r="B136" s="9" t="s">
        <v>911</v>
      </c>
      <c r="C136" s="9" t="s">
        <v>1035</v>
      </c>
      <c r="D136" s="9">
        <v>44771.671956018516</v>
      </c>
      <c r="E136" s="9">
        <v>0</v>
      </c>
      <c r="F136" s="9">
        <v>89130883</v>
      </c>
      <c r="G136" s="29">
        <v>94396689</v>
      </c>
      <c r="H136" s="29">
        <v>111102509</v>
      </c>
      <c r="I136" s="30">
        <v>0.17699999999999999</v>
      </c>
      <c r="J136" s="9">
        <v>0</v>
      </c>
      <c r="K136" s="9">
        <v>0</v>
      </c>
      <c r="L136" s="9">
        <v>0</v>
      </c>
      <c r="M136" s="9">
        <v>0.17699999999999999</v>
      </c>
      <c r="N136" s="9">
        <v>0</v>
      </c>
      <c r="O136" s="9">
        <v>0</v>
      </c>
      <c r="P136" s="9">
        <v>104904789</v>
      </c>
      <c r="Q136" s="31">
        <v>0.82199999999999995</v>
      </c>
      <c r="R136" s="31">
        <v>0.71579999999999999</v>
      </c>
      <c r="S136" s="31">
        <v>0.89410000000000001</v>
      </c>
      <c r="T136" s="31">
        <v>0.80459999999999998</v>
      </c>
      <c r="U136" s="32">
        <v>0.80459999999999998</v>
      </c>
      <c r="V136" s="31">
        <f t="shared" si="4"/>
        <v>-8.879999999999999E-2</v>
      </c>
      <c r="W136" s="9">
        <f t="shared" si="5"/>
        <v>-93155.452631999986</v>
      </c>
    </row>
    <row r="137" spans="1:23" x14ac:dyDescent="0.35">
      <c r="A137" s="40">
        <v>34903</v>
      </c>
      <c r="B137" s="9" t="s">
        <v>910</v>
      </c>
      <c r="C137" s="9" t="s">
        <v>1035</v>
      </c>
      <c r="D137" s="9">
        <v>44764.500613425924</v>
      </c>
      <c r="E137" s="9">
        <v>0</v>
      </c>
      <c r="F137" s="9">
        <v>255515293</v>
      </c>
      <c r="G137" s="29">
        <v>267867354</v>
      </c>
      <c r="H137" s="29">
        <v>282326472</v>
      </c>
      <c r="I137" s="30">
        <v>5.3999999999999999E-2</v>
      </c>
      <c r="J137" s="9">
        <v>0</v>
      </c>
      <c r="K137" s="9">
        <v>0</v>
      </c>
      <c r="L137" s="9">
        <v>0</v>
      </c>
      <c r="M137" s="9">
        <v>5.3999999999999999E-2</v>
      </c>
      <c r="N137" s="9">
        <v>0</v>
      </c>
      <c r="O137" s="9">
        <v>0</v>
      </c>
      <c r="P137" s="9">
        <v>269307663</v>
      </c>
      <c r="Q137" s="31">
        <v>0.91339999999999999</v>
      </c>
      <c r="R137" s="31">
        <v>0.88819999999999999</v>
      </c>
      <c r="S137" s="31">
        <v>0.89410000000000001</v>
      </c>
      <c r="T137" s="31">
        <v>0.80459999999999998</v>
      </c>
      <c r="U137" s="32">
        <v>0.88819999999999999</v>
      </c>
      <c r="V137" s="31">
        <f t="shared" si="4"/>
        <v>0</v>
      </c>
      <c r="W137" s="9">
        <f t="shared" si="5"/>
        <v>0</v>
      </c>
    </row>
    <row r="138" spans="1:23" x14ac:dyDescent="0.35">
      <c r="A138" s="40">
        <v>34905</v>
      </c>
      <c r="B138" s="9" t="s">
        <v>909</v>
      </c>
      <c r="C138" s="9" t="s">
        <v>1035</v>
      </c>
      <c r="D138" s="9">
        <v>44774.524027777778</v>
      </c>
      <c r="E138" s="9">
        <v>0</v>
      </c>
      <c r="F138" s="9">
        <v>285768441</v>
      </c>
      <c r="G138" s="29">
        <v>259210495</v>
      </c>
      <c r="H138" s="29">
        <v>288474763</v>
      </c>
      <c r="I138" s="30">
        <v>0.1129</v>
      </c>
      <c r="J138" s="9">
        <v>0</v>
      </c>
      <c r="K138" s="9">
        <v>0</v>
      </c>
      <c r="L138" s="9">
        <v>0</v>
      </c>
      <c r="M138" s="9">
        <v>0.1129</v>
      </c>
      <c r="N138" s="9">
        <v>0</v>
      </c>
      <c r="O138" s="9">
        <v>0</v>
      </c>
      <c r="P138" s="9">
        <v>318031040</v>
      </c>
      <c r="Q138" s="31">
        <v>0.87229999999999996</v>
      </c>
      <c r="R138" s="31">
        <v>0.8034</v>
      </c>
      <c r="S138" s="31">
        <v>0.89410000000000001</v>
      </c>
      <c r="T138" s="31">
        <v>0.80459999999999998</v>
      </c>
      <c r="U138" s="32">
        <v>0.80459999999999998</v>
      </c>
      <c r="V138" s="31">
        <f t="shared" si="4"/>
        <v>-1.1999999999999789E-3</v>
      </c>
      <c r="W138" s="9">
        <f t="shared" si="5"/>
        <v>-3816.3724799999327</v>
      </c>
    </row>
    <row r="139" spans="1:23" x14ac:dyDescent="0.35">
      <c r="A139" s="40">
        <v>34906</v>
      </c>
      <c r="B139" s="9" t="s">
        <v>908</v>
      </c>
      <c r="C139" s="9" t="s">
        <v>1035</v>
      </c>
      <c r="D139" s="9">
        <v>44774.629942129628</v>
      </c>
      <c r="E139" s="9">
        <v>0</v>
      </c>
      <c r="F139" s="9">
        <v>35981138</v>
      </c>
      <c r="G139" s="29">
        <v>37938061</v>
      </c>
      <c r="H139" s="29">
        <v>41928746</v>
      </c>
      <c r="I139" s="30">
        <v>0.1052</v>
      </c>
      <c r="J139" s="9">
        <v>0</v>
      </c>
      <c r="K139" s="9">
        <v>0</v>
      </c>
      <c r="L139" s="9">
        <v>0</v>
      </c>
      <c r="M139" s="9">
        <v>0.1052</v>
      </c>
      <c r="N139" s="9">
        <v>0</v>
      </c>
      <c r="O139" s="9">
        <v>0</v>
      </c>
      <c r="P139" s="9">
        <v>39765975</v>
      </c>
      <c r="Q139" s="31">
        <v>0.91339999999999999</v>
      </c>
      <c r="R139" s="31">
        <v>0.84709999999999996</v>
      </c>
      <c r="S139" s="31">
        <v>0.89410000000000001</v>
      </c>
      <c r="T139" s="31">
        <v>0.80459999999999998</v>
      </c>
      <c r="U139" s="32">
        <v>0.84709999999999996</v>
      </c>
      <c r="V139" s="31">
        <f t="shared" si="4"/>
        <v>0</v>
      </c>
      <c r="W139" s="9">
        <f t="shared" si="5"/>
        <v>0</v>
      </c>
    </row>
    <row r="140" spans="1:23" x14ac:dyDescent="0.35">
      <c r="A140" s="40">
        <v>34907</v>
      </c>
      <c r="B140" s="9" t="s">
        <v>907</v>
      </c>
      <c r="C140" s="9" t="s">
        <v>1035</v>
      </c>
      <c r="D140" s="9">
        <v>44767.529120370367</v>
      </c>
      <c r="E140" s="9">
        <v>25972312</v>
      </c>
      <c r="F140" s="9">
        <v>560712629</v>
      </c>
      <c r="G140" s="29">
        <v>556051051</v>
      </c>
      <c r="H140" s="29">
        <v>619793848</v>
      </c>
      <c r="I140" s="30">
        <v>0.11459999999999999</v>
      </c>
      <c r="J140" s="9">
        <v>0</v>
      </c>
      <c r="K140" s="9">
        <v>0</v>
      </c>
      <c r="L140" s="9">
        <v>0</v>
      </c>
      <c r="M140" s="9">
        <v>0.11459999999999999</v>
      </c>
      <c r="N140" s="9">
        <v>29352835</v>
      </c>
      <c r="O140" s="9">
        <v>3380523</v>
      </c>
      <c r="P140" s="9">
        <v>625392997</v>
      </c>
      <c r="Q140" s="31">
        <v>0.89239999999999997</v>
      </c>
      <c r="R140" s="31">
        <v>0.82010000000000005</v>
      </c>
      <c r="S140" s="31">
        <v>0.89410000000000001</v>
      </c>
      <c r="T140" s="31">
        <v>0.80459999999999998</v>
      </c>
      <c r="U140" s="32">
        <v>0.82010000000000005</v>
      </c>
      <c r="V140" s="31">
        <f t="shared" si="4"/>
        <v>0</v>
      </c>
      <c r="W140" s="9">
        <f t="shared" si="5"/>
        <v>0</v>
      </c>
    </row>
    <row r="141" spans="1:23" x14ac:dyDescent="0.35">
      <c r="A141" s="40">
        <v>34909</v>
      </c>
      <c r="B141" s="9" t="s">
        <v>906</v>
      </c>
      <c r="C141" s="9" t="s">
        <v>1035</v>
      </c>
      <c r="D141" s="9">
        <v>44768.607303240744</v>
      </c>
      <c r="E141" s="9">
        <v>0</v>
      </c>
      <c r="F141" s="9">
        <v>55573748</v>
      </c>
      <c r="G141" s="29">
        <v>58868806</v>
      </c>
      <c r="H141" s="29">
        <v>64294094</v>
      </c>
      <c r="I141" s="30">
        <v>9.2200000000000004E-2</v>
      </c>
      <c r="J141" s="9">
        <v>0</v>
      </c>
      <c r="K141" s="9">
        <v>0</v>
      </c>
      <c r="L141" s="9">
        <v>0</v>
      </c>
      <c r="M141" s="9">
        <v>9.2200000000000004E-2</v>
      </c>
      <c r="N141" s="9">
        <v>0</v>
      </c>
      <c r="O141" s="9">
        <v>0</v>
      </c>
      <c r="P141" s="9">
        <v>60695367</v>
      </c>
      <c r="Q141" s="31">
        <v>0.82199999999999995</v>
      </c>
      <c r="R141" s="31">
        <v>0.77139999999999997</v>
      </c>
      <c r="S141" s="31">
        <v>0.89410000000000001</v>
      </c>
      <c r="T141" s="31">
        <v>0.80459999999999998</v>
      </c>
      <c r="U141" s="32">
        <v>0.80459999999999998</v>
      </c>
      <c r="V141" s="31">
        <f t="shared" si="4"/>
        <v>-3.3200000000000007E-2</v>
      </c>
      <c r="W141" s="9">
        <f t="shared" si="5"/>
        <v>-20150.861844000006</v>
      </c>
    </row>
    <row r="142" spans="1:23" x14ac:dyDescent="0.35">
      <c r="A142" s="40">
        <v>35901</v>
      </c>
      <c r="B142" s="9" t="s">
        <v>905</v>
      </c>
      <c r="C142" s="9" t="s">
        <v>1035</v>
      </c>
      <c r="D142" s="9">
        <v>44767.529120370367</v>
      </c>
      <c r="E142" s="9">
        <v>0</v>
      </c>
      <c r="F142" s="9">
        <v>326608498</v>
      </c>
      <c r="G142" s="29">
        <v>331407120</v>
      </c>
      <c r="H142" s="29">
        <v>390863200</v>
      </c>
      <c r="I142" s="30">
        <v>0.1794</v>
      </c>
      <c r="J142" s="9">
        <v>0</v>
      </c>
      <c r="K142" s="9">
        <v>0</v>
      </c>
      <c r="L142" s="9">
        <v>0</v>
      </c>
      <c r="M142" s="9">
        <v>0.1794</v>
      </c>
      <c r="N142" s="9">
        <v>0</v>
      </c>
      <c r="O142" s="9">
        <v>0</v>
      </c>
      <c r="P142" s="9">
        <v>385203681</v>
      </c>
      <c r="Q142" s="31">
        <v>0.8468</v>
      </c>
      <c r="R142" s="31">
        <v>0.7359</v>
      </c>
      <c r="S142" s="31">
        <v>0.89410000000000001</v>
      </c>
      <c r="T142" s="31">
        <v>0.80459999999999998</v>
      </c>
      <c r="U142" s="32">
        <v>0.80459999999999998</v>
      </c>
      <c r="V142" s="31">
        <f t="shared" si="4"/>
        <v>-6.8699999999999983E-2</v>
      </c>
      <c r="W142" s="9">
        <f t="shared" si="5"/>
        <v>-264634.92884699994</v>
      </c>
    </row>
    <row r="143" spans="1:23" x14ac:dyDescent="0.35">
      <c r="A143" s="40">
        <v>35902</v>
      </c>
      <c r="B143" s="9" t="s">
        <v>904</v>
      </c>
      <c r="C143" s="9" t="s">
        <v>1035</v>
      </c>
      <c r="D143" s="9">
        <v>44769.544224537036</v>
      </c>
      <c r="E143" s="9">
        <v>0</v>
      </c>
      <c r="F143" s="9">
        <v>87209628</v>
      </c>
      <c r="G143" s="29">
        <v>93436360</v>
      </c>
      <c r="H143" s="29">
        <v>114216950</v>
      </c>
      <c r="I143" s="30">
        <v>0.22239999999999999</v>
      </c>
      <c r="J143" s="9">
        <v>0</v>
      </c>
      <c r="K143" s="9">
        <v>0</v>
      </c>
      <c r="L143" s="9">
        <v>0</v>
      </c>
      <c r="M143" s="9">
        <v>0.22239999999999999</v>
      </c>
      <c r="N143" s="9">
        <v>0</v>
      </c>
      <c r="O143" s="9">
        <v>0</v>
      </c>
      <c r="P143" s="9">
        <v>106605370</v>
      </c>
      <c r="Q143" s="31">
        <v>0.82199999999999995</v>
      </c>
      <c r="R143" s="31">
        <v>0.68920000000000003</v>
      </c>
      <c r="S143" s="31">
        <v>0.89410000000000001</v>
      </c>
      <c r="T143" s="31">
        <v>0.80459999999999998</v>
      </c>
      <c r="U143" s="32">
        <v>0.80459999999999998</v>
      </c>
      <c r="V143" s="31">
        <f t="shared" si="4"/>
        <v>-0.11539999999999995</v>
      </c>
      <c r="W143" s="9">
        <f t="shared" si="5"/>
        <v>-123022.59697999994</v>
      </c>
    </row>
    <row r="144" spans="1:23" x14ac:dyDescent="0.35">
      <c r="A144" s="40">
        <v>35903</v>
      </c>
      <c r="B144" s="9" t="s">
        <v>903</v>
      </c>
      <c r="C144" s="9" t="s">
        <v>1035</v>
      </c>
      <c r="D144" s="9">
        <v>44767.682997685188</v>
      </c>
      <c r="E144" s="9">
        <v>0</v>
      </c>
      <c r="F144" s="9">
        <v>82492869</v>
      </c>
      <c r="G144" s="29">
        <v>91522470</v>
      </c>
      <c r="H144" s="29">
        <v>93079880</v>
      </c>
      <c r="I144" s="30">
        <v>1.7000000000000001E-2</v>
      </c>
      <c r="J144" s="9">
        <v>0</v>
      </c>
      <c r="K144" s="9">
        <v>0</v>
      </c>
      <c r="L144" s="9">
        <v>0</v>
      </c>
      <c r="M144" s="9">
        <v>1.7000000000000001E-2</v>
      </c>
      <c r="N144" s="9">
        <v>0</v>
      </c>
      <c r="O144" s="9">
        <v>0</v>
      </c>
      <c r="P144" s="9">
        <v>83896625</v>
      </c>
      <c r="Q144" s="31">
        <v>0.84389999999999998</v>
      </c>
      <c r="R144" s="31">
        <v>0.84389999999999998</v>
      </c>
      <c r="S144" s="31">
        <v>0.89410000000000001</v>
      </c>
      <c r="T144" s="31">
        <v>0.80459999999999998</v>
      </c>
      <c r="U144" s="32">
        <v>0.84389999999999998</v>
      </c>
      <c r="V144" s="31">
        <f t="shared" si="4"/>
        <v>0</v>
      </c>
      <c r="W144" s="9">
        <f t="shared" si="5"/>
        <v>0</v>
      </c>
    </row>
    <row r="145" spans="1:23" x14ac:dyDescent="0.35">
      <c r="A145" s="40">
        <v>36901</v>
      </c>
      <c r="B145" s="9" t="s">
        <v>902</v>
      </c>
      <c r="C145" s="9" t="s">
        <v>1035</v>
      </c>
      <c r="D145" s="9">
        <v>44774.835590277777</v>
      </c>
      <c r="E145" s="9">
        <v>60194310</v>
      </c>
      <c r="F145" s="9">
        <v>672368170</v>
      </c>
      <c r="G145" s="29">
        <v>582565762</v>
      </c>
      <c r="H145" s="29">
        <v>793000682</v>
      </c>
      <c r="I145" s="30">
        <v>0.36120000000000002</v>
      </c>
      <c r="J145" s="9">
        <v>0</v>
      </c>
      <c r="K145" s="9">
        <v>0</v>
      </c>
      <c r="L145" s="9">
        <v>0</v>
      </c>
      <c r="M145" s="9">
        <v>0.36120000000000002</v>
      </c>
      <c r="N145" s="9">
        <v>67660600</v>
      </c>
      <c r="O145" s="9">
        <v>7466290</v>
      </c>
      <c r="P145" s="9">
        <v>900964443</v>
      </c>
      <c r="Q145" s="31">
        <v>0.91339999999999999</v>
      </c>
      <c r="R145" s="31">
        <v>0.6986</v>
      </c>
      <c r="S145" s="31">
        <v>0.89410000000000001</v>
      </c>
      <c r="T145" s="31">
        <v>0.80459999999999998</v>
      </c>
      <c r="U145" s="32">
        <v>0.80459999999999998</v>
      </c>
      <c r="V145" s="31">
        <f t="shared" si="4"/>
        <v>-0.10599999999999998</v>
      </c>
      <c r="W145" s="9">
        <f t="shared" si="5"/>
        <v>-955022.30957999977</v>
      </c>
    </row>
    <row r="146" spans="1:23" x14ac:dyDescent="0.35">
      <c r="A146" s="40">
        <v>36902</v>
      </c>
      <c r="B146" s="9" t="s">
        <v>901</v>
      </c>
      <c r="C146" s="9" t="s">
        <v>1035</v>
      </c>
      <c r="D146" s="9">
        <v>44769.544224537036</v>
      </c>
      <c r="E146" s="9">
        <v>396514960</v>
      </c>
      <c r="F146" s="9">
        <v>6913536947</v>
      </c>
      <c r="G146" s="29">
        <v>6633257994</v>
      </c>
      <c r="H146" s="29">
        <v>9184355473</v>
      </c>
      <c r="I146" s="30">
        <v>0.3846</v>
      </c>
      <c r="J146" s="9">
        <v>754544833</v>
      </c>
      <c r="K146" s="9">
        <v>0</v>
      </c>
      <c r="L146" s="9">
        <v>754544833</v>
      </c>
      <c r="M146" s="9">
        <v>0.2432</v>
      </c>
      <c r="N146" s="9">
        <v>439016940</v>
      </c>
      <c r="O146" s="9">
        <v>42501980</v>
      </c>
      <c r="P146" s="9">
        <v>9462432976</v>
      </c>
      <c r="Q146" s="31">
        <v>0.82469999999999999</v>
      </c>
      <c r="R146" s="31">
        <v>0.68500000000000005</v>
      </c>
      <c r="S146" s="31">
        <v>0.89410000000000001</v>
      </c>
      <c r="T146" s="31">
        <v>0.80459999999999998</v>
      </c>
      <c r="U146" s="32">
        <v>0.80459999999999998</v>
      </c>
      <c r="V146" s="31">
        <f t="shared" si="4"/>
        <v>-0.11959999999999993</v>
      </c>
      <c r="W146" s="9">
        <f t="shared" si="5"/>
        <v>-11317069.839295994</v>
      </c>
    </row>
    <row r="147" spans="1:23" x14ac:dyDescent="0.35">
      <c r="A147" s="40">
        <v>36903</v>
      </c>
      <c r="B147" s="9" t="s">
        <v>900</v>
      </c>
      <c r="C147" s="9" t="s">
        <v>1035</v>
      </c>
      <c r="D147" s="9">
        <v>44764.620810185188</v>
      </c>
      <c r="E147" s="9">
        <v>35459870</v>
      </c>
      <c r="F147" s="9">
        <v>365223394</v>
      </c>
      <c r="G147" s="29">
        <v>356407099</v>
      </c>
      <c r="H147" s="29">
        <v>396866077</v>
      </c>
      <c r="I147" s="30">
        <v>0.1135</v>
      </c>
      <c r="J147" s="9">
        <v>0</v>
      </c>
      <c r="K147" s="9">
        <v>0</v>
      </c>
      <c r="L147" s="9">
        <v>0</v>
      </c>
      <c r="M147" s="9">
        <v>0.1135</v>
      </c>
      <c r="N147" s="9">
        <v>38324330</v>
      </c>
      <c r="O147" s="9">
        <v>2864460</v>
      </c>
      <c r="P147" s="9">
        <v>405522280</v>
      </c>
      <c r="Q147" s="31">
        <v>0.83679999999999999</v>
      </c>
      <c r="R147" s="31">
        <v>0.77239999999999998</v>
      </c>
      <c r="S147" s="31">
        <v>0.89410000000000001</v>
      </c>
      <c r="T147" s="31">
        <v>0.80459999999999998</v>
      </c>
      <c r="U147" s="32">
        <v>0.80459999999999998</v>
      </c>
      <c r="V147" s="31">
        <f t="shared" si="4"/>
        <v>-3.2200000000000006E-2</v>
      </c>
      <c r="W147" s="9">
        <f t="shared" si="5"/>
        <v>-130578.17416000002</v>
      </c>
    </row>
    <row r="148" spans="1:23" x14ac:dyDescent="0.35">
      <c r="A148" s="40">
        <v>37901</v>
      </c>
      <c r="B148" s="9" t="s">
        <v>899</v>
      </c>
      <c r="C148" s="9" t="s">
        <v>1035</v>
      </c>
      <c r="D148" s="9">
        <v>44768.667326388888</v>
      </c>
      <c r="E148" s="9">
        <v>0</v>
      </c>
      <c r="F148" s="9">
        <v>162224076</v>
      </c>
      <c r="G148" s="29">
        <v>177782057</v>
      </c>
      <c r="H148" s="29">
        <v>199279463</v>
      </c>
      <c r="I148" s="30">
        <v>0.12089999999999999</v>
      </c>
      <c r="J148" s="9">
        <v>0</v>
      </c>
      <c r="K148" s="9">
        <v>0</v>
      </c>
      <c r="L148" s="9">
        <v>0</v>
      </c>
      <c r="M148" s="9">
        <v>0.12089999999999999</v>
      </c>
      <c r="N148" s="9">
        <v>0</v>
      </c>
      <c r="O148" s="9">
        <v>0</v>
      </c>
      <c r="P148" s="9">
        <v>181840211</v>
      </c>
      <c r="Q148" s="31">
        <v>0.88460000000000005</v>
      </c>
      <c r="R148" s="31">
        <v>0.80889999999999995</v>
      </c>
      <c r="S148" s="31">
        <v>0.89410000000000001</v>
      </c>
      <c r="T148" s="31">
        <v>0.80459999999999998</v>
      </c>
      <c r="U148" s="32">
        <v>0.80889999999999995</v>
      </c>
      <c r="V148" s="31">
        <f t="shared" si="4"/>
        <v>0</v>
      </c>
      <c r="W148" s="9">
        <f t="shared" si="5"/>
        <v>0</v>
      </c>
    </row>
    <row r="149" spans="1:23" x14ac:dyDescent="0.35">
      <c r="A149" s="40">
        <v>37904</v>
      </c>
      <c r="B149" s="9" t="s">
        <v>898</v>
      </c>
      <c r="C149" s="9" t="s">
        <v>1035</v>
      </c>
      <c r="D149" s="9">
        <v>44768.607303240744</v>
      </c>
      <c r="E149" s="9">
        <v>0</v>
      </c>
      <c r="F149" s="9">
        <v>1449261576</v>
      </c>
      <c r="G149" s="29">
        <v>1551854813</v>
      </c>
      <c r="H149" s="29">
        <v>1749968363</v>
      </c>
      <c r="I149" s="30">
        <v>0.12770000000000001</v>
      </c>
      <c r="J149" s="9">
        <v>0</v>
      </c>
      <c r="K149" s="9">
        <v>0</v>
      </c>
      <c r="L149" s="9">
        <v>0</v>
      </c>
      <c r="M149" s="9">
        <v>0.12770000000000001</v>
      </c>
      <c r="N149" s="9">
        <v>0</v>
      </c>
      <c r="O149" s="9">
        <v>0</v>
      </c>
      <c r="P149" s="9">
        <v>1634277824</v>
      </c>
      <c r="Q149" s="31">
        <v>0.87339999999999995</v>
      </c>
      <c r="R149" s="31">
        <v>0.79379999999999995</v>
      </c>
      <c r="S149" s="31">
        <v>0.89410000000000001</v>
      </c>
      <c r="T149" s="31">
        <v>0.80459999999999998</v>
      </c>
      <c r="U149" s="32">
        <v>0.80459999999999998</v>
      </c>
      <c r="V149" s="31">
        <f t="shared" si="4"/>
        <v>-1.0800000000000032E-2</v>
      </c>
      <c r="W149" s="9">
        <f t="shared" si="5"/>
        <v>-176502.00499200053</v>
      </c>
    </row>
    <row r="150" spans="1:23" x14ac:dyDescent="0.35">
      <c r="A150" s="40">
        <v>37907</v>
      </c>
      <c r="B150" s="9" t="s">
        <v>897</v>
      </c>
      <c r="C150" s="9" t="s">
        <v>1035</v>
      </c>
      <c r="D150" s="9">
        <v>44774.524027777778</v>
      </c>
      <c r="E150" s="9">
        <v>0</v>
      </c>
      <c r="F150" s="9">
        <v>487148144</v>
      </c>
      <c r="G150" s="29">
        <v>522167715</v>
      </c>
      <c r="H150" s="29">
        <v>545899487</v>
      </c>
      <c r="I150" s="30">
        <v>4.5400000000000003E-2</v>
      </c>
      <c r="J150" s="9">
        <v>0</v>
      </c>
      <c r="K150" s="9">
        <v>0</v>
      </c>
      <c r="L150" s="9">
        <v>0</v>
      </c>
      <c r="M150" s="9">
        <v>4.5400000000000003E-2</v>
      </c>
      <c r="N150" s="9">
        <v>0</v>
      </c>
      <c r="O150" s="9">
        <v>0</v>
      </c>
      <c r="P150" s="9">
        <v>509288327</v>
      </c>
      <c r="Q150" s="31">
        <v>0.85629999999999995</v>
      </c>
      <c r="R150" s="31">
        <v>0.83950000000000002</v>
      </c>
      <c r="S150" s="31">
        <v>0.89410000000000001</v>
      </c>
      <c r="T150" s="31">
        <v>0.80459999999999998</v>
      </c>
      <c r="U150" s="32">
        <v>0.83950000000000002</v>
      </c>
      <c r="V150" s="31">
        <f t="shared" si="4"/>
        <v>0</v>
      </c>
      <c r="W150" s="9">
        <f t="shared" si="5"/>
        <v>0</v>
      </c>
    </row>
    <row r="151" spans="1:23" x14ac:dyDescent="0.35">
      <c r="A151" s="40">
        <v>37908</v>
      </c>
      <c r="B151" s="9" t="s">
        <v>896</v>
      </c>
      <c r="C151" s="9" t="s">
        <v>1035</v>
      </c>
      <c r="D151" s="9">
        <v>44770.457719907405</v>
      </c>
      <c r="E151" s="9">
        <v>0</v>
      </c>
      <c r="F151" s="9">
        <v>82191938</v>
      </c>
      <c r="G151" s="29">
        <v>85576547</v>
      </c>
      <c r="H151" s="29">
        <v>98413830</v>
      </c>
      <c r="I151" s="30">
        <v>0.15</v>
      </c>
      <c r="J151" s="9">
        <v>0</v>
      </c>
      <c r="K151" s="9">
        <v>0</v>
      </c>
      <c r="L151" s="9">
        <v>0</v>
      </c>
      <c r="M151" s="9">
        <v>0.15</v>
      </c>
      <c r="N151" s="9">
        <v>0</v>
      </c>
      <c r="O151" s="9">
        <v>0</v>
      </c>
      <c r="P151" s="9">
        <v>94521498</v>
      </c>
      <c r="Q151" s="31">
        <v>0.83640000000000003</v>
      </c>
      <c r="R151" s="31">
        <v>0.74539999999999995</v>
      </c>
      <c r="S151" s="31">
        <v>0.89410000000000001</v>
      </c>
      <c r="T151" s="31">
        <v>0.80459999999999998</v>
      </c>
      <c r="U151" s="32">
        <v>0.80459999999999998</v>
      </c>
      <c r="V151" s="31">
        <f t="shared" si="4"/>
        <v>-5.920000000000003E-2</v>
      </c>
      <c r="W151" s="9">
        <f t="shared" si="5"/>
        <v>-55956.726816000024</v>
      </c>
    </row>
    <row r="152" spans="1:23" x14ac:dyDescent="0.35">
      <c r="A152" s="40">
        <v>37909</v>
      </c>
      <c r="B152" s="9" t="s">
        <v>895</v>
      </c>
      <c r="C152" s="9" t="s">
        <v>1035</v>
      </c>
      <c r="D152" s="9">
        <v>44770.666516203702</v>
      </c>
      <c r="E152" s="9">
        <v>0</v>
      </c>
      <c r="F152" s="9">
        <v>105130049</v>
      </c>
      <c r="G152" s="29">
        <v>109918024</v>
      </c>
      <c r="H152" s="29">
        <v>122700510</v>
      </c>
      <c r="I152" s="30">
        <v>0.1163</v>
      </c>
      <c r="J152" s="9">
        <v>0</v>
      </c>
      <c r="K152" s="9">
        <v>0</v>
      </c>
      <c r="L152" s="9">
        <v>0</v>
      </c>
      <c r="M152" s="9">
        <v>0.1163</v>
      </c>
      <c r="N152" s="9">
        <v>0</v>
      </c>
      <c r="O152" s="9">
        <v>0</v>
      </c>
      <c r="P152" s="9">
        <v>117355736</v>
      </c>
      <c r="Q152" s="31">
        <v>0.85</v>
      </c>
      <c r="R152" s="31">
        <v>0.78039999999999998</v>
      </c>
      <c r="S152" s="31">
        <v>0.89410000000000001</v>
      </c>
      <c r="T152" s="31">
        <v>0.80459999999999998</v>
      </c>
      <c r="U152" s="32">
        <v>0.80459999999999998</v>
      </c>
      <c r="V152" s="31">
        <f t="shared" si="4"/>
        <v>-2.4199999999999999E-2</v>
      </c>
      <c r="W152" s="9">
        <f t="shared" si="5"/>
        <v>-28400.088112000001</v>
      </c>
    </row>
    <row r="153" spans="1:23" x14ac:dyDescent="0.35">
      <c r="A153" s="40">
        <v>38901</v>
      </c>
      <c r="B153" s="9" t="s">
        <v>894</v>
      </c>
      <c r="C153" s="9" t="s">
        <v>1035</v>
      </c>
      <c r="D153" s="9">
        <v>44768.607303240744</v>
      </c>
      <c r="E153" s="9">
        <v>0</v>
      </c>
      <c r="F153" s="9">
        <v>473850229</v>
      </c>
      <c r="G153" s="29">
        <v>457397216</v>
      </c>
      <c r="H153" s="29">
        <v>488026239</v>
      </c>
      <c r="I153" s="30">
        <v>6.7000000000000004E-2</v>
      </c>
      <c r="J153" s="9">
        <v>0</v>
      </c>
      <c r="K153" s="9">
        <v>0</v>
      </c>
      <c r="L153" s="9">
        <v>0</v>
      </c>
      <c r="M153" s="9">
        <v>6.7000000000000004E-2</v>
      </c>
      <c r="N153" s="9">
        <v>0</v>
      </c>
      <c r="O153" s="9">
        <v>0</v>
      </c>
      <c r="P153" s="9">
        <v>505581007</v>
      </c>
      <c r="Q153" s="31">
        <v>0.87319999999999998</v>
      </c>
      <c r="R153" s="31">
        <v>0.83879999999999999</v>
      </c>
      <c r="S153" s="31">
        <v>0.89410000000000001</v>
      </c>
      <c r="T153" s="31">
        <v>0.80459999999999998</v>
      </c>
      <c r="U153" s="32">
        <v>0.83879999999999999</v>
      </c>
      <c r="V153" s="31">
        <f t="shared" si="4"/>
        <v>0</v>
      </c>
      <c r="W153" s="9">
        <f t="shared" si="5"/>
        <v>0</v>
      </c>
    </row>
    <row r="154" spans="1:23" x14ac:dyDescent="0.35">
      <c r="A154" s="40">
        <v>39902</v>
      </c>
      <c r="B154" s="9" t="s">
        <v>893</v>
      </c>
      <c r="C154" s="9" t="s">
        <v>1035</v>
      </c>
      <c r="D154" s="9">
        <v>44770.457719907405</v>
      </c>
      <c r="E154" s="9">
        <v>0</v>
      </c>
      <c r="F154" s="9">
        <v>404465647</v>
      </c>
      <c r="G154" s="29">
        <v>359094760</v>
      </c>
      <c r="H154" s="29">
        <v>395876616</v>
      </c>
      <c r="I154" s="30">
        <v>0.1024</v>
      </c>
      <c r="J154" s="9">
        <v>0</v>
      </c>
      <c r="K154" s="9">
        <v>0</v>
      </c>
      <c r="L154" s="9">
        <v>0</v>
      </c>
      <c r="M154" s="9">
        <v>0.1024</v>
      </c>
      <c r="N154" s="9">
        <v>0</v>
      </c>
      <c r="O154" s="9">
        <v>0</v>
      </c>
      <c r="P154" s="9">
        <v>445894815</v>
      </c>
      <c r="Q154" s="31">
        <v>0.91339999999999999</v>
      </c>
      <c r="R154" s="31">
        <v>0.84919999999999995</v>
      </c>
      <c r="S154" s="31">
        <v>0.89410000000000001</v>
      </c>
      <c r="T154" s="31">
        <v>0.80459999999999998</v>
      </c>
      <c r="U154" s="32">
        <v>0.84919999999999995</v>
      </c>
      <c r="V154" s="31">
        <f t="shared" si="4"/>
        <v>0</v>
      </c>
      <c r="W154" s="9">
        <f t="shared" si="5"/>
        <v>0</v>
      </c>
    </row>
    <row r="155" spans="1:23" x14ac:dyDescent="0.35">
      <c r="A155" s="40">
        <v>39903</v>
      </c>
      <c r="B155" s="9" t="s">
        <v>892</v>
      </c>
      <c r="C155" s="9" t="s">
        <v>1035</v>
      </c>
      <c r="D155" s="9">
        <v>44771.554629629631</v>
      </c>
      <c r="E155" s="9">
        <v>0</v>
      </c>
      <c r="F155" s="9">
        <v>162983218</v>
      </c>
      <c r="G155" s="29">
        <v>172066420</v>
      </c>
      <c r="H155" s="29">
        <v>179072720</v>
      </c>
      <c r="I155" s="30">
        <v>4.07E-2</v>
      </c>
      <c r="J155" s="9">
        <v>0</v>
      </c>
      <c r="K155" s="9">
        <v>0</v>
      </c>
      <c r="L155" s="9">
        <v>0</v>
      </c>
      <c r="M155" s="9">
        <v>4.07E-2</v>
      </c>
      <c r="N155" s="9">
        <v>0</v>
      </c>
      <c r="O155" s="9">
        <v>0</v>
      </c>
      <c r="P155" s="9">
        <v>169619663</v>
      </c>
      <c r="Q155" s="31">
        <v>0.85819999999999996</v>
      </c>
      <c r="R155" s="31">
        <v>0.84519999999999995</v>
      </c>
      <c r="S155" s="31">
        <v>0.89410000000000001</v>
      </c>
      <c r="T155" s="31">
        <v>0.80459999999999998</v>
      </c>
      <c r="U155" s="32">
        <v>0.84519999999999995</v>
      </c>
      <c r="V155" s="31">
        <f t="shared" si="4"/>
        <v>0</v>
      </c>
      <c r="W155" s="9">
        <f t="shared" si="5"/>
        <v>0</v>
      </c>
    </row>
    <row r="156" spans="1:23" x14ac:dyDescent="0.35">
      <c r="A156" s="40">
        <v>39904</v>
      </c>
      <c r="B156" s="9" t="s">
        <v>891</v>
      </c>
      <c r="C156" s="9" t="s">
        <v>1035</v>
      </c>
      <c r="D156" s="9">
        <v>44768.607303240744</v>
      </c>
      <c r="E156" s="9">
        <v>0</v>
      </c>
      <c r="F156" s="9">
        <v>148813236</v>
      </c>
      <c r="G156" s="29">
        <v>150939530</v>
      </c>
      <c r="H156" s="29">
        <v>153019590</v>
      </c>
      <c r="I156" s="30">
        <v>1.38E-2</v>
      </c>
      <c r="J156" s="9">
        <v>0</v>
      </c>
      <c r="K156" s="9">
        <v>0</v>
      </c>
      <c r="L156" s="9">
        <v>0</v>
      </c>
      <c r="M156" s="9">
        <v>1.38E-2</v>
      </c>
      <c r="N156" s="9">
        <v>0</v>
      </c>
      <c r="O156" s="9">
        <v>0</v>
      </c>
      <c r="P156" s="9">
        <v>150863994</v>
      </c>
      <c r="Q156" s="31">
        <v>0.88780000000000003</v>
      </c>
      <c r="R156" s="31">
        <v>0.88780000000000003</v>
      </c>
      <c r="S156" s="31">
        <v>0.89410000000000001</v>
      </c>
      <c r="T156" s="31">
        <v>0.80459999999999998</v>
      </c>
      <c r="U156" s="32">
        <v>0.88780000000000003</v>
      </c>
      <c r="V156" s="31">
        <f t="shared" si="4"/>
        <v>0</v>
      </c>
      <c r="W156" s="9">
        <f t="shared" si="5"/>
        <v>0</v>
      </c>
    </row>
    <row r="157" spans="1:23" x14ac:dyDescent="0.35">
      <c r="A157" s="40">
        <v>39905</v>
      </c>
      <c r="B157" s="9" t="s">
        <v>406</v>
      </c>
      <c r="C157" s="9" t="s">
        <v>1035</v>
      </c>
      <c r="D157" s="9">
        <v>44770.780717592592</v>
      </c>
      <c r="E157" s="9">
        <v>0</v>
      </c>
      <c r="F157" s="9">
        <v>87868507</v>
      </c>
      <c r="G157" s="29">
        <v>91342340</v>
      </c>
      <c r="H157" s="29">
        <v>96253830</v>
      </c>
      <c r="I157" s="30">
        <v>5.3800000000000001E-2</v>
      </c>
      <c r="J157" s="9">
        <v>0</v>
      </c>
      <c r="K157" s="9">
        <v>0</v>
      </c>
      <c r="L157" s="9">
        <v>0</v>
      </c>
      <c r="M157" s="9">
        <v>5.3800000000000001E-2</v>
      </c>
      <c r="N157" s="9">
        <v>0</v>
      </c>
      <c r="O157" s="9">
        <v>0</v>
      </c>
      <c r="P157" s="9">
        <v>92593209</v>
      </c>
      <c r="Q157" s="31">
        <v>0.91339999999999999</v>
      </c>
      <c r="R157" s="31">
        <v>0.88839999999999997</v>
      </c>
      <c r="S157" s="31">
        <v>0.89410000000000001</v>
      </c>
      <c r="T157" s="31">
        <v>0.80459999999999998</v>
      </c>
      <c r="U157" s="32">
        <v>0.88839999999999997</v>
      </c>
      <c r="V157" s="31">
        <f t="shared" si="4"/>
        <v>0</v>
      </c>
      <c r="W157" s="9">
        <f t="shared" si="5"/>
        <v>0</v>
      </c>
    </row>
    <row r="158" spans="1:23" x14ac:dyDescent="0.35">
      <c r="A158" s="40">
        <v>40901</v>
      </c>
      <c r="B158" s="9" t="s">
        <v>890</v>
      </c>
      <c r="C158" s="9" t="s">
        <v>1035</v>
      </c>
      <c r="D158" s="9">
        <v>44767.529120370367</v>
      </c>
      <c r="E158" s="9">
        <v>0</v>
      </c>
      <c r="F158" s="9">
        <v>53559151</v>
      </c>
      <c r="G158" s="29">
        <v>54229985</v>
      </c>
      <c r="H158" s="29">
        <v>49100219</v>
      </c>
      <c r="I158" s="30">
        <v>-9.4600000000000004E-2</v>
      </c>
      <c r="J158" s="9">
        <v>0</v>
      </c>
      <c r="K158" s="9">
        <v>0</v>
      </c>
      <c r="L158" s="9">
        <v>0</v>
      </c>
      <c r="M158" s="9">
        <v>-9.4600000000000004E-2</v>
      </c>
      <c r="N158" s="9">
        <v>0</v>
      </c>
      <c r="O158" s="9">
        <v>0</v>
      </c>
      <c r="P158" s="9">
        <v>48492841</v>
      </c>
      <c r="Q158" s="31">
        <v>0.91339999999999999</v>
      </c>
      <c r="R158" s="31">
        <v>0.91339999999999999</v>
      </c>
      <c r="S158" s="31">
        <v>0.89410000000000001</v>
      </c>
      <c r="T158" s="31">
        <v>0.80459999999999998</v>
      </c>
      <c r="U158" s="32">
        <v>0.89410000000000001</v>
      </c>
      <c r="V158" s="31">
        <f t="shared" si="4"/>
        <v>0</v>
      </c>
      <c r="W158" s="9">
        <f t="shared" si="5"/>
        <v>0</v>
      </c>
    </row>
    <row r="159" spans="1:23" x14ac:dyDescent="0.35">
      <c r="A159" s="40">
        <v>40902</v>
      </c>
      <c r="B159" s="9" t="s">
        <v>889</v>
      </c>
      <c r="C159" s="9" t="s">
        <v>1035</v>
      </c>
      <c r="D159" s="9">
        <v>44774.863113425927</v>
      </c>
      <c r="E159" s="9">
        <v>0</v>
      </c>
      <c r="F159" s="9">
        <v>363819023</v>
      </c>
      <c r="G159" s="29">
        <v>344013190</v>
      </c>
      <c r="H159" s="29">
        <v>498876635</v>
      </c>
      <c r="I159" s="30">
        <v>0.45019999999999999</v>
      </c>
      <c r="J159" s="9">
        <v>0</v>
      </c>
      <c r="K159" s="9">
        <v>0</v>
      </c>
      <c r="L159" s="9">
        <v>0</v>
      </c>
      <c r="M159" s="9">
        <v>0.45019999999999999</v>
      </c>
      <c r="N159" s="9">
        <v>0</v>
      </c>
      <c r="O159" s="9">
        <v>0</v>
      </c>
      <c r="P159" s="9">
        <v>527598404</v>
      </c>
      <c r="Q159" s="31">
        <v>0.91339999999999999</v>
      </c>
      <c r="R159" s="31">
        <v>0.64559999999999995</v>
      </c>
      <c r="S159" s="31">
        <v>0.89410000000000001</v>
      </c>
      <c r="T159" s="31">
        <v>0.80459999999999998</v>
      </c>
      <c r="U159" s="32">
        <v>0.80459999999999998</v>
      </c>
      <c r="V159" s="31">
        <f t="shared" si="4"/>
        <v>-0.15900000000000003</v>
      </c>
      <c r="W159" s="9">
        <f t="shared" si="5"/>
        <v>-838881.46236000012</v>
      </c>
    </row>
    <row r="160" spans="1:23" x14ac:dyDescent="0.35">
      <c r="A160" s="40">
        <v>41901</v>
      </c>
      <c r="B160" s="9" t="s">
        <v>888</v>
      </c>
      <c r="C160" s="9" t="s">
        <v>1035</v>
      </c>
      <c r="D160" s="9">
        <v>44764.500613425924</v>
      </c>
      <c r="E160" s="9">
        <v>0</v>
      </c>
      <c r="F160" s="9">
        <v>169603212</v>
      </c>
      <c r="G160" s="29">
        <v>161900830</v>
      </c>
      <c r="H160" s="29">
        <v>171197140</v>
      </c>
      <c r="I160" s="30">
        <v>5.74E-2</v>
      </c>
      <c r="J160" s="9">
        <v>0</v>
      </c>
      <c r="K160" s="9">
        <v>0</v>
      </c>
      <c r="L160" s="9">
        <v>0</v>
      </c>
      <c r="M160" s="9">
        <v>5.74E-2</v>
      </c>
      <c r="N160" s="9">
        <v>0</v>
      </c>
      <c r="O160" s="9">
        <v>0</v>
      </c>
      <c r="P160" s="9">
        <v>179341791</v>
      </c>
      <c r="Q160" s="31">
        <v>0.82199999999999995</v>
      </c>
      <c r="R160" s="31">
        <v>0.79669999999999996</v>
      </c>
      <c r="S160" s="31">
        <v>0.89410000000000001</v>
      </c>
      <c r="T160" s="31">
        <v>0.80459999999999998</v>
      </c>
      <c r="U160" s="32">
        <v>0.80459999999999998</v>
      </c>
      <c r="V160" s="31">
        <f t="shared" si="4"/>
        <v>-7.9000000000000181E-3</v>
      </c>
      <c r="W160" s="9">
        <f t="shared" si="5"/>
        <v>-14168.001489000031</v>
      </c>
    </row>
    <row r="161" spans="1:23" x14ac:dyDescent="0.35">
      <c r="A161" s="40">
        <v>41902</v>
      </c>
      <c r="B161" s="9" t="s">
        <v>887</v>
      </c>
      <c r="C161" s="9" t="s">
        <v>1035</v>
      </c>
      <c r="D161" s="9">
        <v>44764.500613425924</v>
      </c>
      <c r="E161" s="9">
        <v>7158000</v>
      </c>
      <c r="F161" s="9">
        <v>269119466</v>
      </c>
      <c r="G161" s="29">
        <v>319913888</v>
      </c>
      <c r="H161" s="29">
        <v>341780231</v>
      </c>
      <c r="I161" s="30">
        <v>6.8400000000000002E-2</v>
      </c>
      <c r="J161" s="9">
        <v>0</v>
      </c>
      <c r="K161" s="9">
        <v>0</v>
      </c>
      <c r="L161" s="9">
        <v>0</v>
      </c>
      <c r="M161" s="9">
        <v>6.8400000000000002E-2</v>
      </c>
      <c r="N161" s="9">
        <v>7955050</v>
      </c>
      <c r="O161" s="9">
        <v>797050</v>
      </c>
      <c r="P161" s="9">
        <v>287821770</v>
      </c>
      <c r="Q161" s="31">
        <v>0.82199999999999995</v>
      </c>
      <c r="R161" s="31">
        <v>0.78779999999999994</v>
      </c>
      <c r="S161" s="31">
        <v>0.89410000000000001</v>
      </c>
      <c r="T161" s="31">
        <v>0.80459999999999998</v>
      </c>
      <c r="U161" s="32">
        <v>0.80459999999999998</v>
      </c>
      <c r="V161" s="31">
        <f t="shared" si="4"/>
        <v>-1.6800000000000037E-2</v>
      </c>
      <c r="W161" s="9">
        <f t="shared" si="5"/>
        <v>-48354.057360000108</v>
      </c>
    </row>
    <row r="162" spans="1:23" x14ac:dyDescent="0.35">
      <c r="A162" s="40">
        <v>42901</v>
      </c>
      <c r="B162" s="9" t="s">
        <v>886</v>
      </c>
      <c r="C162" s="9" t="s">
        <v>1035</v>
      </c>
      <c r="D162" s="9">
        <v>44770.780717592592</v>
      </c>
      <c r="E162" s="9">
        <v>0</v>
      </c>
      <c r="F162" s="9">
        <v>217488186</v>
      </c>
      <c r="G162" s="29">
        <v>225025228</v>
      </c>
      <c r="H162" s="29">
        <v>226893254</v>
      </c>
      <c r="I162" s="30">
        <v>8.3000000000000001E-3</v>
      </c>
      <c r="J162" s="9">
        <v>0</v>
      </c>
      <c r="K162" s="9">
        <v>0</v>
      </c>
      <c r="L162" s="9">
        <v>0</v>
      </c>
      <c r="M162" s="9">
        <v>8.3000000000000001E-3</v>
      </c>
      <c r="N162" s="9">
        <v>0</v>
      </c>
      <c r="O162" s="9">
        <v>0</v>
      </c>
      <c r="P162" s="9">
        <v>219293644</v>
      </c>
      <c r="Q162" s="31">
        <v>0.91080000000000005</v>
      </c>
      <c r="R162" s="31">
        <v>0.91080000000000005</v>
      </c>
      <c r="S162" s="31">
        <v>0.89410000000000001</v>
      </c>
      <c r="T162" s="31">
        <v>0.80459999999999998</v>
      </c>
      <c r="U162" s="32">
        <v>0.89410000000000001</v>
      </c>
      <c r="V162" s="31">
        <f t="shared" si="4"/>
        <v>0</v>
      </c>
      <c r="W162" s="9">
        <f t="shared" si="5"/>
        <v>0</v>
      </c>
    </row>
    <row r="163" spans="1:23" x14ac:dyDescent="0.35">
      <c r="A163" s="40">
        <v>42903</v>
      </c>
      <c r="B163" s="9" t="s">
        <v>885</v>
      </c>
      <c r="C163" s="9" t="s">
        <v>1035</v>
      </c>
      <c r="D163" s="9">
        <v>44767.682997685188</v>
      </c>
      <c r="E163" s="9">
        <v>0</v>
      </c>
      <c r="F163" s="9">
        <v>110739987</v>
      </c>
      <c r="G163" s="29">
        <v>113656933</v>
      </c>
      <c r="H163" s="29">
        <v>114069050</v>
      </c>
      <c r="I163" s="30">
        <v>3.5999999999999999E-3</v>
      </c>
      <c r="J163" s="9">
        <v>0</v>
      </c>
      <c r="K163" s="9">
        <v>0</v>
      </c>
      <c r="L163" s="9">
        <v>0</v>
      </c>
      <c r="M163" s="9">
        <v>3.5999999999999999E-3</v>
      </c>
      <c r="N163" s="9">
        <v>0</v>
      </c>
      <c r="O163" s="9">
        <v>0</v>
      </c>
      <c r="P163" s="9">
        <v>111141527</v>
      </c>
      <c r="Q163" s="31">
        <v>0.91100000000000003</v>
      </c>
      <c r="R163" s="31">
        <v>0.91100000000000003</v>
      </c>
      <c r="S163" s="31">
        <v>0.89410000000000001</v>
      </c>
      <c r="T163" s="31">
        <v>0.80459999999999998</v>
      </c>
      <c r="U163" s="32">
        <v>0.89410000000000001</v>
      </c>
      <c r="V163" s="31">
        <f t="shared" si="4"/>
        <v>0</v>
      </c>
      <c r="W163" s="9">
        <f t="shared" si="5"/>
        <v>0</v>
      </c>
    </row>
    <row r="164" spans="1:23" x14ac:dyDescent="0.35">
      <c r="A164" s="40">
        <v>42905</v>
      </c>
      <c r="B164" s="9" t="s">
        <v>884</v>
      </c>
      <c r="C164" s="9" t="s">
        <v>1035</v>
      </c>
      <c r="D164" s="9">
        <v>44774.524027777778</v>
      </c>
      <c r="E164" s="9">
        <v>0</v>
      </c>
      <c r="F164" s="9">
        <v>133754285</v>
      </c>
      <c r="G164" s="29">
        <v>134357923</v>
      </c>
      <c r="H164" s="29">
        <v>135956070</v>
      </c>
      <c r="I164" s="30">
        <v>1.1900000000000001E-2</v>
      </c>
      <c r="J164" s="9">
        <v>0</v>
      </c>
      <c r="K164" s="9">
        <v>0</v>
      </c>
      <c r="L164" s="9">
        <v>0</v>
      </c>
      <c r="M164" s="9">
        <v>1.1900000000000001E-2</v>
      </c>
      <c r="N164" s="9">
        <v>0</v>
      </c>
      <c r="O164" s="9">
        <v>0</v>
      </c>
      <c r="P164" s="9">
        <v>135345252</v>
      </c>
      <c r="Q164" s="31">
        <v>0.91339999999999999</v>
      </c>
      <c r="R164" s="31">
        <v>0.91339999999999999</v>
      </c>
      <c r="S164" s="31">
        <v>0.89410000000000001</v>
      </c>
      <c r="T164" s="31">
        <v>0.80459999999999998</v>
      </c>
      <c r="U164" s="32">
        <v>0.89410000000000001</v>
      </c>
      <c r="V164" s="31">
        <f t="shared" si="4"/>
        <v>0</v>
      </c>
      <c r="W164" s="9">
        <f t="shared" si="5"/>
        <v>0</v>
      </c>
    </row>
    <row r="165" spans="1:23" x14ac:dyDescent="0.35">
      <c r="A165" s="40">
        <v>43901</v>
      </c>
      <c r="B165" s="9" t="s">
        <v>883</v>
      </c>
      <c r="C165" s="9" t="s">
        <v>1035</v>
      </c>
      <c r="D165" s="9">
        <v>44770.539027777777</v>
      </c>
      <c r="E165" s="9">
        <v>0</v>
      </c>
      <c r="F165" s="9">
        <v>16580485630</v>
      </c>
      <c r="G165" s="29">
        <v>16879264018</v>
      </c>
      <c r="H165" s="29">
        <v>18487607000</v>
      </c>
      <c r="I165" s="30">
        <v>9.5299999999999996E-2</v>
      </c>
      <c r="J165" s="9">
        <v>0</v>
      </c>
      <c r="K165" s="9">
        <v>0</v>
      </c>
      <c r="L165" s="9">
        <v>0</v>
      </c>
      <c r="M165" s="9">
        <v>9.5299999999999996E-2</v>
      </c>
      <c r="N165" s="9">
        <v>0</v>
      </c>
      <c r="O165" s="9">
        <v>0</v>
      </c>
      <c r="P165" s="9">
        <v>18160359472</v>
      </c>
      <c r="Q165" s="31">
        <v>0.87790000000000001</v>
      </c>
      <c r="R165" s="31">
        <v>0.82150000000000001</v>
      </c>
      <c r="S165" s="31">
        <v>0.89410000000000001</v>
      </c>
      <c r="T165" s="31">
        <v>0.80459999999999998</v>
      </c>
      <c r="U165" s="32">
        <v>0.82150000000000001</v>
      </c>
      <c r="V165" s="31">
        <f t="shared" si="4"/>
        <v>0</v>
      </c>
      <c r="W165" s="9">
        <f t="shared" si="5"/>
        <v>0</v>
      </c>
    </row>
    <row r="166" spans="1:23" x14ac:dyDescent="0.35">
      <c r="A166" s="40">
        <v>43902</v>
      </c>
      <c r="B166" s="9" t="s">
        <v>882</v>
      </c>
      <c r="C166" s="9" t="s">
        <v>1035</v>
      </c>
      <c r="D166" s="9">
        <v>44769.834016203706</v>
      </c>
      <c r="E166" s="9">
        <v>0</v>
      </c>
      <c r="F166" s="9">
        <v>2000530516</v>
      </c>
      <c r="G166" s="29">
        <v>2044903305</v>
      </c>
      <c r="H166" s="29">
        <v>2631336304</v>
      </c>
      <c r="I166" s="30">
        <v>0.2868</v>
      </c>
      <c r="J166" s="9">
        <v>0</v>
      </c>
      <c r="K166" s="9">
        <v>0</v>
      </c>
      <c r="L166" s="9">
        <v>0</v>
      </c>
      <c r="M166" s="9">
        <v>0.2868</v>
      </c>
      <c r="N166" s="9">
        <v>0</v>
      </c>
      <c r="O166" s="9">
        <v>0</v>
      </c>
      <c r="P166" s="9">
        <v>2574238381</v>
      </c>
      <c r="Q166" s="31">
        <v>0.82199999999999995</v>
      </c>
      <c r="R166" s="31">
        <v>0.65469999999999995</v>
      </c>
      <c r="S166" s="31">
        <v>0.89410000000000001</v>
      </c>
      <c r="T166" s="31">
        <v>0.80459999999999998</v>
      </c>
      <c r="U166" s="32">
        <v>0.80459999999999998</v>
      </c>
      <c r="V166" s="31">
        <f t="shared" si="4"/>
        <v>-0.14990000000000003</v>
      </c>
      <c r="W166" s="9">
        <f t="shared" si="5"/>
        <v>-3858783.3331190008</v>
      </c>
    </row>
    <row r="167" spans="1:23" x14ac:dyDescent="0.35">
      <c r="A167" s="40">
        <v>43903</v>
      </c>
      <c r="B167" s="9" t="s">
        <v>881</v>
      </c>
      <c r="C167" s="9" t="s">
        <v>1035</v>
      </c>
      <c r="D167" s="9">
        <v>44773.603263888886</v>
      </c>
      <c r="E167" s="9">
        <v>0</v>
      </c>
      <c r="F167" s="9">
        <v>2147024384</v>
      </c>
      <c r="G167" s="29">
        <v>2212228394</v>
      </c>
      <c r="H167" s="29">
        <v>3103167269</v>
      </c>
      <c r="I167" s="30">
        <v>0.4027</v>
      </c>
      <c r="J167" s="9">
        <v>0</v>
      </c>
      <c r="K167" s="9">
        <v>0</v>
      </c>
      <c r="L167" s="9">
        <v>0</v>
      </c>
      <c r="M167" s="9">
        <v>0.4027</v>
      </c>
      <c r="N167" s="9">
        <v>0</v>
      </c>
      <c r="O167" s="9">
        <v>0</v>
      </c>
      <c r="P167" s="9">
        <v>3011703408</v>
      </c>
      <c r="Q167" s="31">
        <v>0.82199999999999995</v>
      </c>
      <c r="R167" s="31">
        <v>0.60060000000000002</v>
      </c>
      <c r="S167" s="31">
        <v>0.89410000000000001</v>
      </c>
      <c r="T167" s="31">
        <v>0.80459999999999998</v>
      </c>
      <c r="U167" s="32">
        <v>0.80459999999999998</v>
      </c>
      <c r="V167" s="31">
        <f t="shared" si="4"/>
        <v>-0.20399999999999996</v>
      </c>
      <c r="W167" s="9">
        <f t="shared" si="5"/>
        <v>-6143874.9523199983</v>
      </c>
    </row>
    <row r="168" spans="1:23" x14ac:dyDescent="0.35">
      <c r="A168" s="40">
        <v>43904</v>
      </c>
      <c r="B168" s="9" t="s">
        <v>880</v>
      </c>
      <c r="C168" s="9" t="s">
        <v>1035</v>
      </c>
      <c r="D168" s="9">
        <v>44767.529120370367</v>
      </c>
      <c r="E168" s="9">
        <v>0</v>
      </c>
      <c r="F168" s="9">
        <v>865543882</v>
      </c>
      <c r="G168" s="29">
        <v>922952715</v>
      </c>
      <c r="H168" s="29">
        <v>1143985575</v>
      </c>
      <c r="I168" s="30">
        <v>0.23949999999999999</v>
      </c>
      <c r="J168" s="9">
        <v>0</v>
      </c>
      <c r="K168" s="9">
        <v>0</v>
      </c>
      <c r="L168" s="9">
        <v>0</v>
      </c>
      <c r="M168" s="9">
        <v>0.23949999999999999</v>
      </c>
      <c r="N168" s="9">
        <v>0</v>
      </c>
      <c r="O168" s="9">
        <v>0</v>
      </c>
      <c r="P168" s="9">
        <v>1072828217</v>
      </c>
      <c r="Q168" s="31">
        <v>0.82199999999999995</v>
      </c>
      <c r="R168" s="31">
        <v>0.67969999999999997</v>
      </c>
      <c r="S168" s="31">
        <v>0.89410000000000001</v>
      </c>
      <c r="T168" s="31">
        <v>0.80459999999999998</v>
      </c>
      <c r="U168" s="32">
        <v>0.80459999999999998</v>
      </c>
      <c r="V168" s="31">
        <f t="shared" si="4"/>
        <v>-0.12490000000000001</v>
      </c>
      <c r="W168" s="9">
        <f t="shared" si="5"/>
        <v>-1339962.4430330002</v>
      </c>
    </row>
    <row r="169" spans="1:23" x14ac:dyDescent="0.35">
      <c r="A169" s="40">
        <v>43905</v>
      </c>
      <c r="B169" s="9" t="s">
        <v>879</v>
      </c>
      <c r="C169" s="9" t="s">
        <v>1035</v>
      </c>
      <c r="D169" s="9">
        <v>44768.607303240744</v>
      </c>
      <c r="E169" s="9">
        <v>0</v>
      </c>
      <c r="F169" s="9">
        <v>47082413036</v>
      </c>
      <c r="G169" s="29">
        <v>47363022128</v>
      </c>
      <c r="H169" s="29">
        <v>54327172761</v>
      </c>
      <c r="I169" s="30">
        <v>0.14699999999999999</v>
      </c>
      <c r="J169" s="9">
        <v>0</v>
      </c>
      <c r="K169" s="9">
        <v>0</v>
      </c>
      <c r="L169" s="9">
        <v>0</v>
      </c>
      <c r="M169" s="9">
        <v>0.14699999999999999</v>
      </c>
      <c r="N169" s="9">
        <v>0</v>
      </c>
      <c r="O169" s="9">
        <v>0</v>
      </c>
      <c r="P169" s="9">
        <v>54005303549</v>
      </c>
      <c r="Q169" s="31">
        <v>0.8589</v>
      </c>
      <c r="R169" s="31">
        <v>0.76749999999999996</v>
      </c>
      <c r="S169" s="31">
        <v>0.89410000000000001</v>
      </c>
      <c r="T169" s="31">
        <v>0.80459999999999998</v>
      </c>
      <c r="U169" s="32">
        <v>0.80459999999999998</v>
      </c>
      <c r="V169" s="31">
        <f t="shared" si="4"/>
        <v>-3.7100000000000022E-2</v>
      </c>
      <c r="W169" s="9">
        <f t="shared" si="5"/>
        <v>-20035967.616679013</v>
      </c>
    </row>
    <row r="170" spans="1:23" x14ac:dyDescent="0.35">
      <c r="A170" s="40">
        <v>43907</v>
      </c>
      <c r="B170" s="9" t="s">
        <v>878</v>
      </c>
      <c r="C170" s="9" t="s">
        <v>1035</v>
      </c>
      <c r="D170" s="9">
        <v>44764.500613425924</v>
      </c>
      <c r="E170" s="9">
        <v>0</v>
      </c>
      <c r="F170" s="9">
        <v>18754343726</v>
      </c>
      <c r="G170" s="29">
        <v>19352728270</v>
      </c>
      <c r="H170" s="29">
        <v>22379041158</v>
      </c>
      <c r="I170" s="30">
        <v>0.15640000000000001</v>
      </c>
      <c r="J170" s="9">
        <v>0</v>
      </c>
      <c r="K170" s="9">
        <v>0</v>
      </c>
      <c r="L170" s="9">
        <v>0</v>
      </c>
      <c r="M170" s="9">
        <v>0.15640000000000001</v>
      </c>
      <c r="N170" s="9">
        <v>0</v>
      </c>
      <c r="O170" s="9">
        <v>0</v>
      </c>
      <c r="P170" s="9">
        <v>21687083303</v>
      </c>
      <c r="Q170" s="31">
        <v>0.86839999999999995</v>
      </c>
      <c r="R170" s="31">
        <v>0.76970000000000005</v>
      </c>
      <c r="S170" s="31">
        <v>0.89410000000000001</v>
      </c>
      <c r="T170" s="31">
        <v>0.80459999999999998</v>
      </c>
      <c r="U170" s="32">
        <v>0.80459999999999998</v>
      </c>
      <c r="V170" s="31">
        <f t="shared" si="4"/>
        <v>-3.4899999999999931E-2</v>
      </c>
      <c r="W170" s="9">
        <f t="shared" si="5"/>
        <v>-7568792.0727469847</v>
      </c>
    </row>
    <row r="171" spans="1:23" x14ac:dyDescent="0.35">
      <c r="A171" s="40">
        <v>43908</v>
      </c>
      <c r="B171" s="9" t="s">
        <v>877</v>
      </c>
      <c r="C171" s="9" t="s">
        <v>1035</v>
      </c>
      <c r="D171" s="9">
        <v>44771.403298611112</v>
      </c>
      <c r="E171" s="9">
        <v>0</v>
      </c>
      <c r="F171" s="9">
        <v>2139100882</v>
      </c>
      <c r="G171" s="29">
        <v>2187802800</v>
      </c>
      <c r="H171" s="29">
        <v>2989994091</v>
      </c>
      <c r="I171" s="30">
        <v>0.36670000000000003</v>
      </c>
      <c r="J171" s="9">
        <v>0</v>
      </c>
      <c r="K171" s="9">
        <v>0</v>
      </c>
      <c r="L171" s="9">
        <v>0</v>
      </c>
      <c r="M171" s="9">
        <v>0.36670000000000003</v>
      </c>
      <c r="N171" s="9">
        <v>0</v>
      </c>
      <c r="O171" s="9">
        <v>0</v>
      </c>
      <c r="P171" s="9">
        <v>2923434871</v>
      </c>
      <c r="Q171" s="31">
        <v>0.82199999999999995</v>
      </c>
      <c r="R171" s="31">
        <v>0.61650000000000005</v>
      </c>
      <c r="S171" s="31">
        <v>0.89410000000000001</v>
      </c>
      <c r="T171" s="31">
        <v>0.80459999999999998</v>
      </c>
      <c r="U171" s="32">
        <v>0.80459999999999998</v>
      </c>
      <c r="V171" s="31">
        <f t="shared" si="4"/>
        <v>-0.18809999999999993</v>
      </c>
      <c r="W171" s="9">
        <f t="shared" si="5"/>
        <v>-5498980.9923509983</v>
      </c>
    </row>
    <row r="172" spans="1:23" x14ac:dyDescent="0.35">
      <c r="A172" s="40">
        <v>43910</v>
      </c>
      <c r="B172" s="9" t="s">
        <v>876</v>
      </c>
      <c r="C172" s="9" t="s">
        <v>1035</v>
      </c>
      <c r="D172" s="9">
        <v>44770.666516203702</v>
      </c>
      <c r="E172" s="9">
        <v>0</v>
      </c>
      <c r="F172" s="9">
        <v>59614331570</v>
      </c>
      <c r="G172" s="29">
        <v>61918961683</v>
      </c>
      <c r="H172" s="29">
        <v>68005807241</v>
      </c>
      <c r="I172" s="30">
        <v>9.8299999999999998E-2</v>
      </c>
      <c r="J172" s="9">
        <v>0</v>
      </c>
      <c r="K172" s="9">
        <v>0</v>
      </c>
      <c r="L172" s="9">
        <v>0</v>
      </c>
      <c r="M172" s="9">
        <v>9.8299999999999998E-2</v>
      </c>
      <c r="N172" s="9">
        <v>0</v>
      </c>
      <c r="O172" s="9">
        <v>0</v>
      </c>
      <c r="P172" s="9">
        <v>65474624111</v>
      </c>
      <c r="Q172" s="31">
        <v>0.91339999999999999</v>
      </c>
      <c r="R172" s="31">
        <v>0.85240000000000005</v>
      </c>
      <c r="S172" s="31">
        <v>0.89410000000000001</v>
      </c>
      <c r="T172" s="31">
        <v>0.80459999999999998</v>
      </c>
      <c r="U172" s="32">
        <v>0.85240000000000005</v>
      </c>
      <c r="V172" s="31">
        <f t="shared" si="4"/>
        <v>0</v>
      </c>
      <c r="W172" s="9">
        <f t="shared" si="5"/>
        <v>0</v>
      </c>
    </row>
    <row r="173" spans="1:23" x14ac:dyDescent="0.35">
      <c r="A173" s="40">
        <v>43911</v>
      </c>
      <c r="B173" s="9" t="s">
        <v>875</v>
      </c>
      <c r="C173" s="9" t="s">
        <v>1035</v>
      </c>
      <c r="D173" s="9">
        <v>44774.524027777778</v>
      </c>
      <c r="E173" s="9">
        <v>0</v>
      </c>
      <c r="F173" s="9">
        <v>2186363723</v>
      </c>
      <c r="G173" s="29">
        <v>2253153081</v>
      </c>
      <c r="H173" s="29">
        <v>3253516428</v>
      </c>
      <c r="I173" s="30">
        <v>0.44400000000000001</v>
      </c>
      <c r="J173" s="9">
        <v>0</v>
      </c>
      <c r="K173" s="9">
        <v>0</v>
      </c>
      <c r="L173" s="9">
        <v>0</v>
      </c>
      <c r="M173" s="9">
        <v>0.44400000000000001</v>
      </c>
      <c r="N173" s="9">
        <v>0</v>
      </c>
      <c r="O173" s="9">
        <v>0</v>
      </c>
      <c r="P173" s="9">
        <v>3157073681</v>
      </c>
      <c r="Q173" s="31">
        <v>0.82199999999999995</v>
      </c>
      <c r="R173" s="31">
        <v>0.58340000000000003</v>
      </c>
      <c r="S173" s="31">
        <v>0.89410000000000001</v>
      </c>
      <c r="T173" s="31">
        <v>0.80459999999999998</v>
      </c>
      <c r="U173" s="32">
        <v>0.80459999999999998</v>
      </c>
      <c r="V173" s="31">
        <f t="shared" si="4"/>
        <v>-0.22119999999999995</v>
      </c>
      <c r="W173" s="9">
        <f t="shared" si="5"/>
        <v>-6983446.982371998</v>
      </c>
    </row>
    <row r="174" spans="1:23" x14ac:dyDescent="0.35">
      <c r="A174" s="40">
        <v>43912</v>
      </c>
      <c r="B174" s="9" t="s">
        <v>874</v>
      </c>
      <c r="C174" s="9" t="s">
        <v>1035</v>
      </c>
      <c r="D174" s="9">
        <v>44774.524027777778</v>
      </c>
      <c r="E174" s="9">
        <v>0</v>
      </c>
      <c r="F174" s="9">
        <v>12898890544</v>
      </c>
      <c r="G174" s="29">
        <v>13051961808</v>
      </c>
      <c r="H174" s="29">
        <v>16786438210</v>
      </c>
      <c r="I174" s="30">
        <v>0.28610000000000002</v>
      </c>
      <c r="J174" s="9">
        <v>0</v>
      </c>
      <c r="K174" s="9">
        <v>0</v>
      </c>
      <c r="L174" s="9">
        <v>0</v>
      </c>
      <c r="M174" s="9">
        <v>0.28610000000000002</v>
      </c>
      <c r="N174" s="9">
        <v>0</v>
      </c>
      <c r="O174" s="9">
        <v>0</v>
      </c>
      <c r="P174" s="9">
        <v>16589569620</v>
      </c>
      <c r="Q174" s="31">
        <v>0.82199999999999995</v>
      </c>
      <c r="R174" s="31">
        <v>0.65510000000000002</v>
      </c>
      <c r="S174" s="31">
        <v>0.89410000000000001</v>
      </c>
      <c r="T174" s="31">
        <v>0.80459999999999998</v>
      </c>
      <c r="U174" s="32">
        <v>0.80459999999999998</v>
      </c>
      <c r="V174" s="31">
        <f t="shared" si="4"/>
        <v>-0.14949999999999997</v>
      </c>
      <c r="W174" s="9">
        <f t="shared" si="5"/>
        <v>-24801406.581899993</v>
      </c>
    </row>
    <row r="175" spans="1:23" x14ac:dyDescent="0.35">
      <c r="A175" s="40">
        <v>43914</v>
      </c>
      <c r="B175" s="9" t="s">
        <v>174</v>
      </c>
      <c r="C175" s="9" t="s">
        <v>1035</v>
      </c>
      <c r="D175" s="9">
        <v>44769.402430555558</v>
      </c>
      <c r="E175" s="9">
        <v>0</v>
      </c>
      <c r="F175" s="9">
        <v>8002662506</v>
      </c>
      <c r="G175" s="29">
        <v>8240482349</v>
      </c>
      <c r="H175" s="29">
        <v>9464432081</v>
      </c>
      <c r="I175" s="30">
        <v>0.14849999999999999</v>
      </c>
      <c r="J175" s="9">
        <v>0</v>
      </c>
      <c r="K175" s="9">
        <v>0</v>
      </c>
      <c r="L175" s="9">
        <v>0</v>
      </c>
      <c r="M175" s="9">
        <v>0.14849999999999999</v>
      </c>
      <c r="N175" s="9">
        <v>0</v>
      </c>
      <c r="O175" s="9">
        <v>0</v>
      </c>
      <c r="P175" s="9">
        <v>9191289120</v>
      </c>
      <c r="Q175" s="31">
        <v>0.85150000000000003</v>
      </c>
      <c r="R175" s="31">
        <v>0.75990000000000002</v>
      </c>
      <c r="S175" s="31">
        <v>0.89410000000000001</v>
      </c>
      <c r="T175" s="31">
        <v>0.80459999999999998</v>
      </c>
      <c r="U175" s="32">
        <v>0.80459999999999998</v>
      </c>
      <c r="V175" s="31">
        <f t="shared" si="4"/>
        <v>-4.4699999999999962E-2</v>
      </c>
      <c r="W175" s="9">
        <f t="shared" si="5"/>
        <v>-4108506.2366399965</v>
      </c>
    </row>
    <row r="176" spans="1:23" x14ac:dyDescent="0.35">
      <c r="A176" s="40">
        <v>43917</v>
      </c>
      <c r="B176" s="9" t="s">
        <v>873</v>
      </c>
      <c r="C176" s="9" t="s">
        <v>1035</v>
      </c>
      <c r="D176" s="9">
        <v>44769.687777777777</v>
      </c>
      <c r="E176" s="9">
        <v>0</v>
      </c>
      <c r="F176" s="9">
        <v>377864536</v>
      </c>
      <c r="G176" s="29">
        <v>392951195</v>
      </c>
      <c r="H176" s="29">
        <v>464842117</v>
      </c>
      <c r="I176" s="30">
        <v>0.183</v>
      </c>
      <c r="J176" s="9">
        <v>0</v>
      </c>
      <c r="K176" s="9">
        <v>0</v>
      </c>
      <c r="L176" s="9">
        <v>0</v>
      </c>
      <c r="M176" s="9">
        <v>0.183</v>
      </c>
      <c r="N176" s="9">
        <v>0</v>
      </c>
      <c r="O176" s="9">
        <v>0</v>
      </c>
      <c r="P176" s="9">
        <v>446995335</v>
      </c>
      <c r="Q176" s="31">
        <v>0.82199999999999995</v>
      </c>
      <c r="R176" s="31">
        <v>0.71220000000000006</v>
      </c>
      <c r="S176" s="31">
        <v>0.89410000000000001</v>
      </c>
      <c r="T176" s="31">
        <v>0.80459999999999998</v>
      </c>
      <c r="U176" s="32">
        <v>0.80459999999999998</v>
      </c>
      <c r="V176" s="31">
        <f t="shared" si="4"/>
        <v>-9.2399999999999927E-2</v>
      </c>
      <c r="W176" s="9">
        <f t="shared" si="5"/>
        <v>-413023.68953999964</v>
      </c>
    </row>
    <row r="177" spans="1:23" x14ac:dyDescent="0.35">
      <c r="A177" s="40">
        <v>43918</v>
      </c>
      <c r="B177" s="9" t="s">
        <v>872</v>
      </c>
      <c r="C177" s="9" t="s">
        <v>1035</v>
      </c>
      <c r="D177" s="9">
        <v>44769.687777777777</v>
      </c>
      <c r="E177" s="9">
        <v>0</v>
      </c>
      <c r="F177" s="9">
        <v>1504540003</v>
      </c>
      <c r="G177" s="29">
        <v>1556801662</v>
      </c>
      <c r="H177" s="29">
        <v>2074516833</v>
      </c>
      <c r="I177" s="30">
        <v>0.33260000000000001</v>
      </c>
      <c r="J177" s="9">
        <v>0</v>
      </c>
      <c r="K177" s="9">
        <v>0</v>
      </c>
      <c r="L177" s="9">
        <v>0</v>
      </c>
      <c r="M177" s="9">
        <v>0.33260000000000001</v>
      </c>
      <c r="N177" s="9">
        <v>0</v>
      </c>
      <c r="O177" s="9">
        <v>0</v>
      </c>
      <c r="P177" s="9">
        <v>2004875533</v>
      </c>
      <c r="Q177" s="31">
        <v>0.82199999999999995</v>
      </c>
      <c r="R177" s="31">
        <v>0.63219999999999998</v>
      </c>
      <c r="S177" s="31">
        <v>0.89410000000000001</v>
      </c>
      <c r="T177" s="31">
        <v>0.80459999999999998</v>
      </c>
      <c r="U177" s="32">
        <v>0.80459999999999998</v>
      </c>
      <c r="V177" s="31">
        <f t="shared" si="4"/>
        <v>-0.1724</v>
      </c>
      <c r="W177" s="9">
        <f t="shared" si="5"/>
        <v>-3456405.4188919999</v>
      </c>
    </row>
    <row r="178" spans="1:23" x14ac:dyDescent="0.35">
      <c r="A178" s="40">
        <v>43919</v>
      </c>
      <c r="B178" s="9" t="s">
        <v>871</v>
      </c>
      <c r="C178" s="9" t="s">
        <v>1035</v>
      </c>
      <c r="D178" s="9">
        <v>44764.500613425924</v>
      </c>
      <c r="E178" s="9">
        <v>0</v>
      </c>
      <c r="F178" s="9">
        <v>3099539061</v>
      </c>
      <c r="G178" s="29">
        <v>3330435034</v>
      </c>
      <c r="H178" s="29">
        <v>3793957220</v>
      </c>
      <c r="I178" s="30">
        <v>0.13919999999999999</v>
      </c>
      <c r="J178" s="9">
        <v>0</v>
      </c>
      <c r="K178" s="9">
        <v>0</v>
      </c>
      <c r="L178" s="9">
        <v>0</v>
      </c>
      <c r="M178" s="9">
        <v>0.13919999999999999</v>
      </c>
      <c r="N178" s="9">
        <v>7016080</v>
      </c>
      <c r="O178" s="9">
        <v>7016080</v>
      </c>
      <c r="P178" s="9">
        <v>3537941764</v>
      </c>
      <c r="Q178" s="31">
        <v>0.86670000000000003</v>
      </c>
      <c r="R178" s="31">
        <v>0.7782</v>
      </c>
      <c r="S178" s="31">
        <v>0.89410000000000001</v>
      </c>
      <c r="T178" s="31">
        <v>0.80459999999999998</v>
      </c>
      <c r="U178" s="32">
        <v>0.80459999999999998</v>
      </c>
      <c r="V178" s="31">
        <f t="shared" si="4"/>
        <v>-2.6399999999999979E-2</v>
      </c>
      <c r="W178" s="9">
        <f t="shared" si="5"/>
        <v>-934016.62569599925</v>
      </c>
    </row>
    <row r="179" spans="1:23" x14ac:dyDescent="0.35">
      <c r="A179" s="40">
        <v>44902</v>
      </c>
      <c r="B179" s="9" t="s">
        <v>870</v>
      </c>
      <c r="C179" s="9" t="s">
        <v>1035</v>
      </c>
      <c r="D179" s="9">
        <v>44773.587858796294</v>
      </c>
      <c r="E179" s="9">
        <v>0</v>
      </c>
      <c r="F179" s="9">
        <v>215998877</v>
      </c>
      <c r="G179" s="29">
        <v>203730979</v>
      </c>
      <c r="H179" s="29">
        <v>198424453</v>
      </c>
      <c r="I179" s="30">
        <v>-2.5999999999999999E-2</v>
      </c>
      <c r="J179" s="9">
        <v>0</v>
      </c>
      <c r="K179" s="9">
        <v>0</v>
      </c>
      <c r="L179" s="9">
        <v>0</v>
      </c>
      <c r="M179" s="9">
        <v>-2.5999999999999999E-2</v>
      </c>
      <c r="N179" s="9">
        <v>0</v>
      </c>
      <c r="O179" s="9">
        <v>0</v>
      </c>
      <c r="P179" s="9">
        <v>210372812</v>
      </c>
      <c r="Q179" s="31">
        <v>0.89539999999999997</v>
      </c>
      <c r="R179" s="31">
        <v>0.89539999999999997</v>
      </c>
      <c r="S179" s="31">
        <v>0.89410000000000001</v>
      </c>
      <c r="T179" s="31">
        <v>0.80459999999999998</v>
      </c>
      <c r="U179" s="32">
        <v>0.89410000000000001</v>
      </c>
      <c r="V179" s="31">
        <f t="shared" si="4"/>
        <v>0</v>
      </c>
      <c r="W179" s="9">
        <f t="shared" si="5"/>
        <v>0</v>
      </c>
    </row>
    <row r="180" spans="1:23" x14ac:dyDescent="0.35">
      <c r="A180" s="40">
        <v>45902</v>
      </c>
      <c r="B180" s="9" t="s">
        <v>869</v>
      </c>
      <c r="C180" s="9" t="s">
        <v>1035</v>
      </c>
      <c r="D180" s="9">
        <v>44767.529120370367</v>
      </c>
      <c r="E180" s="9">
        <v>0</v>
      </c>
      <c r="F180" s="9">
        <v>1477067734</v>
      </c>
      <c r="G180" s="29">
        <v>1540814988</v>
      </c>
      <c r="H180" s="29">
        <v>1581659573</v>
      </c>
      <c r="I180" s="30">
        <v>2.6499999999999999E-2</v>
      </c>
      <c r="J180" s="9">
        <v>0</v>
      </c>
      <c r="K180" s="9">
        <v>0</v>
      </c>
      <c r="L180" s="9">
        <v>0</v>
      </c>
      <c r="M180" s="9">
        <v>2.6499999999999999E-2</v>
      </c>
      <c r="N180" s="9">
        <v>0</v>
      </c>
      <c r="O180" s="9">
        <v>0</v>
      </c>
      <c r="P180" s="9">
        <v>1516222479</v>
      </c>
      <c r="Q180" s="31">
        <v>0.82199999999999995</v>
      </c>
      <c r="R180" s="31">
        <v>0.82069999999999999</v>
      </c>
      <c r="S180" s="31">
        <v>0.89410000000000001</v>
      </c>
      <c r="T180" s="31">
        <v>0.80459999999999998</v>
      </c>
      <c r="U180" s="32">
        <v>0.82069999999999999</v>
      </c>
      <c r="V180" s="31">
        <f t="shared" si="4"/>
        <v>0</v>
      </c>
      <c r="W180" s="9">
        <f t="shared" si="5"/>
        <v>0</v>
      </c>
    </row>
    <row r="181" spans="1:23" x14ac:dyDescent="0.35">
      <c r="A181" s="40">
        <v>45903</v>
      </c>
      <c r="B181" s="9" t="s">
        <v>868</v>
      </c>
      <c r="C181" s="9" t="s">
        <v>1035</v>
      </c>
      <c r="D181" s="9">
        <v>44769.402430555558</v>
      </c>
      <c r="E181" s="9">
        <v>0</v>
      </c>
      <c r="F181" s="9">
        <v>973461350</v>
      </c>
      <c r="G181" s="29">
        <v>993283286</v>
      </c>
      <c r="H181" s="29">
        <v>1012643318</v>
      </c>
      <c r="I181" s="30">
        <v>1.95E-2</v>
      </c>
      <c r="J181" s="9">
        <v>0</v>
      </c>
      <c r="K181" s="9">
        <v>0</v>
      </c>
      <c r="L181" s="9">
        <v>0</v>
      </c>
      <c r="M181" s="9">
        <v>1.95E-2</v>
      </c>
      <c r="N181" s="9">
        <v>0</v>
      </c>
      <c r="O181" s="9">
        <v>0</v>
      </c>
      <c r="P181" s="9">
        <v>992435034</v>
      </c>
      <c r="Q181" s="31">
        <v>0.82489999999999997</v>
      </c>
      <c r="R181" s="31">
        <v>0.82489999999999997</v>
      </c>
      <c r="S181" s="31">
        <v>0.89410000000000001</v>
      </c>
      <c r="T181" s="31">
        <v>0.80459999999999998</v>
      </c>
      <c r="U181" s="32">
        <v>0.82489999999999997</v>
      </c>
      <c r="V181" s="31">
        <f t="shared" si="4"/>
        <v>0</v>
      </c>
      <c r="W181" s="9">
        <f t="shared" si="5"/>
        <v>0</v>
      </c>
    </row>
    <row r="182" spans="1:23" x14ac:dyDescent="0.35">
      <c r="A182" s="40">
        <v>45905</v>
      </c>
      <c r="B182" s="9" t="s">
        <v>867</v>
      </c>
      <c r="C182" s="9" t="s">
        <v>1035</v>
      </c>
      <c r="D182" s="9">
        <v>44767.682997685188</v>
      </c>
      <c r="E182" s="9">
        <v>0</v>
      </c>
      <c r="F182" s="9">
        <v>443715368</v>
      </c>
      <c r="G182" s="29">
        <v>372134187</v>
      </c>
      <c r="H182" s="29">
        <v>395774010</v>
      </c>
      <c r="I182" s="30">
        <v>6.3500000000000001E-2</v>
      </c>
      <c r="J182" s="9">
        <v>0</v>
      </c>
      <c r="K182" s="9">
        <v>0</v>
      </c>
      <c r="L182" s="9">
        <v>0</v>
      </c>
      <c r="M182" s="9">
        <v>6.3500000000000001E-2</v>
      </c>
      <c r="N182" s="9">
        <v>0</v>
      </c>
      <c r="O182" s="9">
        <v>0</v>
      </c>
      <c r="P182" s="9">
        <v>471902385</v>
      </c>
      <c r="Q182" s="31">
        <v>0.90359999999999996</v>
      </c>
      <c r="R182" s="31">
        <v>0.87080000000000002</v>
      </c>
      <c r="S182" s="31">
        <v>0.89410000000000001</v>
      </c>
      <c r="T182" s="31">
        <v>0.80459999999999998</v>
      </c>
      <c r="U182" s="32">
        <v>0.87080000000000002</v>
      </c>
      <c r="V182" s="31">
        <f t="shared" si="4"/>
        <v>0</v>
      </c>
      <c r="W182" s="9">
        <f t="shared" si="5"/>
        <v>0</v>
      </c>
    </row>
    <row r="183" spans="1:23" x14ac:dyDescent="0.35">
      <c r="A183" s="40">
        <v>46901</v>
      </c>
      <c r="B183" s="9" t="s">
        <v>866</v>
      </c>
      <c r="C183" s="9" t="s">
        <v>1035</v>
      </c>
      <c r="D183" s="9">
        <v>44770.780717592592</v>
      </c>
      <c r="E183" s="9">
        <v>0</v>
      </c>
      <c r="F183" s="9">
        <v>7454487667</v>
      </c>
      <c r="G183" s="29">
        <v>7499602669</v>
      </c>
      <c r="H183" s="29">
        <v>9266471512</v>
      </c>
      <c r="I183" s="30">
        <v>0.2356</v>
      </c>
      <c r="J183" s="9">
        <v>0</v>
      </c>
      <c r="K183" s="9">
        <v>0</v>
      </c>
      <c r="L183" s="9">
        <v>0</v>
      </c>
      <c r="M183" s="9">
        <v>0.2356</v>
      </c>
      <c r="N183" s="9">
        <v>0</v>
      </c>
      <c r="O183" s="9">
        <v>0</v>
      </c>
      <c r="P183" s="9">
        <v>9210727641</v>
      </c>
      <c r="Q183" s="31">
        <v>0.82199999999999995</v>
      </c>
      <c r="R183" s="31">
        <v>0.68179999999999996</v>
      </c>
      <c r="S183" s="31">
        <v>0.89410000000000001</v>
      </c>
      <c r="T183" s="31">
        <v>0.80459999999999998</v>
      </c>
      <c r="U183" s="32">
        <v>0.80459999999999998</v>
      </c>
      <c r="V183" s="31">
        <f t="shared" si="4"/>
        <v>-0.12280000000000002</v>
      </c>
      <c r="W183" s="9">
        <f t="shared" si="5"/>
        <v>-11310773.543148002</v>
      </c>
    </row>
    <row r="184" spans="1:23" x14ac:dyDescent="0.35">
      <c r="A184" s="40">
        <v>46902</v>
      </c>
      <c r="B184" s="9" t="s">
        <v>865</v>
      </c>
      <c r="C184" s="9" t="s">
        <v>1035</v>
      </c>
      <c r="D184" s="9">
        <v>44774.761435185188</v>
      </c>
      <c r="E184" s="9">
        <v>2775283338</v>
      </c>
      <c r="F184" s="9">
        <v>24780914401</v>
      </c>
      <c r="G184" s="29">
        <v>22758127337</v>
      </c>
      <c r="H184" s="29">
        <v>26991473795</v>
      </c>
      <c r="I184" s="30">
        <v>0.186</v>
      </c>
      <c r="J184" s="9">
        <v>73000000</v>
      </c>
      <c r="K184" s="9">
        <v>0</v>
      </c>
      <c r="L184" s="9">
        <v>73000000</v>
      </c>
      <c r="M184" s="9">
        <v>0.1822</v>
      </c>
      <c r="N184" s="9">
        <v>4042860032</v>
      </c>
      <c r="O184" s="9">
        <v>1267576694</v>
      </c>
      <c r="P184" s="9">
        <v>30141862177</v>
      </c>
      <c r="Q184" s="31">
        <v>0.82199999999999995</v>
      </c>
      <c r="R184" s="31">
        <v>0.69469999999999998</v>
      </c>
      <c r="S184" s="31">
        <v>0.89410000000000001</v>
      </c>
      <c r="T184" s="31">
        <v>0.80459999999999998</v>
      </c>
      <c r="U184" s="32">
        <v>0.80459999999999998</v>
      </c>
      <c r="V184" s="31">
        <f t="shared" si="4"/>
        <v>-0.1099</v>
      </c>
      <c r="W184" s="9">
        <f t="shared" si="5"/>
        <v>-33125906.532522999</v>
      </c>
    </row>
    <row r="185" spans="1:23" x14ac:dyDescent="0.35">
      <c r="A185" s="40">
        <v>47901</v>
      </c>
      <c r="B185" s="9" t="s">
        <v>864</v>
      </c>
      <c r="C185" s="9" t="s">
        <v>1035</v>
      </c>
      <c r="D185" s="9">
        <v>44769.687777777777</v>
      </c>
      <c r="E185" s="9">
        <v>0</v>
      </c>
      <c r="F185" s="9">
        <v>503416801</v>
      </c>
      <c r="G185" s="29">
        <v>516907671</v>
      </c>
      <c r="H185" s="29">
        <v>598112266</v>
      </c>
      <c r="I185" s="30">
        <v>0.15709999999999999</v>
      </c>
      <c r="J185" s="9">
        <v>0</v>
      </c>
      <c r="K185" s="9">
        <v>0</v>
      </c>
      <c r="L185" s="9">
        <v>0</v>
      </c>
      <c r="M185" s="9">
        <v>0.15709999999999999</v>
      </c>
      <c r="N185" s="9">
        <v>0</v>
      </c>
      <c r="O185" s="9">
        <v>0</v>
      </c>
      <c r="P185" s="9">
        <v>582502022</v>
      </c>
      <c r="Q185" s="31">
        <v>0.87770000000000004</v>
      </c>
      <c r="R185" s="31">
        <v>0.77739999999999998</v>
      </c>
      <c r="S185" s="31">
        <v>0.89410000000000001</v>
      </c>
      <c r="T185" s="31">
        <v>0.80459999999999998</v>
      </c>
      <c r="U185" s="32">
        <v>0.80459999999999998</v>
      </c>
      <c r="V185" s="31">
        <f t="shared" si="4"/>
        <v>-2.7200000000000002E-2</v>
      </c>
      <c r="W185" s="9">
        <f t="shared" si="5"/>
        <v>-158440.54998400001</v>
      </c>
    </row>
    <row r="186" spans="1:23" x14ac:dyDescent="0.35">
      <c r="A186" s="40">
        <v>47902</v>
      </c>
      <c r="B186" s="9" t="s">
        <v>863</v>
      </c>
      <c r="C186" s="9" t="s">
        <v>1035</v>
      </c>
      <c r="D186" s="9">
        <v>44769.564317129632</v>
      </c>
      <c r="E186" s="9">
        <v>0</v>
      </c>
      <c r="F186" s="9">
        <v>248167353</v>
      </c>
      <c r="G186" s="29">
        <v>271251760</v>
      </c>
      <c r="H186" s="29">
        <v>313556180</v>
      </c>
      <c r="I186" s="30">
        <v>0.156</v>
      </c>
      <c r="J186" s="9">
        <v>0</v>
      </c>
      <c r="K186" s="9">
        <v>0</v>
      </c>
      <c r="L186" s="9">
        <v>0</v>
      </c>
      <c r="M186" s="9">
        <v>0.156</v>
      </c>
      <c r="N186" s="9">
        <v>0</v>
      </c>
      <c r="O186" s="9">
        <v>0</v>
      </c>
      <c r="P186" s="9">
        <v>286871529</v>
      </c>
      <c r="Q186" s="31">
        <v>0.83830000000000005</v>
      </c>
      <c r="R186" s="31">
        <v>0.74329999999999996</v>
      </c>
      <c r="S186" s="31">
        <v>0.89410000000000001</v>
      </c>
      <c r="T186" s="31">
        <v>0.80459999999999998</v>
      </c>
      <c r="U186" s="32">
        <v>0.80459999999999998</v>
      </c>
      <c r="V186" s="31">
        <f t="shared" si="4"/>
        <v>-6.1300000000000021E-2</v>
      </c>
      <c r="W186" s="9">
        <f t="shared" si="5"/>
        <v>-175852.24727700007</v>
      </c>
    </row>
    <row r="187" spans="1:23" x14ac:dyDescent="0.35">
      <c r="A187" s="40">
        <v>47903</v>
      </c>
      <c r="B187" s="9" t="s">
        <v>862</v>
      </c>
      <c r="C187" s="9" t="s">
        <v>1035</v>
      </c>
      <c r="D187" s="9">
        <v>44769.402430555558</v>
      </c>
      <c r="E187" s="9">
        <v>0</v>
      </c>
      <c r="F187" s="9">
        <v>99095571</v>
      </c>
      <c r="G187" s="29">
        <v>103505150</v>
      </c>
      <c r="H187" s="29">
        <v>114028231</v>
      </c>
      <c r="I187" s="30">
        <v>0.1017</v>
      </c>
      <c r="J187" s="9">
        <v>0</v>
      </c>
      <c r="K187" s="9">
        <v>0</v>
      </c>
      <c r="L187" s="9">
        <v>0</v>
      </c>
      <c r="M187" s="9">
        <v>0.1017</v>
      </c>
      <c r="N187" s="9">
        <v>0</v>
      </c>
      <c r="O187" s="9">
        <v>0</v>
      </c>
      <c r="P187" s="9">
        <v>109170342</v>
      </c>
      <c r="Q187" s="31">
        <v>0.82199999999999995</v>
      </c>
      <c r="R187" s="31">
        <v>0.76470000000000005</v>
      </c>
      <c r="S187" s="31">
        <v>0.89410000000000001</v>
      </c>
      <c r="T187" s="31">
        <v>0.80459999999999998</v>
      </c>
      <c r="U187" s="32">
        <v>0.80459999999999998</v>
      </c>
      <c r="V187" s="31">
        <f t="shared" si="4"/>
        <v>-3.9899999999999936E-2</v>
      </c>
      <c r="W187" s="9">
        <f t="shared" si="5"/>
        <v>-43558.96645799993</v>
      </c>
    </row>
    <row r="188" spans="1:23" x14ac:dyDescent="0.35">
      <c r="A188" s="40">
        <v>47905</v>
      </c>
      <c r="B188" s="9" t="s">
        <v>861</v>
      </c>
      <c r="C188" s="9" t="s">
        <v>1035</v>
      </c>
      <c r="D188" s="9">
        <v>44769.687777777777</v>
      </c>
      <c r="E188" s="9">
        <v>0</v>
      </c>
      <c r="F188" s="9">
        <v>42746810</v>
      </c>
      <c r="G188" s="29">
        <v>45336452</v>
      </c>
      <c r="H188" s="29">
        <v>49724961</v>
      </c>
      <c r="I188" s="30">
        <v>9.6799999999999997E-2</v>
      </c>
      <c r="J188" s="9">
        <v>0</v>
      </c>
      <c r="K188" s="9">
        <v>0</v>
      </c>
      <c r="L188" s="9">
        <v>0</v>
      </c>
      <c r="M188" s="9">
        <v>9.6799999999999997E-2</v>
      </c>
      <c r="N188" s="9">
        <v>0</v>
      </c>
      <c r="O188" s="9">
        <v>0</v>
      </c>
      <c r="P188" s="9">
        <v>46884645</v>
      </c>
      <c r="Q188" s="31">
        <v>0.8276</v>
      </c>
      <c r="R188" s="31">
        <v>0.77339999999999998</v>
      </c>
      <c r="S188" s="31">
        <v>0.89410000000000001</v>
      </c>
      <c r="T188" s="31">
        <v>0.80459999999999998</v>
      </c>
      <c r="U188" s="32">
        <v>0.80459999999999998</v>
      </c>
      <c r="V188" s="31">
        <f t="shared" si="4"/>
        <v>-3.1200000000000006E-2</v>
      </c>
      <c r="W188" s="9">
        <f t="shared" si="5"/>
        <v>-14628.009240000003</v>
      </c>
    </row>
    <row r="189" spans="1:23" x14ac:dyDescent="0.35">
      <c r="A189" s="40">
        <v>48901</v>
      </c>
      <c r="B189" s="9" t="s">
        <v>860</v>
      </c>
      <c r="C189" s="9" t="s">
        <v>1035</v>
      </c>
      <c r="D189" s="9">
        <v>44770.457719907405</v>
      </c>
      <c r="E189" s="9">
        <v>0</v>
      </c>
      <c r="F189" s="9">
        <v>235883501</v>
      </c>
      <c r="G189" s="29">
        <v>235883501</v>
      </c>
      <c r="H189" s="29">
        <v>240869241</v>
      </c>
      <c r="I189" s="30">
        <v>2.1100000000000001E-2</v>
      </c>
      <c r="J189" s="9">
        <v>0</v>
      </c>
      <c r="K189" s="9">
        <v>0</v>
      </c>
      <c r="L189" s="9">
        <v>0</v>
      </c>
      <c r="M189" s="9">
        <v>2.1100000000000001E-2</v>
      </c>
      <c r="N189" s="9">
        <v>0</v>
      </c>
      <c r="O189" s="9">
        <v>0</v>
      </c>
      <c r="P189" s="9">
        <v>240869241</v>
      </c>
      <c r="Q189" s="31">
        <v>0.82199999999999995</v>
      </c>
      <c r="R189" s="31">
        <v>0.82199999999999995</v>
      </c>
      <c r="S189" s="31">
        <v>0.89410000000000001</v>
      </c>
      <c r="T189" s="31">
        <v>0.80459999999999998</v>
      </c>
      <c r="U189" s="32">
        <v>0.82199999999999995</v>
      </c>
      <c r="V189" s="31">
        <f t="shared" si="4"/>
        <v>0</v>
      </c>
      <c r="W189" s="9">
        <f t="shared" si="5"/>
        <v>0</v>
      </c>
    </row>
    <row r="190" spans="1:23" x14ac:dyDescent="0.35">
      <c r="A190" s="40">
        <v>48903</v>
      </c>
      <c r="B190" s="9" t="s">
        <v>859</v>
      </c>
      <c r="C190" s="9" t="s">
        <v>1035</v>
      </c>
      <c r="D190" s="9">
        <v>44774.700474537036</v>
      </c>
      <c r="E190" s="9">
        <v>0</v>
      </c>
      <c r="F190" s="9">
        <v>235006900</v>
      </c>
      <c r="G190" s="29">
        <v>234012420</v>
      </c>
      <c r="H190" s="29">
        <v>239375122</v>
      </c>
      <c r="I190" s="30">
        <v>2.29E-2</v>
      </c>
      <c r="J190" s="9">
        <v>0</v>
      </c>
      <c r="K190" s="9">
        <v>0</v>
      </c>
      <c r="L190" s="9">
        <v>0</v>
      </c>
      <c r="M190" s="9">
        <v>2.29E-2</v>
      </c>
      <c r="N190" s="9">
        <v>0</v>
      </c>
      <c r="O190" s="9">
        <v>0</v>
      </c>
      <c r="P190" s="9">
        <v>240392392</v>
      </c>
      <c r="Q190" s="31">
        <v>0.82199999999999995</v>
      </c>
      <c r="R190" s="31">
        <v>0.82199999999999995</v>
      </c>
      <c r="S190" s="31">
        <v>0.89410000000000001</v>
      </c>
      <c r="T190" s="31">
        <v>0.80459999999999998</v>
      </c>
      <c r="U190" s="32">
        <v>0.82199999999999995</v>
      </c>
      <c r="V190" s="31">
        <f t="shared" si="4"/>
        <v>0</v>
      </c>
      <c r="W190" s="9">
        <f t="shared" si="5"/>
        <v>0</v>
      </c>
    </row>
    <row r="191" spans="1:23" x14ac:dyDescent="0.35">
      <c r="A191" s="40">
        <v>49901</v>
      </c>
      <c r="B191" s="9" t="s">
        <v>858</v>
      </c>
      <c r="C191" s="9" t="s">
        <v>1035</v>
      </c>
      <c r="D191" s="9">
        <v>44774.761435185188</v>
      </c>
      <c r="E191" s="9">
        <v>0</v>
      </c>
      <c r="F191" s="9">
        <v>1471422488</v>
      </c>
      <c r="G191" s="29">
        <v>1533204343</v>
      </c>
      <c r="H191" s="29">
        <v>1757858223</v>
      </c>
      <c r="I191" s="30">
        <v>0.14649999999999999</v>
      </c>
      <c r="J191" s="9">
        <v>0</v>
      </c>
      <c r="K191" s="9">
        <v>0</v>
      </c>
      <c r="L191" s="9">
        <v>0</v>
      </c>
      <c r="M191" s="9">
        <v>0.14649999999999999</v>
      </c>
      <c r="N191" s="9">
        <v>0</v>
      </c>
      <c r="O191" s="9">
        <v>0</v>
      </c>
      <c r="P191" s="9">
        <v>1687023737</v>
      </c>
      <c r="Q191" s="31">
        <v>0.84370000000000001</v>
      </c>
      <c r="R191" s="31">
        <v>0.75419999999999998</v>
      </c>
      <c r="S191" s="31">
        <v>0.89410000000000001</v>
      </c>
      <c r="T191" s="31">
        <v>0.80459999999999998</v>
      </c>
      <c r="U191" s="32">
        <v>0.80459999999999998</v>
      </c>
      <c r="V191" s="31">
        <f t="shared" si="4"/>
        <v>-5.04E-2</v>
      </c>
      <c r="W191" s="9">
        <f t="shared" si="5"/>
        <v>-850259.96344800002</v>
      </c>
    </row>
    <row r="192" spans="1:23" x14ac:dyDescent="0.35">
      <c r="A192" s="40">
        <v>49902</v>
      </c>
      <c r="B192" s="9" t="s">
        <v>857</v>
      </c>
      <c r="C192" s="9" t="s">
        <v>1035</v>
      </c>
      <c r="D192" s="9">
        <v>44764.500613425924</v>
      </c>
      <c r="E192" s="9">
        <v>0</v>
      </c>
      <c r="F192" s="9">
        <v>458866569</v>
      </c>
      <c r="G192" s="29">
        <v>458866569</v>
      </c>
      <c r="H192" s="29">
        <v>505890910</v>
      </c>
      <c r="I192" s="30">
        <v>0.10249999999999999</v>
      </c>
      <c r="J192" s="9">
        <v>0</v>
      </c>
      <c r="K192" s="9">
        <v>0</v>
      </c>
      <c r="L192" s="9">
        <v>0</v>
      </c>
      <c r="M192" s="9">
        <v>0.10249999999999999</v>
      </c>
      <c r="N192" s="9">
        <v>0</v>
      </c>
      <c r="O192" s="9">
        <v>0</v>
      </c>
      <c r="P192" s="9">
        <v>505890910</v>
      </c>
      <c r="Q192" s="31">
        <v>0.82199999999999995</v>
      </c>
      <c r="R192" s="31">
        <v>0.76419999999999999</v>
      </c>
      <c r="S192" s="31">
        <v>0.89410000000000001</v>
      </c>
      <c r="T192" s="31">
        <v>0.80459999999999998</v>
      </c>
      <c r="U192" s="32">
        <v>0.80459999999999998</v>
      </c>
      <c r="V192" s="31">
        <f t="shared" si="4"/>
        <v>-4.0399999999999991E-2</v>
      </c>
      <c r="W192" s="9">
        <f t="shared" si="5"/>
        <v>-204379.92763999995</v>
      </c>
    </row>
    <row r="193" spans="1:23" x14ac:dyDescent="0.35">
      <c r="A193" s="40">
        <v>49903</v>
      </c>
      <c r="B193" s="9" t="s">
        <v>596</v>
      </c>
      <c r="C193" s="9" t="s">
        <v>1035</v>
      </c>
      <c r="D193" s="9">
        <v>44770.457719907405</v>
      </c>
      <c r="E193" s="9">
        <v>0</v>
      </c>
      <c r="F193" s="9">
        <v>367700638</v>
      </c>
      <c r="G193" s="29">
        <v>388495355</v>
      </c>
      <c r="H193" s="29">
        <v>485355780</v>
      </c>
      <c r="I193" s="30">
        <v>0.24929999999999999</v>
      </c>
      <c r="J193" s="9">
        <v>0</v>
      </c>
      <c r="K193" s="9">
        <v>0</v>
      </c>
      <c r="L193" s="9">
        <v>0</v>
      </c>
      <c r="M193" s="9">
        <v>0.24929999999999999</v>
      </c>
      <c r="N193" s="9">
        <v>0</v>
      </c>
      <c r="O193" s="9">
        <v>0</v>
      </c>
      <c r="P193" s="9">
        <v>459376483</v>
      </c>
      <c r="Q193" s="31">
        <v>0.85780000000000001</v>
      </c>
      <c r="R193" s="31">
        <v>0.70369999999999999</v>
      </c>
      <c r="S193" s="31">
        <v>0.89410000000000001</v>
      </c>
      <c r="T193" s="31">
        <v>0.80459999999999998</v>
      </c>
      <c r="U193" s="32">
        <v>0.80459999999999998</v>
      </c>
      <c r="V193" s="31">
        <f t="shared" si="4"/>
        <v>-0.10089999999999999</v>
      </c>
      <c r="W193" s="9">
        <f t="shared" si="5"/>
        <v>-463510.87134699995</v>
      </c>
    </row>
    <row r="194" spans="1:23" x14ac:dyDescent="0.35">
      <c r="A194" s="40">
        <v>49905</v>
      </c>
      <c r="B194" s="9" t="s">
        <v>856</v>
      </c>
      <c r="C194" s="9" t="s">
        <v>1035</v>
      </c>
      <c r="D194" s="9">
        <v>44770.457719907405</v>
      </c>
      <c r="E194" s="9">
        <v>0</v>
      </c>
      <c r="F194" s="9">
        <v>962762137</v>
      </c>
      <c r="G194" s="29">
        <v>1032697360</v>
      </c>
      <c r="H194" s="29">
        <v>1302251450</v>
      </c>
      <c r="I194" s="30">
        <v>0.26100000000000001</v>
      </c>
      <c r="J194" s="9">
        <v>0</v>
      </c>
      <c r="K194" s="9">
        <v>0</v>
      </c>
      <c r="L194" s="9">
        <v>0</v>
      </c>
      <c r="M194" s="9">
        <v>0.26100000000000001</v>
      </c>
      <c r="N194" s="9">
        <v>0</v>
      </c>
      <c r="O194" s="9">
        <v>0</v>
      </c>
      <c r="P194" s="9">
        <v>1214061774</v>
      </c>
      <c r="Q194" s="31">
        <v>0.82199999999999995</v>
      </c>
      <c r="R194" s="31">
        <v>0.66810000000000003</v>
      </c>
      <c r="S194" s="31">
        <v>0.89410000000000001</v>
      </c>
      <c r="T194" s="31">
        <v>0.80459999999999998</v>
      </c>
      <c r="U194" s="32">
        <v>0.80459999999999998</v>
      </c>
      <c r="V194" s="31">
        <f t="shared" ref="V194:V257" si="6">MIN(R194,S194)-U194</f>
        <v>-0.13649999999999995</v>
      </c>
      <c r="W194" s="9">
        <f t="shared" ref="W194:W257" si="7">V194*(P194/100)</f>
        <v>-1657194.3215099995</v>
      </c>
    </row>
    <row r="195" spans="1:23" x14ac:dyDescent="0.35">
      <c r="A195" s="40">
        <v>49906</v>
      </c>
      <c r="B195" s="9" t="s">
        <v>855</v>
      </c>
      <c r="C195" s="9" t="s">
        <v>1035</v>
      </c>
      <c r="D195" s="9">
        <v>44774.524027777778</v>
      </c>
      <c r="E195" s="9">
        <v>0</v>
      </c>
      <c r="F195" s="9">
        <v>269069210</v>
      </c>
      <c r="G195" s="29">
        <v>281817192</v>
      </c>
      <c r="H195" s="29">
        <v>445884292</v>
      </c>
      <c r="I195" s="30">
        <v>0.58220000000000005</v>
      </c>
      <c r="J195" s="9">
        <v>0</v>
      </c>
      <c r="K195" s="9">
        <v>0</v>
      </c>
      <c r="L195" s="9">
        <v>0</v>
      </c>
      <c r="M195" s="9">
        <v>0.58220000000000005</v>
      </c>
      <c r="N195" s="9">
        <v>0</v>
      </c>
      <c r="O195" s="9">
        <v>0</v>
      </c>
      <c r="P195" s="9">
        <v>425714746</v>
      </c>
      <c r="Q195" s="31">
        <v>0.82199999999999995</v>
      </c>
      <c r="R195" s="31">
        <v>0.53249999999999997</v>
      </c>
      <c r="S195" s="31">
        <v>0.89410000000000001</v>
      </c>
      <c r="T195" s="31">
        <v>0.80459999999999998</v>
      </c>
      <c r="U195" s="32">
        <v>0.80459999999999998</v>
      </c>
      <c r="V195" s="31">
        <f t="shared" si="6"/>
        <v>-0.27210000000000001</v>
      </c>
      <c r="W195" s="9">
        <f t="shared" si="7"/>
        <v>-1158369.8238659999</v>
      </c>
    </row>
    <row r="196" spans="1:23" x14ac:dyDescent="0.35">
      <c r="A196" s="40">
        <v>49907</v>
      </c>
      <c r="B196" s="9" t="s">
        <v>854</v>
      </c>
      <c r="C196" s="9" t="s">
        <v>1035</v>
      </c>
      <c r="D196" s="9">
        <v>44774.524027777778</v>
      </c>
      <c r="E196" s="9">
        <v>0</v>
      </c>
      <c r="F196" s="9">
        <v>367666170</v>
      </c>
      <c r="G196" s="29">
        <v>383603559</v>
      </c>
      <c r="H196" s="29">
        <v>393642023</v>
      </c>
      <c r="I196" s="30">
        <v>2.6200000000000001E-2</v>
      </c>
      <c r="J196" s="9">
        <v>0</v>
      </c>
      <c r="K196" s="9">
        <v>0</v>
      </c>
      <c r="L196" s="9">
        <v>0</v>
      </c>
      <c r="M196" s="9">
        <v>2.6200000000000001E-2</v>
      </c>
      <c r="N196" s="9">
        <v>0</v>
      </c>
      <c r="O196" s="9">
        <v>0</v>
      </c>
      <c r="P196" s="9">
        <v>377287571</v>
      </c>
      <c r="Q196" s="31">
        <v>0.8891</v>
      </c>
      <c r="R196" s="31">
        <v>0.88800000000000001</v>
      </c>
      <c r="S196" s="31">
        <v>0.89410000000000001</v>
      </c>
      <c r="T196" s="31">
        <v>0.80459999999999998</v>
      </c>
      <c r="U196" s="32">
        <v>0.88800000000000001</v>
      </c>
      <c r="V196" s="31">
        <f t="shared" si="6"/>
        <v>0</v>
      </c>
      <c r="W196" s="9">
        <f t="shared" si="7"/>
        <v>0</v>
      </c>
    </row>
    <row r="197" spans="1:23" x14ac:dyDescent="0.35">
      <c r="A197" s="40">
        <v>49908</v>
      </c>
      <c r="B197" s="9" t="s">
        <v>853</v>
      </c>
      <c r="C197" s="9" t="s">
        <v>1035</v>
      </c>
      <c r="D197" s="9">
        <v>44769.544224537036</v>
      </c>
      <c r="E197" s="9">
        <v>0</v>
      </c>
      <c r="F197" s="9">
        <v>12291559</v>
      </c>
      <c r="G197" s="29">
        <v>12696790</v>
      </c>
      <c r="H197" s="29">
        <v>18894873</v>
      </c>
      <c r="I197" s="30">
        <v>0.48820000000000002</v>
      </c>
      <c r="J197" s="9">
        <v>0</v>
      </c>
      <c r="K197" s="9">
        <v>0</v>
      </c>
      <c r="L197" s="9">
        <v>0</v>
      </c>
      <c r="M197" s="9">
        <v>0.48820000000000002</v>
      </c>
      <c r="N197" s="9">
        <v>0</v>
      </c>
      <c r="O197" s="9">
        <v>0</v>
      </c>
      <c r="P197" s="9">
        <v>18291824</v>
      </c>
      <c r="Q197" s="31">
        <v>0.91339999999999999</v>
      </c>
      <c r="R197" s="31">
        <v>0.62909999999999999</v>
      </c>
      <c r="S197" s="31">
        <v>0.89410000000000001</v>
      </c>
      <c r="T197" s="31">
        <v>0.80459999999999998</v>
      </c>
      <c r="U197" s="32">
        <v>0.80459999999999998</v>
      </c>
      <c r="V197" s="31">
        <f t="shared" si="6"/>
        <v>-0.17549999999999999</v>
      </c>
      <c r="W197" s="9">
        <f t="shared" si="7"/>
        <v>-32102.151119999995</v>
      </c>
    </row>
    <row r="198" spans="1:23" x14ac:dyDescent="0.35">
      <c r="A198" s="40">
        <v>49909</v>
      </c>
      <c r="B198" s="9" t="s">
        <v>852</v>
      </c>
      <c r="C198" s="9" t="s">
        <v>1035</v>
      </c>
      <c r="D198" s="9">
        <v>44774.678518518522</v>
      </c>
      <c r="E198" s="9">
        <v>0</v>
      </c>
      <c r="F198" s="9">
        <v>196771836</v>
      </c>
      <c r="G198" s="29">
        <v>204141085</v>
      </c>
      <c r="H198" s="29">
        <v>271937088</v>
      </c>
      <c r="I198" s="30">
        <v>0.33210000000000001</v>
      </c>
      <c r="J198" s="9">
        <v>0</v>
      </c>
      <c r="K198" s="9">
        <v>0</v>
      </c>
      <c r="L198" s="9">
        <v>0</v>
      </c>
      <c r="M198" s="9">
        <v>0.33210000000000001</v>
      </c>
      <c r="N198" s="9">
        <v>0</v>
      </c>
      <c r="O198" s="9">
        <v>0</v>
      </c>
      <c r="P198" s="9">
        <v>262120484</v>
      </c>
      <c r="Q198" s="31">
        <v>0.84309999999999996</v>
      </c>
      <c r="R198" s="31">
        <v>0.64870000000000005</v>
      </c>
      <c r="S198" s="31">
        <v>0.89410000000000001</v>
      </c>
      <c r="T198" s="31">
        <v>0.80459999999999998</v>
      </c>
      <c r="U198" s="32">
        <v>0.80459999999999998</v>
      </c>
      <c r="V198" s="31">
        <f t="shared" si="6"/>
        <v>-0.15589999999999993</v>
      </c>
      <c r="W198" s="9">
        <f t="shared" si="7"/>
        <v>-408645.83455599978</v>
      </c>
    </row>
    <row r="199" spans="1:23" x14ac:dyDescent="0.35">
      <c r="A199" s="40">
        <v>50901</v>
      </c>
      <c r="B199" s="9" t="s">
        <v>851</v>
      </c>
      <c r="C199" s="9" t="s">
        <v>1035</v>
      </c>
      <c r="D199" s="9">
        <v>44768.607303240744</v>
      </c>
      <c r="E199" s="9">
        <v>0</v>
      </c>
      <c r="F199" s="9">
        <v>141145351</v>
      </c>
      <c r="G199" s="29">
        <v>136524434</v>
      </c>
      <c r="H199" s="29">
        <v>175400544</v>
      </c>
      <c r="I199" s="30">
        <v>0.2848</v>
      </c>
      <c r="J199" s="9">
        <v>0</v>
      </c>
      <c r="K199" s="9">
        <v>0</v>
      </c>
      <c r="L199" s="9">
        <v>0</v>
      </c>
      <c r="M199" s="9">
        <v>0.2848</v>
      </c>
      <c r="N199" s="9">
        <v>0</v>
      </c>
      <c r="O199" s="9">
        <v>0</v>
      </c>
      <c r="P199" s="9">
        <v>181337293</v>
      </c>
      <c r="Q199" s="31">
        <v>0.82199999999999995</v>
      </c>
      <c r="R199" s="31">
        <v>0.65580000000000005</v>
      </c>
      <c r="S199" s="31">
        <v>0.89410000000000001</v>
      </c>
      <c r="T199" s="31">
        <v>0.80459999999999998</v>
      </c>
      <c r="U199" s="32">
        <v>0.80459999999999998</v>
      </c>
      <c r="V199" s="31">
        <f t="shared" si="6"/>
        <v>-0.14879999999999993</v>
      </c>
      <c r="W199" s="9">
        <f t="shared" si="7"/>
        <v>-269829.89198399987</v>
      </c>
    </row>
    <row r="200" spans="1:23" x14ac:dyDescent="0.35">
      <c r="A200" s="40">
        <v>50902</v>
      </c>
      <c r="B200" s="9" t="s">
        <v>850</v>
      </c>
      <c r="C200" s="9" t="s">
        <v>1035</v>
      </c>
      <c r="D200" s="9">
        <v>44774.678518518522</v>
      </c>
      <c r="E200" s="9">
        <v>0</v>
      </c>
      <c r="F200" s="9">
        <v>989173682</v>
      </c>
      <c r="G200" s="29">
        <v>1055077439</v>
      </c>
      <c r="H200" s="29">
        <v>1211616504</v>
      </c>
      <c r="I200" s="30">
        <v>0.1484</v>
      </c>
      <c r="J200" s="9">
        <v>0</v>
      </c>
      <c r="K200" s="9">
        <v>0</v>
      </c>
      <c r="L200" s="9">
        <v>0</v>
      </c>
      <c r="M200" s="9">
        <v>0.1484</v>
      </c>
      <c r="N200" s="9">
        <v>0</v>
      </c>
      <c r="O200" s="9">
        <v>0</v>
      </c>
      <c r="P200" s="9">
        <v>1135934780</v>
      </c>
      <c r="Q200" s="31">
        <v>0.82199999999999995</v>
      </c>
      <c r="R200" s="31">
        <v>0.73360000000000003</v>
      </c>
      <c r="S200" s="31">
        <v>0.89410000000000001</v>
      </c>
      <c r="T200" s="31">
        <v>0.80459999999999998</v>
      </c>
      <c r="U200" s="32">
        <v>0.80459999999999998</v>
      </c>
      <c r="V200" s="31">
        <f t="shared" si="6"/>
        <v>-7.0999999999999952E-2</v>
      </c>
      <c r="W200" s="9">
        <f t="shared" si="7"/>
        <v>-806513.69379999954</v>
      </c>
    </row>
    <row r="201" spans="1:23" x14ac:dyDescent="0.35">
      <c r="A201" s="40">
        <v>50904</v>
      </c>
      <c r="B201" s="9" t="s">
        <v>849</v>
      </c>
      <c r="C201" s="9" t="s">
        <v>1035</v>
      </c>
      <c r="D201" s="9">
        <v>44770.457719907405</v>
      </c>
      <c r="E201" s="9">
        <v>0</v>
      </c>
      <c r="F201" s="9">
        <v>116428153</v>
      </c>
      <c r="G201" s="29">
        <v>120869683</v>
      </c>
      <c r="H201" s="29">
        <v>132938390</v>
      </c>
      <c r="I201" s="30">
        <v>9.98E-2</v>
      </c>
      <c r="J201" s="9">
        <v>0</v>
      </c>
      <c r="K201" s="9">
        <v>0</v>
      </c>
      <c r="L201" s="9">
        <v>0</v>
      </c>
      <c r="M201" s="9">
        <v>9.98E-2</v>
      </c>
      <c r="N201" s="9">
        <v>0</v>
      </c>
      <c r="O201" s="9">
        <v>0</v>
      </c>
      <c r="P201" s="9">
        <v>128053378</v>
      </c>
      <c r="Q201" s="31">
        <v>0.82199999999999995</v>
      </c>
      <c r="R201" s="31">
        <v>0.76600000000000001</v>
      </c>
      <c r="S201" s="31">
        <v>0.89410000000000001</v>
      </c>
      <c r="T201" s="31">
        <v>0.80459999999999998</v>
      </c>
      <c r="U201" s="32">
        <v>0.80459999999999998</v>
      </c>
      <c r="V201" s="31">
        <f t="shared" si="6"/>
        <v>-3.8599999999999968E-2</v>
      </c>
      <c r="W201" s="9">
        <f t="shared" si="7"/>
        <v>-49428.603907999961</v>
      </c>
    </row>
    <row r="202" spans="1:23" x14ac:dyDescent="0.35">
      <c r="A202" s="40">
        <v>50909</v>
      </c>
      <c r="B202" s="9" t="s">
        <v>848</v>
      </c>
      <c r="C202" s="9" t="s">
        <v>1035</v>
      </c>
      <c r="D202" s="9">
        <v>44774.629942129628</v>
      </c>
      <c r="E202" s="9">
        <v>0</v>
      </c>
      <c r="F202" s="9">
        <v>123627843</v>
      </c>
      <c r="G202" s="29">
        <v>128279762</v>
      </c>
      <c r="H202" s="29">
        <v>155627300</v>
      </c>
      <c r="I202" s="30">
        <v>0.2132</v>
      </c>
      <c r="J202" s="9">
        <v>0</v>
      </c>
      <c r="K202" s="9">
        <v>0</v>
      </c>
      <c r="L202" s="9">
        <v>0</v>
      </c>
      <c r="M202" s="9">
        <v>0.2132</v>
      </c>
      <c r="N202" s="9">
        <v>0</v>
      </c>
      <c r="O202" s="9">
        <v>0</v>
      </c>
      <c r="P202" s="9">
        <v>149983654</v>
      </c>
      <c r="Q202" s="31">
        <v>0.82199999999999995</v>
      </c>
      <c r="R202" s="31">
        <v>0.69440000000000002</v>
      </c>
      <c r="S202" s="31">
        <v>0.89410000000000001</v>
      </c>
      <c r="T202" s="31">
        <v>0.80459999999999998</v>
      </c>
      <c r="U202" s="32">
        <v>0.80459999999999998</v>
      </c>
      <c r="V202" s="31">
        <f t="shared" si="6"/>
        <v>-0.11019999999999996</v>
      </c>
      <c r="W202" s="9">
        <f t="shared" si="7"/>
        <v>-165281.98670799995</v>
      </c>
    </row>
    <row r="203" spans="1:23" x14ac:dyDescent="0.35">
      <c r="A203" s="40">
        <v>50910</v>
      </c>
      <c r="B203" s="9" t="s">
        <v>847</v>
      </c>
      <c r="C203" s="9" t="s">
        <v>1035</v>
      </c>
      <c r="D203" s="9">
        <v>44774.524027777778</v>
      </c>
      <c r="E203" s="9">
        <v>0</v>
      </c>
      <c r="F203" s="9">
        <v>1689249960</v>
      </c>
      <c r="G203" s="29">
        <v>1712361593</v>
      </c>
      <c r="H203" s="29">
        <v>2042899026</v>
      </c>
      <c r="I203" s="30">
        <v>0.193</v>
      </c>
      <c r="J203" s="9">
        <v>0</v>
      </c>
      <c r="K203" s="9">
        <v>0</v>
      </c>
      <c r="L203" s="9">
        <v>0</v>
      </c>
      <c r="M203" s="9">
        <v>0.193</v>
      </c>
      <c r="N203" s="9">
        <v>0</v>
      </c>
      <c r="O203" s="9">
        <v>0</v>
      </c>
      <c r="P203" s="9">
        <v>2015326151</v>
      </c>
      <c r="Q203" s="31">
        <v>0.83130000000000004</v>
      </c>
      <c r="R203" s="31">
        <v>0.71419999999999995</v>
      </c>
      <c r="S203" s="31">
        <v>0.89410000000000001</v>
      </c>
      <c r="T203" s="31">
        <v>0.80459999999999998</v>
      </c>
      <c r="U203" s="32">
        <v>0.80459999999999998</v>
      </c>
      <c r="V203" s="31">
        <f t="shared" si="6"/>
        <v>-9.0400000000000036E-2</v>
      </c>
      <c r="W203" s="9">
        <f t="shared" si="7"/>
        <v>-1821854.8405040009</v>
      </c>
    </row>
    <row r="204" spans="1:23" x14ac:dyDescent="0.35">
      <c r="A204" s="40">
        <v>51901</v>
      </c>
      <c r="B204" s="9" t="s">
        <v>846</v>
      </c>
      <c r="C204" s="9" t="s">
        <v>1035</v>
      </c>
      <c r="D204" s="9">
        <v>44770.457719907405</v>
      </c>
      <c r="E204" s="9">
        <v>2680220</v>
      </c>
      <c r="F204" s="9">
        <v>138473956</v>
      </c>
      <c r="G204" s="29">
        <v>138051760</v>
      </c>
      <c r="H204" s="29">
        <v>151017030</v>
      </c>
      <c r="I204" s="30">
        <v>9.3899999999999997E-2</v>
      </c>
      <c r="J204" s="9">
        <v>0</v>
      </c>
      <c r="K204" s="9">
        <v>0</v>
      </c>
      <c r="L204" s="9">
        <v>0</v>
      </c>
      <c r="M204" s="9">
        <v>9.3899999999999997E-2</v>
      </c>
      <c r="N204" s="9">
        <v>1926110</v>
      </c>
      <c r="O204" s="9">
        <v>-754110</v>
      </c>
      <c r="P204" s="9">
        <v>150473051</v>
      </c>
      <c r="Q204" s="31">
        <v>0.91339999999999999</v>
      </c>
      <c r="R204" s="31">
        <v>0.86150000000000004</v>
      </c>
      <c r="S204" s="31">
        <v>0.89410000000000001</v>
      </c>
      <c r="T204" s="31">
        <v>0.80459999999999998</v>
      </c>
      <c r="U204" s="32">
        <v>0.86150000000000004</v>
      </c>
      <c r="V204" s="31">
        <f t="shared" si="6"/>
        <v>0</v>
      </c>
      <c r="W204" s="9">
        <f t="shared" si="7"/>
        <v>0</v>
      </c>
    </row>
    <row r="205" spans="1:23" x14ac:dyDescent="0.35">
      <c r="A205" s="40">
        <v>52901</v>
      </c>
      <c r="B205" s="9" t="s">
        <v>845</v>
      </c>
      <c r="C205" s="9" t="s">
        <v>1035</v>
      </c>
      <c r="D205" s="9">
        <v>44774.629942129628</v>
      </c>
      <c r="E205" s="9">
        <v>0</v>
      </c>
      <c r="F205" s="9">
        <v>1339611780</v>
      </c>
      <c r="G205" s="29">
        <v>1341369240</v>
      </c>
      <c r="H205" s="29">
        <v>1906439470</v>
      </c>
      <c r="I205" s="30">
        <v>0.42130000000000001</v>
      </c>
      <c r="J205" s="9">
        <v>0</v>
      </c>
      <c r="K205" s="9">
        <v>0</v>
      </c>
      <c r="L205" s="9">
        <v>0</v>
      </c>
      <c r="M205" s="9">
        <v>0.42130000000000001</v>
      </c>
      <c r="N205" s="9">
        <v>0</v>
      </c>
      <c r="O205" s="9">
        <v>0</v>
      </c>
      <c r="P205" s="9">
        <v>1903941656</v>
      </c>
      <c r="Q205" s="31">
        <v>0.83609999999999995</v>
      </c>
      <c r="R205" s="31">
        <v>0.60289999999999999</v>
      </c>
      <c r="S205" s="31">
        <v>0.89410000000000001</v>
      </c>
      <c r="T205" s="31">
        <v>0.80459999999999998</v>
      </c>
      <c r="U205" s="32">
        <v>0.80459999999999998</v>
      </c>
      <c r="V205" s="31">
        <f t="shared" si="6"/>
        <v>-0.20169999999999999</v>
      </c>
      <c r="W205" s="9">
        <f t="shared" si="7"/>
        <v>-3840250.3201519996</v>
      </c>
    </row>
    <row r="206" spans="1:23" x14ac:dyDescent="0.35">
      <c r="A206" s="40">
        <v>53001</v>
      </c>
      <c r="B206" s="9" t="s">
        <v>844</v>
      </c>
      <c r="C206" s="9" t="s">
        <v>1035</v>
      </c>
      <c r="D206" s="9">
        <v>44774.678518518522</v>
      </c>
      <c r="E206" s="9">
        <v>4815460</v>
      </c>
      <c r="F206" s="9">
        <v>2206478508</v>
      </c>
      <c r="G206" s="29">
        <v>1874125720</v>
      </c>
      <c r="H206" s="29">
        <v>2362539450</v>
      </c>
      <c r="I206" s="30">
        <v>0.2606</v>
      </c>
      <c r="J206" s="9">
        <v>0</v>
      </c>
      <c r="K206" s="9">
        <v>0</v>
      </c>
      <c r="L206" s="9">
        <v>0</v>
      </c>
      <c r="M206" s="9">
        <v>0.2606</v>
      </c>
      <c r="N206" s="9">
        <v>4815460</v>
      </c>
      <c r="O206" s="9">
        <v>0</v>
      </c>
      <c r="P206" s="9">
        <v>2780251361</v>
      </c>
      <c r="Q206" s="31">
        <v>0.82199999999999995</v>
      </c>
      <c r="R206" s="31">
        <v>0.66859999999999997</v>
      </c>
      <c r="S206" s="31">
        <v>0.89410000000000001</v>
      </c>
      <c r="T206" s="31">
        <v>0.80459999999999998</v>
      </c>
      <c r="U206" s="32">
        <v>0.80459999999999998</v>
      </c>
      <c r="V206" s="31">
        <f t="shared" si="6"/>
        <v>-0.13600000000000001</v>
      </c>
      <c r="W206" s="9">
        <f t="shared" si="7"/>
        <v>-3781141.8509600004</v>
      </c>
    </row>
    <row r="207" spans="1:23" x14ac:dyDescent="0.35">
      <c r="A207" s="40">
        <v>54901</v>
      </c>
      <c r="B207" s="9" t="s">
        <v>843</v>
      </c>
      <c r="C207" s="9" t="s">
        <v>1035</v>
      </c>
      <c r="D207" s="9">
        <v>44769.402430555558</v>
      </c>
      <c r="E207" s="9">
        <v>0</v>
      </c>
      <c r="F207" s="9">
        <v>113032928</v>
      </c>
      <c r="G207" s="29">
        <v>116601348</v>
      </c>
      <c r="H207" s="29">
        <v>115109337</v>
      </c>
      <c r="I207" s="30">
        <v>-1.2800000000000001E-2</v>
      </c>
      <c r="J207" s="9">
        <v>0</v>
      </c>
      <c r="K207" s="9">
        <v>0</v>
      </c>
      <c r="L207" s="9">
        <v>0</v>
      </c>
      <c r="M207" s="9">
        <v>-1.2800000000000001E-2</v>
      </c>
      <c r="N207" s="9">
        <v>0</v>
      </c>
      <c r="O207" s="9">
        <v>0</v>
      </c>
      <c r="P207" s="9">
        <v>111586578</v>
      </c>
      <c r="Q207" s="31">
        <v>0.91339999999999999</v>
      </c>
      <c r="R207" s="31">
        <v>0.91339999999999999</v>
      </c>
      <c r="S207" s="31">
        <v>0.89410000000000001</v>
      </c>
      <c r="T207" s="31">
        <v>0.80459999999999998</v>
      </c>
      <c r="U207" s="32">
        <v>0.89410000000000001</v>
      </c>
      <c r="V207" s="31">
        <f t="shared" si="6"/>
        <v>0</v>
      </c>
      <c r="W207" s="9">
        <f t="shared" si="7"/>
        <v>0</v>
      </c>
    </row>
    <row r="208" spans="1:23" x14ac:dyDescent="0.35">
      <c r="A208" s="40">
        <v>54902</v>
      </c>
      <c r="B208" s="9" t="s">
        <v>842</v>
      </c>
      <c r="C208" s="9" t="s">
        <v>1035</v>
      </c>
      <c r="D208" s="9">
        <v>44767.529120370367</v>
      </c>
      <c r="E208" s="9">
        <v>0</v>
      </c>
      <c r="F208" s="9">
        <v>157308879</v>
      </c>
      <c r="G208" s="29">
        <v>157308879</v>
      </c>
      <c r="H208" s="29">
        <v>180725472</v>
      </c>
      <c r="I208" s="30">
        <v>0.1489</v>
      </c>
      <c r="J208" s="9">
        <v>0</v>
      </c>
      <c r="K208" s="9">
        <v>0</v>
      </c>
      <c r="L208" s="9">
        <v>0</v>
      </c>
      <c r="M208" s="9">
        <v>0.1489</v>
      </c>
      <c r="N208" s="9">
        <v>0</v>
      </c>
      <c r="O208" s="9">
        <v>0</v>
      </c>
      <c r="P208" s="9">
        <v>180725472</v>
      </c>
      <c r="Q208" s="31">
        <v>0.91339999999999999</v>
      </c>
      <c r="R208" s="31">
        <v>0.81489999999999996</v>
      </c>
      <c r="S208" s="31">
        <v>0.89410000000000001</v>
      </c>
      <c r="T208" s="31">
        <v>0.80459999999999998</v>
      </c>
      <c r="U208" s="32">
        <v>0.81489999999999996</v>
      </c>
      <c r="V208" s="31">
        <f t="shared" si="6"/>
        <v>0</v>
      </c>
      <c r="W208" s="9">
        <f t="shared" si="7"/>
        <v>0</v>
      </c>
    </row>
    <row r="209" spans="1:23" x14ac:dyDescent="0.35">
      <c r="A209" s="40">
        <v>54903</v>
      </c>
      <c r="B209" s="9" t="s">
        <v>841</v>
      </c>
      <c r="C209" s="9" t="s">
        <v>1035</v>
      </c>
      <c r="D209" s="9">
        <v>44769.687777777777</v>
      </c>
      <c r="E209" s="9">
        <v>0</v>
      </c>
      <c r="F209" s="9">
        <v>124232949</v>
      </c>
      <c r="G209" s="29">
        <v>125665687</v>
      </c>
      <c r="H209" s="29">
        <v>128123011</v>
      </c>
      <c r="I209" s="30">
        <v>1.9599999999999999E-2</v>
      </c>
      <c r="J209" s="9">
        <v>0</v>
      </c>
      <c r="K209" s="9">
        <v>0</v>
      </c>
      <c r="L209" s="9">
        <v>0</v>
      </c>
      <c r="M209" s="9">
        <v>1.9599999999999999E-2</v>
      </c>
      <c r="N209" s="9">
        <v>0</v>
      </c>
      <c r="O209" s="9">
        <v>0</v>
      </c>
      <c r="P209" s="9">
        <v>126662257</v>
      </c>
      <c r="Q209" s="31">
        <v>0.91339999999999999</v>
      </c>
      <c r="R209" s="31">
        <v>0.91339999999999999</v>
      </c>
      <c r="S209" s="31">
        <v>0.89410000000000001</v>
      </c>
      <c r="T209" s="31">
        <v>0.80459999999999998</v>
      </c>
      <c r="U209" s="32">
        <v>0.89410000000000001</v>
      </c>
      <c r="V209" s="31">
        <f t="shared" si="6"/>
        <v>0</v>
      </c>
      <c r="W209" s="9">
        <f t="shared" si="7"/>
        <v>0</v>
      </c>
    </row>
    <row r="210" spans="1:23" x14ac:dyDescent="0.35">
      <c r="A210" s="40">
        <v>55901</v>
      </c>
      <c r="B210" s="9" t="s">
        <v>840</v>
      </c>
      <c r="C210" s="9" t="s">
        <v>1035</v>
      </c>
      <c r="D210" s="9">
        <v>44764.570729166669</v>
      </c>
      <c r="E210" s="9">
        <v>0</v>
      </c>
      <c r="F210" s="9">
        <v>3183321330</v>
      </c>
      <c r="G210" s="29">
        <v>3301835524</v>
      </c>
      <c r="H210" s="29">
        <v>6838691960</v>
      </c>
      <c r="I210" s="30">
        <v>1.0711999999999999</v>
      </c>
      <c r="J210" s="9">
        <v>0</v>
      </c>
      <c r="K210" s="9">
        <v>0</v>
      </c>
      <c r="L210" s="9">
        <v>0</v>
      </c>
      <c r="M210" s="9">
        <v>1.0711999999999999</v>
      </c>
      <c r="N210" s="9">
        <v>0</v>
      </c>
      <c r="O210" s="9">
        <v>0</v>
      </c>
      <c r="P210" s="9">
        <v>6593227866</v>
      </c>
      <c r="Q210" s="31">
        <v>0.82250000000000001</v>
      </c>
      <c r="R210" s="31">
        <v>0.40699999999999997</v>
      </c>
      <c r="S210" s="31">
        <v>0.89410000000000001</v>
      </c>
      <c r="T210" s="31">
        <v>0.80459999999999998</v>
      </c>
      <c r="U210" s="32">
        <v>0.80459999999999998</v>
      </c>
      <c r="V210" s="31">
        <f t="shared" si="6"/>
        <v>-0.39760000000000001</v>
      </c>
      <c r="W210" s="9">
        <f t="shared" si="7"/>
        <v>-26214673.995216001</v>
      </c>
    </row>
    <row r="211" spans="1:23" x14ac:dyDescent="0.35">
      <c r="A211" s="40">
        <v>56901</v>
      </c>
      <c r="B211" s="9" t="s">
        <v>839</v>
      </c>
      <c r="C211" s="9" t="s">
        <v>1035</v>
      </c>
      <c r="D211" s="9">
        <v>44774.629942129628</v>
      </c>
      <c r="E211" s="9">
        <v>0</v>
      </c>
      <c r="F211" s="9">
        <v>1340596559</v>
      </c>
      <c r="G211" s="29">
        <v>1297159805</v>
      </c>
      <c r="H211" s="29">
        <v>1380437438</v>
      </c>
      <c r="I211" s="30">
        <v>6.4199999999999993E-2</v>
      </c>
      <c r="J211" s="9">
        <v>0</v>
      </c>
      <c r="K211" s="9">
        <v>0</v>
      </c>
      <c r="L211" s="9">
        <v>0</v>
      </c>
      <c r="M211" s="9">
        <v>6.4199999999999993E-2</v>
      </c>
      <c r="N211" s="9">
        <v>0</v>
      </c>
      <c r="O211" s="9">
        <v>0</v>
      </c>
      <c r="P211" s="9">
        <v>1426662831</v>
      </c>
      <c r="Q211" s="31">
        <v>0.88629999999999998</v>
      </c>
      <c r="R211" s="31">
        <v>0.85360000000000003</v>
      </c>
      <c r="S211" s="31">
        <v>0.89410000000000001</v>
      </c>
      <c r="T211" s="31">
        <v>0.80459999999999998</v>
      </c>
      <c r="U211" s="32">
        <v>0.85360000000000003</v>
      </c>
      <c r="V211" s="31">
        <f t="shared" si="6"/>
        <v>0</v>
      </c>
      <c r="W211" s="9">
        <f t="shared" si="7"/>
        <v>0</v>
      </c>
    </row>
    <row r="212" spans="1:23" x14ac:dyDescent="0.35">
      <c r="A212" s="40">
        <v>56902</v>
      </c>
      <c r="B212" s="9" t="s">
        <v>838</v>
      </c>
      <c r="C212" s="9" t="s">
        <v>1035</v>
      </c>
      <c r="D212" s="9">
        <v>44774.629942129628</v>
      </c>
      <c r="E212" s="9">
        <v>0</v>
      </c>
      <c r="F212" s="9">
        <v>205711569</v>
      </c>
      <c r="G212" s="29">
        <v>204576561</v>
      </c>
      <c r="H212" s="29">
        <v>207762740</v>
      </c>
      <c r="I212" s="30">
        <v>1.5599999999999999E-2</v>
      </c>
      <c r="J212" s="9">
        <v>0</v>
      </c>
      <c r="K212" s="9">
        <v>0</v>
      </c>
      <c r="L212" s="9">
        <v>0</v>
      </c>
      <c r="M212" s="9">
        <v>1.5599999999999999E-2</v>
      </c>
      <c r="N212" s="9">
        <v>0</v>
      </c>
      <c r="O212" s="9">
        <v>0</v>
      </c>
      <c r="P212" s="9">
        <v>208915425</v>
      </c>
      <c r="Q212" s="31">
        <v>0.91339999999999999</v>
      </c>
      <c r="R212" s="31">
        <v>0.91339999999999999</v>
      </c>
      <c r="S212" s="31">
        <v>0.89410000000000001</v>
      </c>
      <c r="T212" s="31">
        <v>0.80459999999999998</v>
      </c>
      <c r="U212" s="32">
        <v>0.89410000000000001</v>
      </c>
      <c r="V212" s="31">
        <f t="shared" si="6"/>
        <v>0</v>
      </c>
      <c r="W212" s="9">
        <f t="shared" si="7"/>
        <v>0</v>
      </c>
    </row>
    <row r="213" spans="1:23" x14ac:dyDescent="0.35">
      <c r="A213" s="40">
        <v>57903</v>
      </c>
      <c r="B213" s="9" t="s">
        <v>837</v>
      </c>
      <c r="C213" s="9" t="s">
        <v>1035</v>
      </c>
      <c r="D213" s="9">
        <v>44767.682997685188</v>
      </c>
      <c r="E213" s="9">
        <v>0</v>
      </c>
      <c r="F213" s="9">
        <v>25817441229</v>
      </c>
      <c r="G213" s="29">
        <v>26301980257</v>
      </c>
      <c r="H213" s="29">
        <v>29717057853</v>
      </c>
      <c r="I213" s="30">
        <v>0.1298</v>
      </c>
      <c r="J213" s="9">
        <v>0</v>
      </c>
      <c r="K213" s="9">
        <v>0</v>
      </c>
      <c r="L213" s="9">
        <v>0</v>
      </c>
      <c r="M213" s="9">
        <v>0.1298</v>
      </c>
      <c r="N213" s="9">
        <v>0</v>
      </c>
      <c r="O213" s="9">
        <v>0</v>
      </c>
      <c r="P213" s="9">
        <v>29169605753</v>
      </c>
      <c r="Q213" s="31">
        <v>0.8629</v>
      </c>
      <c r="R213" s="31">
        <v>0.78280000000000005</v>
      </c>
      <c r="S213" s="31">
        <v>0.89410000000000001</v>
      </c>
      <c r="T213" s="31">
        <v>0.80459999999999998</v>
      </c>
      <c r="U213" s="32">
        <v>0.80459999999999998</v>
      </c>
      <c r="V213" s="31">
        <f t="shared" si="6"/>
        <v>-2.1799999999999931E-2</v>
      </c>
      <c r="W213" s="9">
        <f t="shared" si="7"/>
        <v>-6358974.0541539788</v>
      </c>
    </row>
    <row r="214" spans="1:23" x14ac:dyDescent="0.35">
      <c r="A214" s="40">
        <v>57904</v>
      </c>
      <c r="B214" s="9" t="s">
        <v>836</v>
      </c>
      <c r="C214" s="9" t="s">
        <v>1035</v>
      </c>
      <c r="D214" s="9">
        <v>44774.524027777778</v>
      </c>
      <c r="E214" s="9">
        <v>0</v>
      </c>
      <c r="F214" s="9">
        <v>4388818926</v>
      </c>
      <c r="G214" s="29">
        <v>4487355360</v>
      </c>
      <c r="H214" s="29">
        <v>5382915950</v>
      </c>
      <c r="I214" s="30">
        <v>0.1996</v>
      </c>
      <c r="J214" s="9">
        <v>0</v>
      </c>
      <c r="K214" s="9">
        <v>0</v>
      </c>
      <c r="L214" s="9">
        <v>0</v>
      </c>
      <c r="M214" s="9">
        <v>0.1996</v>
      </c>
      <c r="N214" s="9">
        <v>0</v>
      </c>
      <c r="O214" s="9">
        <v>0</v>
      </c>
      <c r="P214" s="9">
        <v>5264714181</v>
      </c>
      <c r="Q214" s="31">
        <v>0.85240000000000005</v>
      </c>
      <c r="R214" s="31">
        <v>0.72829999999999995</v>
      </c>
      <c r="S214" s="31">
        <v>0.89410000000000001</v>
      </c>
      <c r="T214" s="31">
        <v>0.80459999999999998</v>
      </c>
      <c r="U214" s="32">
        <v>0.80459999999999998</v>
      </c>
      <c r="V214" s="31">
        <f t="shared" si="6"/>
        <v>-7.6300000000000034E-2</v>
      </c>
      <c r="W214" s="9">
        <f t="shared" si="7"/>
        <v>-4016976.9201030019</v>
      </c>
    </row>
    <row r="215" spans="1:23" x14ac:dyDescent="0.35">
      <c r="A215" s="40">
        <v>57905</v>
      </c>
      <c r="B215" s="9" t="s">
        <v>835</v>
      </c>
      <c r="C215" s="9" t="s">
        <v>1035</v>
      </c>
      <c r="D215" s="9">
        <v>44774.524027777778</v>
      </c>
      <c r="E215" s="9">
        <v>5314869166</v>
      </c>
      <c r="F215" s="9">
        <v>145698301851</v>
      </c>
      <c r="G215" s="29">
        <v>145532789082</v>
      </c>
      <c r="H215" s="29">
        <v>166253801417</v>
      </c>
      <c r="I215" s="30">
        <v>0.1424</v>
      </c>
      <c r="J215" s="9">
        <v>0</v>
      </c>
      <c r="K215" s="9">
        <v>0</v>
      </c>
      <c r="L215" s="9">
        <v>0</v>
      </c>
      <c r="M215" s="9">
        <v>0.1424</v>
      </c>
      <c r="N215" s="9">
        <v>5471978819</v>
      </c>
      <c r="O215" s="9">
        <v>157109653</v>
      </c>
      <c r="P215" s="9">
        <v>165843256571</v>
      </c>
      <c r="Q215" s="31">
        <v>0.8679</v>
      </c>
      <c r="R215" s="31">
        <v>0.78149999999999997</v>
      </c>
      <c r="S215" s="31">
        <v>0.89410000000000001</v>
      </c>
      <c r="T215" s="31">
        <v>0.80459999999999998</v>
      </c>
      <c r="U215" s="32">
        <v>0.80459999999999998</v>
      </c>
      <c r="V215" s="31">
        <f t="shared" si="6"/>
        <v>-2.3100000000000009E-2</v>
      </c>
      <c r="W215" s="9">
        <f t="shared" si="7"/>
        <v>-38309792.267901018</v>
      </c>
    </row>
    <row r="216" spans="1:23" x14ac:dyDescent="0.35">
      <c r="A216" s="40">
        <v>57906</v>
      </c>
      <c r="B216" s="9" t="s">
        <v>834</v>
      </c>
      <c r="C216" s="9" t="s">
        <v>1035</v>
      </c>
      <c r="D216" s="9">
        <v>44769.834016203706</v>
      </c>
      <c r="E216" s="9">
        <v>0</v>
      </c>
      <c r="F216" s="9">
        <v>3955430753</v>
      </c>
      <c r="G216" s="29">
        <v>4127043391</v>
      </c>
      <c r="H216" s="29">
        <v>4582982133</v>
      </c>
      <c r="I216" s="30">
        <v>0.1105</v>
      </c>
      <c r="J216" s="9">
        <v>0</v>
      </c>
      <c r="K216" s="9">
        <v>0</v>
      </c>
      <c r="L216" s="9">
        <v>0</v>
      </c>
      <c r="M216" s="9">
        <v>0.1105</v>
      </c>
      <c r="N216" s="9">
        <v>0</v>
      </c>
      <c r="O216" s="9">
        <v>0</v>
      </c>
      <c r="P216" s="9">
        <v>4392410438</v>
      </c>
      <c r="Q216" s="31">
        <v>0.82199999999999995</v>
      </c>
      <c r="R216" s="31">
        <v>0.75870000000000004</v>
      </c>
      <c r="S216" s="31">
        <v>0.89410000000000001</v>
      </c>
      <c r="T216" s="31">
        <v>0.80459999999999998</v>
      </c>
      <c r="U216" s="32">
        <v>0.80459999999999998</v>
      </c>
      <c r="V216" s="31">
        <f t="shared" si="6"/>
        <v>-4.5899999999999941E-2</v>
      </c>
      <c r="W216" s="9">
        <f t="shared" si="7"/>
        <v>-2016116.3910419976</v>
      </c>
    </row>
    <row r="217" spans="1:23" x14ac:dyDescent="0.35">
      <c r="A217" s="40">
        <v>57907</v>
      </c>
      <c r="B217" s="9" t="s">
        <v>833</v>
      </c>
      <c r="C217" s="9" t="s">
        <v>1035</v>
      </c>
      <c r="D217" s="9">
        <v>44770.539027777777</v>
      </c>
      <c r="E217" s="9">
        <v>0</v>
      </c>
      <c r="F217" s="9">
        <v>5610882704</v>
      </c>
      <c r="G217" s="29">
        <v>5768240506</v>
      </c>
      <c r="H217" s="29">
        <v>6481265229</v>
      </c>
      <c r="I217" s="30">
        <v>0.1236</v>
      </c>
      <c r="J217" s="9">
        <v>0</v>
      </c>
      <c r="K217" s="9">
        <v>0</v>
      </c>
      <c r="L217" s="9">
        <v>0</v>
      </c>
      <c r="M217" s="9">
        <v>0.1236</v>
      </c>
      <c r="N217" s="9">
        <v>0</v>
      </c>
      <c r="O217" s="9">
        <v>0</v>
      </c>
      <c r="P217" s="9">
        <v>6304456088</v>
      </c>
      <c r="Q217" s="31">
        <v>0.84760000000000002</v>
      </c>
      <c r="R217" s="31">
        <v>0.7732</v>
      </c>
      <c r="S217" s="31">
        <v>0.89410000000000001</v>
      </c>
      <c r="T217" s="31">
        <v>0.80459999999999998</v>
      </c>
      <c r="U217" s="32">
        <v>0.80459999999999998</v>
      </c>
      <c r="V217" s="31">
        <f t="shared" si="6"/>
        <v>-3.1399999999999983E-2</v>
      </c>
      <c r="W217" s="9">
        <f t="shared" si="7"/>
        <v>-1979599.2116319991</v>
      </c>
    </row>
    <row r="218" spans="1:23" x14ac:dyDescent="0.35">
      <c r="A218" s="40">
        <v>57909</v>
      </c>
      <c r="B218" s="9" t="s">
        <v>832</v>
      </c>
      <c r="C218" s="9" t="s">
        <v>1035</v>
      </c>
      <c r="D218" s="9">
        <v>44771.554629629631</v>
      </c>
      <c r="E218" s="9">
        <v>0</v>
      </c>
      <c r="F218" s="9">
        <v>23875773427</v>
      </c>
      <c r="G218" s="29">
        <v>24565242897</v>
      </c>
      <c r="H218" s="29">
        <v>27931306437</v>
      </c>
      <c r="I218" s="30">
        <v>0.13700000000000001</v>
      </c>
      <c r="J218" s="9">
        <v>0</v>
      </c>
      <c r="K218" s="9">
        <v>0</v>
      </c>
      <c r="L218" s="9">
        <v>0</v>
      </c>
      <c r="M218" s="9">
        <v>0.13700000000000001</v>
      </c>
      <c r="N218" s="9">
        <v>0</v>
      </c>
      <c r="O218" s="9">
        <v>0</v>
      </c>
      <c r="P218" s="9">
        <v>27147362100</v>
      </c>
      <c r="Q218" s="31">
        <v>0.88839999999999997</v>
      </c>
      <c r="R218" s="31">
        <v>0.80079999999999996</v>
      </c>
      <c r="S218" s="31">
        <v>0.89410000000000001</v>
      </c>
      <c r="T218" s="31">
        <v>0.80459999999999998</v>
      </c>
      <c r="U218" s="32">
        <v>0.80459999999999998</v>
      </c>
      <c r="V218" s="31">
        <f t="shared" si="6"/>
        <v>-3.8000000000000256E-3</v>
      </c>
      <c r="W218" s="9">
        <f t="shared" si="7"/>
        <v>-1031599.759800007</v>
      </c>
    </row>
    <row r="219" spans="1:23" x14ac:dyDescent="0.35">
      <c r="A219" s="40">
        <v>57910</v>
      </c>
      <c r="B219" s="9" t="s">
        <v>831</v>
      </c>
      <c r="C219" s="9" t="s">
        <v>1035</v>
      </c>
      <c r="D219" s="9">
        <v>44768.607303240744</v>
      </c>
      <c r="E219" s="9">
        <v>0</v>
      </c>
      <c r="F219" s="9">
        <v>10076944452</v>
      </c>
      <c r="G219" s="29">
        <v>10236218767</v>
      </c>
      <c r="H219" s="29">
        <v>11474595436</v>
      </c>
      <c r="I219" s="30">
        <v>0.121</v>
      </c>
      <c r="J219" s="9">
        <v>0</v>
      </c>
      <c r="K219" s="9">
        <v>0</v>
      </c>
      <c r="L219" s="9">
        <v>0</v>
      </c>
      <c r="M219" s="9">
        <v>0.121</v>
      </c>
      <c r="N219" s="9">
        <v>0</v>
      </c>
      <c r="O219" s="9">
        <v>0</v>
      </c>
      <c r="P219" s="9">
        <v>11296052131</v>
      </c>
      <c r="Q219" s="31">
        <v>0.82199999999999995</v>
      </c>
      <c r="R219" s="31">
        <v>0.75160000000000005</v>
      </c>
      <c r="S219" s="31">
        <v>0.89410000000000001</v>
      </c>
      <c r="T219" s="31">
        <v>0.80459999999999998</v>
      </c>
      <c r="U219" s="32">
        <v>0.80459999999999998</v>
      </c>
      <c r="V219" s="31">
        <f t="shared" si="6"/>
        <v>-5.2999999999999936E-2</v>
      </c>
      <c r="W219" s="9">
        <f t="shared" si="7"/>
        <v>-5986907.6294299932</v>
      </c>
    </row>
    <row r="220" spans="1:23" x14ac:dyDescent="0.35">
      <c r="A220" s="40">
        <v>57911</v>
      </c>
      <c r="B220" s="9" t="s">
        <v>278</v>
      </c>
      <c r="C220" s="9" t="s">
        <v>1035</v>
      </c>
      <c r="D220" s="9">
        <v>44769.544224537036</v>
      </c>
      <c r="E220" s="9">
        <v>3048113330</v>
      </c>
      <c r="F220" s="9">
        <v>18358021751</v>
      </c>
      <c r="G220" s="29">
        <v>17348902350</v>
      </c>
      <c r="H220" s="29">
        <v>19001866809</v>
      </c>
      <c r="I220" s="30">
        <v>9.5299999999999996E-2</v>
      </c>
      <c r="J220" s="9">
        <v>0</v>
      </c>
      <c r="K220" s="9">
        <v>0</v>
      </c>
      <c r="L220" s="9">
        <v>0</v>
      </c>
      <c r="M220" s="9">
        <v>9.5299999999999996E-2</v>
      </c>
      <c r="N220" s="9">
        <v>3257521302</v>
      </c>
      <c r="O220" s="9">
        <v>209407972</v>
      </c>
      <c r="P220" s="9">
        <v>20026123419</v>
      </c>
      <c r="Q220" s="31">
        <v>0.88100000000000001</v>
      </c>
      <c r="R220" s="31">
        <v>0.82779999999999998</v>
      </c>
      <c r="S220" s="31">
        <v>0.89410000000000001</v>
      </c>
      <c r="T220" s="31">
        <v>0.80459999999999998</v>
      </c>
      <c r="U220" s="32">
        <v>0.82779999999999998</v>
      </c>
      <c r="V220" s="31">
        <f t="shared" si="6"/>
        <v>0</v>
      </c>
      <c r="W220" s="9">
        <f t="shared" si="7"/>
        <v>0</v>
      </c>
    </row>
    <row r="221" spans="1:23" x14ac:dyDescent="0.35">
      <c r="A221" s="40">
        <v>57912</v>
      </c>
      <c r="B221" s="9" t="s">
        <v>830</v>
      </c>
      <c r="C221" s="9" t="s">
        <v>1035</v>
      </c>
      <c r="D221" s="9">
        <v>44770.666516203702</v>
      </c>
      <c r="E221" s="9">
        <v>0</v>
      </c>
      <c r="F221" s="9">
        <v>16524570039</v>
      </c>
      <c r="G221" s="29">
        <v>16919405875</v>
      </c>
      <c r="H221" s="29">
        <v>19462591586</v>
      </c>
      <c r="I221" s="30">
        <v>0.15029999999999999</v>
      </c>
      <c r="J221" s="9">
        <v>0</v>
      </c>
      <c r="K221" s="9">
        <v>0</v>
      </c>
      <c r="L221" s="9">
        <v>0</v>
      </c>
      <c r="M221" s="9">
        <v>0.15029999999999999</v>
      </c>
      <c r="N221" s="9">
        <v>0</v>
      </c>
      <c r="O221" s="9">
        <v>0</v>
      </c>
      <c r="P221" s="9">
        <v>19008407280</v>
      </c>
      <c r="Q221" s="31">
        <v>0.83799999999999997</v>
      </c>
      <c r="R221" s="31">
        <v>0.74670000000000003</v>
      </c>
      <c r="S221" s="31">
        <v>0.89410000000000001</v>
      </c>
      <c r="T221" s="31">
        <v>0.80459999999999998</v>
      </c>
      <c r="U221" s="32">
        <v>0.80459999999999998</v>
      </c>
      <c r="V221" s="31">
        <f t="shared" si="6"/>
        <v>-5.7899999999999952E-2</v>
      </c>
      <c r="W221" s="9">
        <f t="shared" si="7"/>
        <v>-11005867.815119991</v>
      </c>
    </row>
    <row r="222" spans="1:23" x14ac:dyDescent="0.35">
      <c r="A222" s="40">
        <v>57913</v>
      </c>
      <c r="B222" s="9" t="s">
        <v>829</v>
      </c>
      <c r="C222" s="9" t="s">
        <v>1035</v>
      </c>
      <c r="D222" s="9">
        <v>44774.629942129628</v>
      </c>
      <c r="E222" s="9">
        <v>0</v>
      </c>
      <c r="F222" s="9">
        <v>3570497568</v>
      </c>
      <c r="G222" s="29">
        <v>3597849713</v>
      </c>
      <c r="H222" s="29">
        <v>4295285597</v>
      </c>
      <c r="I222" s="30">
        <v>0.1938</v>
      </c>
      <c r="J222" s="9">
        <v>0</v>
      </c>
      <c r="K222" s="9">
        <v>0</v>
      </c>
      <c r="L222" s="9">
        <v>0</v>
      </c>
      <c r="M222" s="9">
        <v>0.1938</v>
      </c>
      <c r="N222" s="9">
        <v>0</v>
      </c>
      <c r="O222" s="9">
        <v>0</v>
      </c>
      <c r="P222" s="9">
        <v>4262631294</v>
      </c>
      <c r="Q222" s="31">
        <v>0.89690000000000003</v>
      </c>
      <c r="R222" s="31">
        <v>0.77</v>
      </c>
      <c r="S222" s="31">
        <v>0.89410000000000001</v>
      </c>
      <c r="T222" s="31">
        <v>0.80459999999999998</v>
      </c>
      <c r="U222" s="32">
        <v>0.80459999999999998</v>
      </c>
      <c r="V222" s="31">
        <f t="shared" si="6"/>
        <v>-3.4599999999999964E-2</v>
      </c>
      <c r="W222" s="9">
        <f t="shared" si="7"/>
        <v>-1474870.4277239984</v>
      </c>
    </row>
    <row r="223" spans="1:23" x14ac:dyDescent="0.35">
      <c r="A223" s="40">
        <v>57914</v>
      </c>
      <c r="B223" s="9" t="s">
        <v>828</v>
      </c>
      <c r="C223" s="9" t="s">
        <v>1035</v>
      </c>
      <c r="D223" s="9">
        <v>44769.834016203706</v>
      </c>
      <c r="E223" s="9">
        <v>0</v>
      </c>
      <c r="F223" s="9">
        <v>11013983140</v>
      </c>
      <c r="G223" s="29">
        <v>11172393192</v>
      </c>
      <c r="H223" s="29">
        <v>12530871024</v>
      </c>
      <c r="I223" s="30">
        <v>0.1216</v>
      </c>
      <c r="J223" s="9">
        <v>0</v>
      </c>
      <c r="K223" s="9">
        <v>0</v>
      </c>
      <c r="L223" s="9">
        <v>0</v>
      </c>
      <c r="M223" s="9">
        <v>0.1216</v>
      </c>
      <c r="N223" s="9">
        <v>0</v>
      </c>
      <c r="O223" s="9">
        <v>0</v>
      </c>
      <c r="P223" s="9">
        <v>12353199517</v>
      </c>
      <c r="Q223" s="31">
        <v>0.82199999999999995</v>
      </c>
      <c r="R223" s="31">
        <v>0.75119999999999998</v>
      </c>
      <c r="S223" s="31">
        <v>0.89410000000000001</v>
      </c>
      <c r="T223" s="31">
        <v>0.80459999999999998</v>
      </c>
      <c r="U223" s="32">
        <v>0.80459999999999998</v>
      </c>
      <c r="V223" s="31">
        <f t="shared" si="6"/>
        <v>-5.3400000000000003E-2</v>
      </c>
      <c r="W223" s="9">
        <f t="shared" si="7"/>
        <v>-6596608.5420780005</v>
      </c>
    </row>
    <row r="224" spans="1:23" x14ac:dyDescent="0.35">
      <c r="A224" s="40">
        <v>57916</v>
      </c>
      <c r="B224" s="9" t="s">
        <v>827</v>
      </c>
      <c r="C224" s="9" t="s">
        <v>1035</v>
      </c>
      <c r="D224" s="9">
        <v>44774.524027777778</v>
      </c>
      <c r="E224" s="9">
        <v>1459587308</v>
      </c>
      <c r="F224" s="9">
        <v>27905614091</v>
      </c>
      <c r="G224" s="29">
        <v>28459871152</v>
      </c>
      <c r="H224" s="29">
        <v>31756442812</v>
      </c>
      <c r="I224" s="30">
        <v>0.1158</v>
      </c>
      <c r="J224" s="9">
        <v>0</v>
      </c>
      <c r="K224" s="9">
        <v>0</v>
      </c>
      <c r="L224" s="9">
        <v>0</v>
      </c>
      <c r="M224" s="9">
        <v>0.1158</v>
      </c>
      <c r="N224" s="9">
        <v>1732958276</v>
      </c>
      <c r="O224" s="9">
        <v>273370968</v>
      </c>
      <c r="P224" s="9">
        <v>31242288542</v>
      </c>
      <c r="Q224" s="31">
        <v>0.90259999999999996</v>
      </c>
      <c r="R224" s="31">
        <v>0.82630000000000003</v>
      </c>
      <c r="S224" s="31">
        <v>0.89410000000000001</v>
      </c>
      <c r="T224" s="31">
        <v>0.80459999999999998</v>
      </c>
      <c r="U224" s="32">
        <v>0.82630000000000003</v>
      </c>
      <c r="V224" s="31">
        <f t="shared" si="6"/>
        <v>0</v>
      </c>
      <c r="W224" s="9">
        <f t="shared" si="7"/>
        <v>0</v>
      </c>
    </row>
    <row r="225" spans="1:23" x14ac:dyDescent="0.35">
      <c r="A225" s="40">
        <v>57919</v>
      </c>
      <c r="B225" s="9" t="s">
        <v>826</v>
      </c>
      <c r="C225" s="9" t="s">
        <v>1035</v>
      </c>
      <c r="D225" s="9">
        <v>44767.682997685188</v>
      </c>
      <c r="E225" s="9">
        <v>0</v>
      </c>
      <c r="F225" s="9">
        <v>1520687908</v>
      </c>
      <c r="G225" s="29">
        <v>1522588556</v>
      </c>
      <c r="H225" s="29">
        <v>1700975303</v>
      </c>
      <c r="I225" s="30">
        <v>0.1172</v>
      </c>
      <c r="J225" s="9">
        <v>0</v>
      </c>
      <c r="K225" s="9">
        <v>0</v>
      </c>
      <c r="L225" s="9">
        <v>0</v>
      </c>
      <c r="M225" s="9">
        <v>0.1172</v>
      </c>
      <c r="N225" s="9">
        <v>0</v>
      </c>
      <c r="O225" s="9">
        <v>0</v>
      </c>
      <c r="P225" s="9">
        <v>1698851975</v>
      </c>
      <c r="Q225" s="31">
        <v>0.82199999999999995</v>
      </c>
      <c r="R225" s="31">
        <v>0.75409999999999999</v>
      </c>
      <c r="S225" s="31">
        <v>0.89410000000000001</v>
      </c>
      <c r="T225" s="31">
        <v>0.80459999999999998</v>
      </c>
      <c r="U225" s="32">
        <v>0.80459999999999998</v>
      </c>
      <c r="V225" s="31">
        <f t="shared" si="6"/>
        <v>-5.0499999999999989E-2</v>
      </c>
      <c r="W225" s="9">
        <f t="shared" si="7"/>
        <v>-857920.2473749998</v>
      </c>
    </row>
    <row r="226" spans="1:23" x14ac:dyDescent="0.35">
      <c r="A226" s="40">
        <v>57922</v>
      </c>
      <c r="B226" s="9" t="s">
        <v>825</v>
      </c>
      <c r="C226" s="9" t="s">
        <v>1035</v>
      </c>
      <c r="D226" s="9">
        <v>44767.529120370367</v>
      </c>
      <c r="E226" s="9">
        <v>0</v>
      </c>
      <c r="F226" s="9">
        <v>14292174307</v>
      </c>
      <c r="G226" s="29">
        <v>14150535770</v>
      </c>
      <c r="H226" s="29">
        <v>15537196829</v>
      </c>
      <c r="I226" s="30">
        <v>9.8000000000000004E-2</v>
      </c>
      <c r="J226" s="9">
        <v>0</v>
      </c>
      <c r="K226" s="9">
        <v>0</v>
      </c>
      <c r="L226" s="9">
        <v>0</v>
      </c>
      <c r="M226" s="9">
        <v>9.8000000000000004E-2</v>
      </c>
      <c r="N226" s="9">
        <v>0</v>
      </c>
      <c r="O226" s="9">
        <v>0</v>
      </c>
      <c r="P226" s="9">
        <v>15692715027</v>
      </c>
      <c r="Q226" s="31">
        <v>0.90890000000000004</v>
      </c>
      <c r="R226" s="31">
        <v>0.84840000000000004</v>
      </c>
      <c r="S226" s="31">
        <v>0.89410000000000001</v>
      </c>
      <c r="T226" s="31">
        <v>0.80459999999999998</v>
      </c>
      <c r="U226" s="32">
        <v>0.84840000000000004</v>
      </c>
      <c r="V226" s="31">
        <f t="shared" si="6"/>
        <v>0</v>
      </c>
      <c r="W226" s="9">
        <f t="shared" si="7"/>
        <v>0</v>
      </c>
    </row>
    <row r="227" spans="1:23" x14ac:dyDescent="0.35">
      <c r="A227" s="40">
        <v>58902</v>
      </c>
      <c r="B227" s="9" t="s">
        <v>341</v>
      </c>
      <c r="C227" s="9" t="s">
        <v>1035</v>
      </c>
      <c r="D227" s="9">
        <v>44771.554629629631</v>
      </c>
      <c r="E227" s="9">
        <v>0</v>
      </c>
      <c r="F227" s="9">
        <v>62916780</v>
      </c>
      <c r="G227" s="29">
        <v>63233835</v>
      </c>
      <c r="H227" s="29">
        <v>95661480</v>
      </c>
      <c r="I227" s="30">
        <v>0.51280000000000003</v>
      </c>
      <c r="J227" s="9">
        <v>0</v>
      </c>
      <c r="K227" s="9">
        <v>0</v>
      </c>
      <c r="L227" s="9">
        <v>0</v>
      </c>
      <c r="M227" s="9">
        <v>0.51280000000000003</v>
      </c>
      <c r="N227" s="9">
        <v>0</v>
      </c>
      <c r="O227" s="9">
        <v>0</v>
      </c>
      <c r="P227" s="9">
        <v>95181833</v>
      </c>
      <c r="Q227" s="31">
        <v>0.91339999999999999</v>
      </c>
      <c r="R227" s="31">
        <v>0.61880000000000002</v>
      </c>
      <c r="S227" s="31">
        <v>0.89410000000000001</v>
      </c>
      <c r="T227" s="31">
        <v>0.80459999999999998</v>
      </c>
      <c r="U227" s="32">
        <v>0.80459999999999998</v>
      </c>
      <c r="V227" s="31">
        <f t="shared" si="6"/>
        <v>-0.18579999999999997</v>
      </c>
      <c r="W227" s="9">
        <f t="shared" si="7"/>
        <v>-176847.84571399997</v>
      </c>
    </row>
    <row r="228" spans="1:23" x14ac:dyDescent="0.35">
      <c r="A228" s="40">
        <v>58905</v>
      </c>
      <c r="B228" s="9" t="s">
        <v>824</v>
      </c>
      <c r="C228" s="9" t="s">
        <v>1035</v>
      </c>
      <c r="D228" s="9">
        <v>44774.678518518522</v>
      </c>
      <c r="E228" s="9">
        <v>3156910</v>
      </c>
      <c r="F228" s="9">
        <v>1669347706</v>
      </c>
      <c r="G228" s="29">
        <v>1668191220</v>
      </c>
      <c r="H228" s="29">
        <v>3159502320</v>
      </c>
      <c r="I228" s="30">
        <v>0.89400000000000002</v>
      </c>
      <c r="J228" s="9">
        <v>0</v>
      </c>
      <c r="K228" s="9">
        <v>0</v>
      </c>
      <c r="L228" s="9">
        <v>0</v>
      </c>
      <c r="M228" s="9">
        <v>0.89400000000000002</v>
      </c>
      <c r="N228" s="9">
        <v>3317300</v>
      </c>
      <c r="O228" s="9">
        <v>160390</v>
      </c>
      <c r="P228" s="9">
        <v>3159030879</v>
      </c>
      <c r="Q228" s="31">
        <v>0.82469999999999999</v>
      </c>
      <c r="R228" s="31">
        <v>0.4466</v>
      </c>
      <c r="S228" s="31">
        <v>0.89410000000000001</v>
      </c>
      <c r="T228" s="31">
        <v>0.80459999999999998</v>
      </c>
      <c r="U228" s="32">
        <v>0.80459999999999998</v>
      </c>
      <c r="V228" s="31">
        <f t="shared" si="6"/>
        <v>-0.35799999999999998</v>
      </c>
      <c r="W228" s="9">
        <f t="shared" si="7"/>
        <v>-11309330.54682</v>
      </c>
    </row>
    <row r="229" spans="1:23" x14ac:dyDescent="0.35">
      <c r="A229" s="40">
        <v>58906</v>
      </c>
      <c r="B229" s="9" t="s">
        <v>823</v>
      </c>
      <c r="C229" s="9" t="s">
        <v>1035</v>
      </c>
      <c r="D229" s="9">
        <v>44774.629942129628</v>
      </c>
      <c r="E229" s="9">
        <v>0</v>
      </c>
      <c r="F229" s="9">
        <v>513543598</v>
      </c>
      <c r="G229" s="29">
        <v>472295620</v>
      </c>
      <c r="H229" s="29">
        <v>500491940</v>
      </c>
      <c r="I229" s="30">
        <v>5.9700000000000003E-2</v>
      </c>
      <c r="J229" s="9">
        <v>0</v>
      </c>
      <c r="K229" s="9">
        <v>0</v>
      </c>
      <c r="L229" s="9">
        <v>0</v>
      </c>
      <c r="M229" s="9">
        <v>5.9700000000000003E-2</v>
      </c>
      <c r="N229" s="9">
        <v>0</v>
      </c>
      <c r="O229" s="9">
        <v>0</v>
      </c>
      <c r="P229" s="9">
        <v>544202446</v>
      </c>
      <c r="Q229" s="31">
        <v>0.91339999999999999</v>
      </c>
      <c r="R229" s="31">
        <v>0.88339999999999996</v>
      </c>
      <c r="S229" s="31">
        <v>0.89410000000000001</v>
      </c>
      <c r="T229" s="31">
        <v>0.80459999999999998</v>
      </c>
      <c r="U229" s="32">
        <v>0.88339999999999996</v>
      </c>
      <c r="V229" s="31">
        <f t="shared" si="6"/>
        <v>0</v>
      </c>
      <c r="W229" s="9">
        <f t="shared" si="7"/>
        <v>0</v>
      </c>
    </row>
    <row r="230" spans="1:23" x14ac:dyDescent="0.35">
      <c r="A230" s="40">
        <v>58909</v>
      </c>
      <c r="B230" s="9" t="s">
        <v>822</v>
      </c>
      <c r="C230" s="9" t="s">
        <v>1035</v>
      </c>
      <c r="D230" s="9">
        <v>44771.441851851851</v>
      </c>
      <c r="E230" s="9">
        <v>2791344</v>
      </c>
      <c r="F230" s="9">
        <v>1694707218</v>
      </c>
      <c r="G230" s="29">
        <v>1739021099</v>
      </c>
      <c r="H230" s="29">
        <v>4117995391</v>
      </c>
      <c r="I230" s="30">
        <v>1.3680000000000001</v>
      </c>
      <c r="J230" s="9">
        <v>0</v>
      </c>
      <c r="K230" s="9">
        <v>0</v>
      </c>
      <c r="L230" s="9">
        <v>0</v>
      </c>
      <c r="M230" s="9">
        <v>1.3680000000000001</v>
      </c>
      <c r="N230" s="9">
        <v>2758494</v>
      </c>
      <c r="O230" s="9">
        <v>-32850</v>
      </c>
      <c r="P230" s="9">
        <v>4009208890</v>
      </c>
      <c r="Q230" s="31">
        <v>0.82199999999999995</v>
      </c>
      <c r="R230" s="31">
        <v>0.35610000000000003</v>
      </c>
      <c r="S230" s="31">
        <v>0.89410000000000001</v>
      </c>
      <c r="T230" s="31">
        <v>0.80459999999999998</v>
      </c>
      <c r="U230" s="32">
        <v>0.80459999999999998</v>
      </c>
      <c r="V230" s="31">
        <f t="shared" si="6"/>
        <v>-0.44849999999999995</v>
      </c>
      <c r="W230" s="9">
        <f t="shared" si="7"/>
        <v>-17981301.871649999</v>
      </c>
    </row>
    <row r="231" spans="1:23" x14ac:dyDescent="0.35">
      <c r="A231" s="40">
        <v>59901</v>
      </c>
      <c r="B231" s="9" t="s">
        <v>821</v>
      </c>
      <c r="C231" s="9" t="s">
        <v>1035</v>
      </c>
      <c r="D231" s="9">
        <v>44774.714444444442</v>
      </c>
      <c r="E231" s="9">
        <v>0</v>
      </c>
      <c r="F231" s="9">
        <v>1704838686</v>
      </c>
      <c r="G231" s="29">
        <v>1608710249</v>
      </c>
      <c r="H231" s="29">
        <v>1903046246</v>
      </c>
      <c r="I231" s="30">
        <v>0.183</v>
      </c>
      <c r="J231" s="9">
        <v>0</v>
      </c>
      <c r="K231" s="9">
        <v>0</v>
      </c>
      <c r="L231" s="9">
        <v>0</v>
      </c>
      <c r="M231" s="9">
        <v>0.183</v>
      </c>
      <c r="N231" s="9">
        <v>0</v>
      </c>
      <c r="O231" s="9">
        <v>0</v>
      </c>
      <c r="P231" s="9">
        <v>2016762722</v>
      </c>
      <c r="Q231" s="31">
        <v>0.87080000000000002</v>
      </c>
      <c r="R231" s="31">
        <v>0.75449999999999995</v>
      </c>
      <c r="S231" s="31">
        <v>0.89410000000000001</v>
      </c>
      <c r="T231" s="31">
        <v>0.80459999999999998</v>
      </c>
      <c r="U231" s="32">
        <v>0.80459999999999998</v>
      </c>
      <c r="V231" s="31">
        <f t="shared" si="6"/>
        <v>-5.0100000000000033E-2</v>
      </c>
      <c r="W231" s="9">
        <f t="shared" si="7"/>
        <v>-1010398.1237220006</v>
      </c>
    </row>
    <row r="232" spans="1:23" x14ac:dyDescent="0.35">
      <c r="A232" s="40">
        <v>59902</v>
      </c>
      <c r="B232" s="9" t="s">
        <v>820</v>
      </c>
      <c r="C232" s="9" t="s">
        <v>1035</v>
      </c>
      <c r="D232" s="9">
        <v>44774.524027777778</v>
      </c>
      <c r="E232" s="9">
        <v>0</v>
      </c>
      <c r="F232" s="9">
        <v>70835141</v>
      </c>
      <c r="G232" s="29">
        <v>69968907</v>
      </c>
      <c r="H232" s="29">
        <v>72181474</v>
      </c>
      <c r="I232" s="30">
        <v>3.1600000000000003E-2</v>
      </c>
      <c r="J232" s="9">
        <v>0</v>
      </c>
      <c r="K232" s="9">
        <v>0</v>
      </c>
      <c r="L232" s="9">
        <v>0</v>
      </c>
      <c r="M232" s="9">
        <v>3.1600000000000003E-2</v>
      </c>
      <c r="N232" s="9">
        <v>0</v>
      </c>
      <c r="O232" s="9">
        <v>0</v>
      </c>
      <c r="P232" s="9">
        <v>73075100</v>
      </c>
      <c r="Q232" s="31">
        <v>0.90529999999999999</v>
      </c>
      <c r="R232" s="31">
        <v>0.89939999999999998</v>
      </c>
      <c r="S232" s="31">
        <v>0.89410000000000001</v>
      </c>
      <c r="T232" s="31">
        <v>0.80459999999999998</v>
      </c>
      <c r="U232" s="32">
        <v>0.89410000000000001</v>
      </c>
      <c r="V232" s="31">
        <f t="shared" si="6"/>
        <v>0</v>
      </c>
      <c r="W232" s="9">
        <f t="shared" si="7"/>
        <v>0</v>
      </c>
    </row>
    <row r="233" spans="1:23" x14ac:dyDescent="0.35">
      <c r="A233" s="40">
        <v>60902</v>
      </c>
      <c r="B233" s="9" t="s">
        <v>819</v>
      </c>
      <c r="C233" s="9" t="s">
        <v>1035</v>
      </c>
      <c r="D233" s="9">
        <v>44774.524027777778</v>
      </c>
      <c r="E233" s="9">
        <v>0</v>
      </c>
      <c r="F233" s="9">
        <v>282406949</v>
      </c>
      <c r="G233" s="29">
        <v>294470881</v>
      </c>
      <c r="H233" s="29">
        <v>348315568</v>
      </c>
      <c r="I233" s="30">
        <v>0.18290000000000001</v>
      </c>
      <c r="J233" s="9">
        <v>0</v>
      </c>
      <c r="K233" s="9">
        <v>0</v>
      </c>
      <c r="L233" s="9">
        <v>0</v>
      </c>
      <c r="M233" s="9">
        <v>0.18290000000000001</v>
      </c>
      <c r="N233" s="9">
        <v>0</v>
      </c>
      <c r="O233" s="9">
        <v>0</v>
      </c>
      <c r="P233" s="9">
        <v>334045718</v>
      </c>
      <c r="Q233" s="31">
        <v>0.82199999999999995</v>
      </c>
      <c r="R233" s="31">
        <v>0.71230000000000004</v>
      </c>
      <c r="S233" s="31">
        <v>0.89410000000000001</v>
      </c>
      <c r="T233" s="31">
        <v>0.80459999999999998</v>
      </c>
      <c r="U233" s="32">
        <v>0.80459999999999998</v>
      </c>
      <c r="V233" s="31">
        <f t="shared" si="6"/>
        <v>-9.2299999999999938E-2</v>
      </c>
      <c r="W233" s="9">
        <f t="shared" si="7"/>
        <v>-308324.19771399983</v>
      </c>
    </row>
    <row r="234" spans="1:23" x14ac:dyDescent="0.35">
      <c r="A234" s="40">
        <v>60914</v>
      </c>
      <c r="B234" s="9" t="s">
        <v>818</v>
      </c>
      <c r="C234" s="9" t="s">
        <v>1035</v>
      </c>
      <c r="D234" s="9">
        <v>44770.539027777777</v>
      </c>
      <c r="E234" s="9">
        <v>0</v>
      </c>
      <c r="F234" s="9">
        <v>85434571</v>
      </c>
      <c r="G234" s="29">
        <v>90290579</v>
      </c>
      <c r="H234" s="29">
        <v>115023194</v>
      </c>
      <c r="I234" s="30">
        <v>0.27389999999999998</v>
      </c>
      <c r="J234" s="9">
        <v>0</v>
      </c>
      <c r="K234" s="9">
        <v>0</v>
      </c>
      <c r="L234" s="9">
        <v>0</v>
      </c>
      <c r="M234" s="9">
        <v>0.27389999999999998</v>
      </c>
      <c r="N234" s="9">
        <v>0</v>
      </c>
      <c r="O234" s="9">
        <v>0</v>
      </c>
      <c r="P234" s="9">
        <v>108837016</v>
      </c>
      <c r="Q234" s="31">
        <v>0.90349999999999997</v>
      </c>
      <c r="R234" s="31">
        <v>0.72689999999999999</v>
      </c>
      <c r="S234" s="31">
        <v>0.89410000000000001</v>
      </c>
      <c r="T234" s="31">
        <v>0.80459999999999998</v>
      </c>
      <c r="U234" s="32">
        <v>0.80459999999999998</v>
      </c>
      <c r="V234" s="31">
        <f t="shared" si="6"/>
        <v>-7.7699999999999991E-2</v>
      </c>
      <c r="W234" s="9">
        <f t="shared" si="7"/>
        <v>-84566.361431999991</v>
      </c>
    </row>
    <row r="235" spans="1:23" x14ac:dyDescent="0.35">
      <c r="A235" s="40">
        <v>61901</v>
      </c>
      <c r="B235" s="9" t="s">
        <v>817</v>
      </c>
      <c r="C235" s="9" t="s">
        <v>1035</v>
      </c>
      <c r="D235" s="9">
        <v>44769.687777777777</v>
      </c>
      <c r="E235" s="9">
        <v>0</v>
      </c>
      <c r="F235" s="9">
        <v>23451365187</v>
      </c>
      <c r="G235" s="29">
        <v>20927479335</v>
      </c>
      <c r="H235" s="29">
        <v>24777763073</v>
      </c>
      <c r="I235" s="30">
        <v>0.184</v>
      </c>
      <c r="J235" s="9">
        <v>0</v>
      </c>
      <c r="K235" s="9">
        <v>0</v>
      </c>
      <c r="L235" s="9">
        <v>0</v>
      </c>
      <c r="M235" s="9">
        <v>0.184</v>
      </c>
      <c r="N235" s="9">
        <v>0</v>
      </c>
      <c r="O235" s="9">
        <v>0</v>
      </c>
      <c r="P235" s="9">
        <v>27765999003</v>
      </c>
      <c r="Q235" s="31">
        <v>0.82199999999999995</v>
      </c>
      <c r="R235" s="31">
        <v>0.71160000000000001</v>
      </c>
      <c r="S235" s="31">
        <v>0.89410000000000001</v>
      </c>
      <c r="T235" s="31">
        <v>0.80459999999999998</v>
      </c>
      <c r="U235" s="32">
        <v>0.80459999999999998</v>
      </c>
      <c r="V235" s="31">
        <f t="shared" si="6"/>
        <v>-9.2999999999999972E-2</v>
      </c>
      <c r="W235" s="9">
        <f t="shared" si="7"/>
        <v>-25822379.072789989</v>
      </c>
    </row>
    <row r="236" spans="1:23" x14ac:dyDescent="0.35">
      <c r="A236" s="40">
        <v>61902</v>
      </c>
      <c r="B236" s="9" t="s">
        <v>816</v>
      </c>
      <c r="C236" s="9" t="s">
        <v>1035</v>
      </c>
      <c r="D236" s="9">
        <v>44770.457719907405</v>
      </c>
      <c r="E236" s="9">
        <v>0</v>
      </c>
      <c r="F236" s="9">
        <v>47411384258</v>
      </c>
      <c r="G236" s="29">
        <v>48281108603</v>
      </c>
      <c r="H236" s="29">
        <v>53890209663</v>
      </c>
      <c r="I236" s="30">
        <v>0.1162</v>
      </c>
      <c r="J236" s="9">
        <v>0</v>
      </c>
      <c r="K236" s="9">
        <v>0</v>
      </c>
      <c r="L236" s="9">
        <v>0</v>
      </c>
      <c r="M236" s="9">
        <v>0.1162</v>
      </c>
      <c r="N236" s="9">
        <v>0</v>
      </c>
      <c r="O236" s="9">
        <v>0</v>
      </c>
      <c r="P236" s="9">
        <v>52919444313</v>
      </c>
      <c r="Q236" s="31">
        <v>0.87760000000000005</v>
      </c>
      <c r="R236" s="31">
        <v>0.80589999999999995</v>
      </c>
      <c r="S236" s="31">
        <v>0.89410000000000001</v>
      </c>
      <c r="T236" s="31">
        <v>0.80459999999999998</v>
      </c>
      <c r="U236" s="32">
        <v>0.80589999999999995</v>
      </c>
      <c r="V236" s="31">
        <f t="shared" si="6"/>
        <v>0</v>
      </c>
      <c r="W236" s="9">
        <f t="shared" si="7"/>
        <v>0</v>
      </c>
    </row>
    <row r="237" spans="1:23" x14ac:dyDescent="0.35">
      <c r="A237" s="40">
        <v>61903</v>
      </c>
      <c r="B237" s="9" t="s">
        <v>815</v>
      </c>
      <c r="C237" s="9" t="s">
        <v>1035</v>
      </c>
      <c r="D237" s="9">
        <v>44771.649733796294</v>
      </c>
      <c r="E237" s="9">
        <v>0</v>
      </c>
      <c r="F237" s="9">
        <v>1037361259</v>
      </c>
      <c r="G237" s="29">
        <v>1093494222</v>
      </c>
      <c r="H237" s="29">
        <v>1323763676</v>
      </c>
      <c r="I237" s="30">
        <v>0.21060000000000001</v>
      </c>
      <c r="J237" s="9">
        <v>0</v>
      </c>
      <c r="K237" s="9">
        <v>0</v>
      </c>
      <c r="L237" s="9">
        <v>0</v>
      </c>
      <c r="M237" s="9">
        <v>0.21060000000000001</v>
      </c>
      <c r="N237" s="9">
        <v>0</v>
      </c>
      <c r="O237" s="9">
        <v>0</v>
      </c>
      <c r="P237" s="9">
        <v>1255810160</v>
      </c>
      <c r="Q237" s="31">
        <v>0.82199999999999995</v>
      </c>
      <c r="R237" s="31">
        <v>0.69589999999999996</v>
      </c>
      <c r="S237" s="31">
        <v>0.89410000000000001</v>
      </c>
      <c r="T237" s="31">
        <v>0.80459999999999998</v>
      </c>
      <c r="U237" s="32">
        <v>0.80459999999999998</v>
      </c>
      <c r="V237" s="31">
        <f t="shared" si="6"/>
        <v>-0.10870000000000002</v>
      </c>
      <c r="W237" s="9">
        <f t="shared" si="7"/>
        <v>-1365065.6439200002</v>
      </c>
    </row>
    <row r="238" spans="1:23" x14ac:dyDescent="0.35">
      <c r="A238" s="40">
        <v>61905</v>
      </c>
      <c r="B238" s="9" t="s">
        <v>814</v>
      </c>
      <c r="C238" s="9" t="s">
        <v>1035</v>
      </c>
      <c r="D238" s="9">
        <v>44770.666516203702</v>
      </c>
      <c r="E238" s="9">
        <v>0</v>
      </c>
      <c r="F238" s="9">
        <v>1120077212</v>
      </c>
      <c r="G238" s="29">
        <v>1150984810</v>
      </c>
      <c r="H238" s="29">
        <v>1478224744</v>
      </c>
      <c r="I238" s="30">
        <v>0.2843</v>
      </c>
      <c r="J238" s="9">
        <v>0</v>
      </c>
      <c r="K238" s="9">
        <v>0</v>
      </c>
      <c r="L238" s="9">
        <v>0</v>
      </c>
      <c r="M238" s="9">
        <v>0.2843</v>
      </c>
      <c r="N238" s="9">
        <v>0</v>
      </c>
      <c r="O238" s="9">
        <v>0</v>
      </c>
      <c r="P238" s="9">
        <v>1438529714</v>
      </c>
      <c r="Q238" s="31">
        <v>0.82199999999999995</v>
      </c>
      <c r="R238" s="31">
        <v>0.65600000000000003</v>
      </c>
      <c r="S238" s="31">
        <v>0.89410000000000001</v>
      </c>
      <c r="T238" s="31">
        <v>0.80459999999999998</v>
      </c>
      <c r="U238" s="32">
        <v>0.80459999999999998</v>
      </c>
      <c r="V238" s="31">
        <f t="shared" si="6"/>
        <v>-0.14859999999999995</v>
      </c>
      <c r="W238" s="9">
        <f t="shared" si="7"/>
        <v>-2137655.1550039994</v>
      </c>
    </row>
    <row r="239" spans="1:23" x14ac:dyDescent="0.35">
      <c r="A239" s="40">
        <v>61906</v>
      </c>
      <c r="B239" s="9" t="s">
        <v>813</v>
      </c>
      <c r="C239" s="9" t="s">
        <v>1035</v>
      </c>
      <c r="D239" s="9">
        <v>44769.402430555558</v>
      </c>
      <c r="E239" s="9">
        <v>0</v>
      </c>
      <c r="F239" s="9">
        <v>800168138</v>
      </c>
      <c r="G239" s="29">
        <v>822766231</v>
      </c>
      <c r="H239" s="29">
        <v>1055290898</v>
      </c>
      <c r="I239" s="30">
        <v>0.28260000000000002</v>
      </c>
      <c r="J239" s="9">
        <v>0</v>
      </c>
      <c r="K239" s="9">
        <v>0</v>
      </c>
      <c r="L239" s="9">
        <v>0</v>
      </c>
      <c r="M239" s="9">
        <v>0.28260000000000002</v>
      </c>
      <c r="N239" s="9">
        <v>0</v>
      </c>
      <c r="O239" s="9">
        <v>0</v>
      </c>
      <c r="P239" s="9">
        <v>1026306284</v>
      </c>
      <c r="Q239" s="31">
        <v>0.86</v>
      </c>
      <c r="R239" s="31">
        <v>0.68720000000000003</v>
      </c>
      <c r="S239" s="31">
        <v>0.89410000000000001</v>
      </c>
      <c r="T239" s="31">
        <v>0.80459999999999998</v>
      </c>
      <c r="U239" s="32">
        <v>0.80459999999999998</v>
      </c>
      <c r="V239" s="31">
        <f t="shared" si="6"/>
        <v>-0.11739999999999995</v>
      </c>
      <c r="W239" s="9">
        <f t="shared" si="7"/>
        <v>-1204883.5774159995</v>
      </c>
    </row>
    <row r="240" spans="1:23" x14ac:dyDescent="0.35">
      <c r="A240" s="40">
        <v>61907</v>
      </c>
      <c r="B240" s="9" t="s">
        <v>812</v>
      </c>
      <c r="C240" s="9" t="s">
        <v>1035</v>
      </c>
      <c r="D240" s="9">
        <v>44768.607303240744</v>
      </c>
      <c r="E240" s="9">
        <v>0</v>
      </c>
      <c r="F240" s="9">
        <v>1600468316</v>
      </c>
      <c r="G240" s="29">
        <v>1651640239</v>
      </c>
      <c r="H240" s="29">
        <v>2197061730</v>
      </c>
      <c r="I240" s="30">
        <v>0.33019999999999999</v>
      </c>
      <c r="J240" s="9">
        <v>0</v>
      </c>
      <c r="K240" s="9">
        <v>0</v>
      </c>
      <c r="L240" s="9">
        <v>0</v>
      </c>
      <c r="M240" s="9">
        <v>0.33019999999999999</v>
      </c>
      <c r="N240" s="9">
        <v>0</v>
      </c>
      <c r="O240" s="9">
        <v>0</v>
      </c>
      <c r="P240" s="9">
        <v>2128991292</v>
      </c>
      <c r="Q240" s="31">
        <v>0.82199999999999995</v>
      </c>
      <c r="R240" s="31">
        <v>0.63329999999999997</v>
      </c>
      <c r="S240" s="31">
        <v>0.89410000000000001</v>
      </c>
      <c r="T240" s="31">
        <v>0.80459999999999998</v>
      </c>
      <c r="U240" s="32">
        <v>0.80459999999999998</v>
      </c>
      <c r="V240" s="31">
        <f t="shared" si="6"/>
        <v>-0.17130000000000001</v>
      </c>
      <c r="W240" s="9">
        <f t="shared" si="7"/>
        <v>-3646962.0831960007</v>
      </c>
    </row>
    <row r="241" spans="1:23" x14ac:dyDescent="0.35">
      <c r="A241" s="40">
        <v>61908</v>
      </c>
      <c r="B241" s="9" t="s">
        <v>811</v>
      </c>
      <c r="C241" s="9" t="s">
        <v>1035</v>
      </c>
      <c r="D241" s="9">
        <v>44770.457719907405</v>
      </c>
      <c r="E241" s="9">
        <v>0</v>
      </c>
      <c r="F241" s="9">
        <v>1533319451</v>
      </c>
      <c r="G241" s="29">
        <v>1394575406</v>
      </c>
      <c r="H241" s="29">
        <v>1580424614</v>
      </c>
      <c r="I241" s="30">
        <v>0.1333</v>
      </c>
      <c r="J241" s="9">
        <v>0</v>
      </c>
      <c r="K241" s="9">
        <v>0</v>
      </c>
      <c r="L241" s="9">
        <v>0</v>
      </c>
      <c r="M241" s="9">
        <v>0.1333</v>
      </c>
      <c r="N241" s="9">
        <v>0</v>
      </c>
      <c r="O241" s="9">
        <v>0</v>
      </c>
      <c r="P241" s="9">
        <v>1737658495</v>
      </c>
      <c r="Q241" s="31">
        <v>0.82199999999999995</v>
      </c>
      <c r="R241" s="31">
        <v>0.74339999999999995</v>
      </c>
      <c r="S241" s="31">
        <v>0.89410000000000001</v>
      </c>
      <c r="T241" s="31">
        <v>0.80459999999999998</v>
      </c>
      <c r="U241" s="32">
        <v>0.80459999999999998</v>
      </c>
      <c r="V241" s="31">
        <f t="shared" si="6"/>
        <v>-6.1200000000000032E-2</v>
      </c>
      <c r="W241" s="9">
        <f t="shared" si="7"/>
        <v>-1063446.9989400005</v>
      </c>
    </row>
    <row r="242" spans="1:23" x14ac:dyDescent="0.35">
      <c r="A242" s="40">
        <v>61910</v>
      </c>
      <c r="B242" s="9" t="s">
        <v>810</v>
      </c>
      <c r="C242" s="9" t="s">
        <v>1035</v>
      </c>
      <c r="D242" s="9">
        <v>44770.666516203702</v>
      </c>
      <c r="E242" s="9">
        <v>0</v>
      </c>
      <c r="F242" s="9">
        <v>3209825299</v>
      </c>
      <c r="G242" s="29">
        <v>3269860749</v>
      </c>
      <c r="H242" s="29">
        <v>4058973076</v>
      </c>
      <c r="I242" s="30">
        <v>0.24129999999999999</v>
      </c>
      <c r="J242" s="9">
        <v>0</v>
      </c>
      <c r="K242" s="9">
        <v>0</v>
      </c>
      <c r="L242" s="9">
        <v>0</v>
      </c>
      <c r="M242" s="9">
        <v>0.24129999999999999</v>
      </c>
      <c r="N242" s="9">
        <v>0</v>
      </c>
      <c r="O242" s="9">
        <v>0</v>
      </c>
      <c r="P242" s="9">
        <v>3984449329</v>
      </c>
      <c r="Q242" s="31">
        <v>0.82199999999999995</v>
      </c>
      <c r="R242" s="31">
        <v>0.67869999999999997</v>
      </c>
      <c r="S242" s="31">
        <v>0.89410000000000001</v>
      </c>
      <c r="T242" s="31">
        <v>0.80459999999999998</v>
      </c>
      <c r="U242" s="32">
        <v>0.80459999999999998</v>
      </c>
      <c r="V242" s="31">
        <f t="shared" si="6"/>
        <v>-0.12590000000000001</v>
      </c>
      <c r="W242" s="9">
        <f t="shared" si="7"/>
        <v>-5016421.7052110005</v>
      </c>
    </row>
    <row r="243" spans="1:23" x14ac:dyDescent="0.35">
      <c r="A243" s="40">
        <v>61911</v>
      </c>
      <c r="B243" s="9" t="s">
        <v>809</v>
      </c>
      <c r="C243" s="9" t="s">
        <v>1035</v>
      </c>
      <c r="D243" s="9">
        <v>44773.587858796294</v>
      </c>
      <c r="E243" s="9">
        <v>0</v>
      </c>
      <c r="F243" s="9">
        <v>25994509365</v>
      </c>
      <c r="G243" s="29">
        <v>25621389561</v>
      </c>
      <c r="H243" s="29">
        <v>31728308558</v>
      </c>
      <c r="I243" s="30">
        <v>0.2384</v>
      </c>
      <c r="J243" s="9">
        <v>0</v>
      </c>
      <c r="K243" s="9">
        <v>0</v>
      </c>
      <c r="L243" s="9">
        <v>0</v>
      </c>
      <c r="M243" s="9">
        <v>0.2384</v>
      </c>
      <c r="N243" s="9">
        <v>0</v>
      </c>
      <c r="O243" s="9">
        <v>0</v>
      </c>
      <c r="P243" s="9">
        <v>32190362353</v>
      </c>
      <c r="Q243" s="31">
        <v>0.82199999999999995</v>
      </c>
      <c r="R243" s="31">
        <v>0.68030000000000002</v>
      </c>
      <c r="S243" s="31">
        <v>0.89410000000000001</v>
      </c>
      <c r="T243" s="31">
        <v>0.80459999999999998</v>
      </c>
      <c r="U243" s="32">
        <v>0.80459999999999998</v>
      </c>
      <c r="V243" s="31">
        <f t="shared" si="6"/>
        <v>-0.12429999999999997</v>
      </c>
      <c r="W243" s="9">
        <f t="shared" si="7"/>
        <v>-40012620.404778987</v>
      </c>
    </row>
    <row r="244" spans="1:23" x14ac:dyDescent="0.35">
      <c r="A244" s="40">
        <v>61912</v>
      </c>
      <c r="B244" s="9" t="s">
        <v>808</v>
      </c>
      <c r="C244" s="9" t="s">
        <v>1035</v>
      </c>
      <c r="D244" s="9">
        <v>44773.691354166665</v>
      </c>
      <c r="E244" s="9">
        <v>0</v>
      </c>
      <c r="F244" s="9">
        <v>2449296102</v>
      </c>
      <c r="G244" s="29">
        <v>2550381286</v>
      </c>
      <c r="H244" s="29">
        <v>2970823659</v>
      </c>
      <c r="I244" s="30">
        <v>0.16489999999999999</v>
      </c>
      <c r="J244" s="9">
        <v>0</v>
      </c>
      <c r="K244" s="9">
        <v>0</v>
      </c>
      <c r="L244" s="9">
        <v>0</v>
      </c>
      <c r="M244" s="9">
        <v>0.16489999999999999</v>
      </c>
      <c r="N244" s="9">
        <v>0</v>
      </c>
      <c r="O244" s="9">
        <v>0</v>
      </c>
      <c r="P244" s="9">
        <v>2853074106</v>
      </c>
      <c r="Q244" s="31">
        <v>0.86199999999999999</v>
      </c>
      <c r="R244" s="31">
        <v>0.75849999999999995</v>
      </c>
      <c r="S244" s="31">
        <v>0.89410000000000001</v>
      </c>
      <c r="T244" s="31">
        <v>0.80459999999999998</v>
      </c>
      <c r="U244" s="32">
        <v>0.80459999999999998</v>
      </c>
      <c r="V244" s="31">
        <f t="shared" si="6"/>
        <v>-4.610000000000003E-2</v>
      </c>
      <c r="W244" s="9">
        <f t="shared" si="7"/>
        <v>-1315267.1628660008</v>
      </c>
    </row>
    <row r="245" spans="1:23" x14ac:dyDescent="0.35">
      <c r="A245" s="40">
        <v>61914</v>
      </c>
      <c r="B245" s="9" t="s">
        <v>807</v>
      </c>
      <c r="C245" s="9" t="s">
        <v>1035</v>
      </c>
      <c r="D245" s="9">
        <v>44769.687777777777</v>
      </c>
      <c r="E245" s="9">
        <v>0</v>
      </c>
      <c r="F245" s="9">
        <v>6151491924</v>
      </c>
      <c r="G245" s="29">
        <v>6394748827</v>
      </c>
      <c r="H245" s="29">
        <v>7459517124</v>
      </c>
      <c r="I245" s="30">
        <v>0.16650000000000001</v>
      </c>
      <c r="J245" s="9">
        <v>0</v>
      </c>
      <c r="K245" s="9">
        <v>0</v>
      </c>
      <c r="L245" s="9">
        <v>0</v>
      </c>
      <c r="M245" s="9">
        <v>0.16650000000000001</v>
      </c>
      <c r="N245" s="9">
        <v>0</v>
      </c>
      <c r="O245" s="9">
        <v>0</v>
      </c>
      <c r="P245" s="9">
        <v>7175756325</v>
      </c>
      <c r="Q245" s="31">
        <v>0.82199999999999995</v>
      </c>
      <c r="R245" s="31">
        <v>0.72219999999999995</v>
      </c>
      <c r="S245" s="31">
        <v>0.89410000000000001</v>
      </c>
      <c r="T245" s="31">
        <v>0.80459999999999998</v>
      </c>
      <c r="U245" s="32">
        <v>0.80459999999999998</v>
      </c>
      <c r="V245" s="31">
        <f t="shared" si="6"/>
        <v>-8.2400000000000029E-2</v>
      </c>
      <c r="W245" s="9">
        <f t="shared" si="7"/>
        <v>-5912823.2118000025</v>
      </c>
    </row>
    <row r="246" spans="1:23" x14ac:dyDescent="0.35">
      <c r="A246" s="40">
        <v>62901</v>
      </c>
      <c r="B246" s="9" t="s">
        <v>806</v>
      </c>
      <c r="C246" s="9" t="s">
        <v>1035</v>
      </c>
      <c r="D246" s="9">
        <v>44771.403298611112</v>
      </c>
      <c r="E246" s="9">
        <v>0</v>
      </c>
      <c r="F246" s="9">
        <v>994207797</v>
      </c>
      <c r="G246" s="29">
        <v>1040977711</v>
      </c>
      <c r="H246" s="29">
        <v>1421639230</v>
      </c>
      <c r="I246" s="30">
        <v>0.36570000000000003</v>
      </c>
      <c r="J246" s="9">
        <v>0</v>
      </c>
      <c r="K246" s="9">
        <v>0</v>
      </c>
      <c r="L246" s="9">
        <v>0</v>
      </c>
      <c r="M246" s="9">
        <v>0.36570000000000003</v>
      </c>
      <c r="N246" s="9">
        <v>0</v>
      </c>
      <c r="O246" s="9">
        <v>0</v>
      </c>
      <c r="P246" s="9">
        <v>1357766638</v>
      </c>
      <c r="Q246" s="31">
        <v>0.91339999999999999</v>
      </c>
      <c r="R246" s="31">
        <v>0.6855</v>
      </c>
      <c r="S246" s="31">
        <v>0.89410000000000001</v>
      </c>
      <c r="T246" s="31">
        <v>0.80459999999999998</v>
      </c>
      <c r="U246" s="32">
        <v>0.80459999999999998</v>
      </c>
      <c r="V246" s="31">
        <f t="shared" si="6"/>
        <v>-0.11909999999999998</v>
      </c>
      <c r="W246" s="9">
        <f t="shared" si="7"/>
        <v>-1617100.065858</v>
      </c>
    </row>
    <row r="247" spans="1:23" x14ac:dyDescent="0.35">
      <c r="A247" s="40">
        <v>62902</v>
      </c>
      <c r="B247" s="9" t="s">
        <v>805</v>
      </c>
      <c r="C247" s="9" t="s">
        <v>1035</v>
      </c>
      <c r="D247" s="9">
        <v>44774.700474537036</v>
      </c>
      <c r="E247" s="9">
        <v>0</v>
      </c>
      <c r="F247" s="9">
        <v>594245934</v>
      </c>
      <c r="G247" s="29">
        <v>598186335</v>
      </c>
      <c r="H247" s="29">
        <v>1266053579</v>
      </c>
      <c r="I247" s="30">
        <v>1.1165</v>
      </c>
      <c r="J247" s="9">
        <v>0</v>
      </c>
      <c r="K247" s="9">
        <v>0</v>
      </c>
      <c r="L247" s="9">
        <v>0</v>
      </c>
      <c r="M247" s="9">
        <v>1.1165</v>
      </c>
      <c r="N247" s="9">
        <v>0</v>
      </c>
      <c r="O247" s="9">
        <v>0</v>
      </c>
      <c r="P247" s="9">
        <v>1257713772</v>
      </c>
      <c r="Q247" s="31">
        <v>0.91339999999999999</v>
      </c>
      <c r="R247" s="31">
        <v>0.44230000000000003</v>
      </c>
      <c r="S247" s="31">
        <v>0.89410000000000001</v>
      </c>
      <c r="T247" s="31">
        <v>0.80459999999999998</v>
      </c>
      <c r="U247" s="32">
        <v>0.80459999999999998</v>
      </c>
      <c r="V247" s="31">
        <f t="shared" si="6"/>
        <v>-0.36229999999999996</v>
      </c>
      <c r="W247" s="9">
        <f t="shared" si="7"/>
        <v>-4556696.9959559999</v>
      </c>
    </row>
    <row r="248" spans="1:23" x14ac:dyDescent="0.35">
      <c r="A248" s="40">
        <v>62903</v>
      </c>
      <c r="B248" s="9" t="s">
        <v>804</v>
      </c>
      <c r="C248" s="9" t="s">
        <v>1035</v>
      </c>
      <c r="D248" s="9">
        <v>44769.773125</v>
      </c>
      <c r="E248" s="9">
        <v>0</v>
      </c>
      <c r="F248" s="9">
        <v>751663011</v>
      </c>
      <c r="G248" s="29">
        <v>790417884</v>
      </c>
      <c r="H248" s="29">
        <v>1408114632</v>
      </c>
      <c r="I248" s="30">
        <v>0.78149999999999997</v>
      </c>
      <c r="J248" s="9">
        <v>386906915</v>
      </c>
      <c r="K248" s="9">
        <v>0</v>
      </c>
      <c r="L248" s="9">
        <v>386906915</v>
      </c>
      <c r="M248" s="9">
        <v>0.19600000000000001</v>
      </c>
      <c r="N248" s="9">
        <v>0</v>
      </c>
      <c r="O248" s="9">
        <v>0</v>
      </c>
      <c r="P248" s="9">
        <v>1339073553</v>
      </c>
      <c r="Q248" s="31">
        <v>0.91339999999999999</v>
      </c>
      <c r="R248" s="31">
        <v>0.79600000000000004</v>
      </c>
      <c r="S248" s="31">
        <v>0.89410000000000001</v>
      </c>
      <c r="T248" s="31">
        <v>0.80459999999999998</v>
      </c>
      <c r="U248" s="32">
        <v>0.80459999999999998</v>
      </c>
      <c r="V248" s="31">
        <f t="shared" si="6"/>
        <v>-8.599999999999941E-3</v>
      </c>
      <c r="W248" s="9">
        <f t="shared" si="7"/>
        <v>-115160.32555799921</v>
      </c>
    </row>
    <row r="249" spans="1:23" x14ac:dyDescent="0.35">
      <c r="A249" s="40">
        <v>62904</v>
      </c>
      <c r="B249" s="9" t="s">
        <v>803</v>
      </c>
      <c r="C249" s="9" t="s">
        <v>1035</v>
      </c>
      <c r="D249" s="9">
        <v>44774.678518518522</v>
      </c>
      <c r="E249" s="9">
        <v>0</v>
      </c>
      <c r="F249" s="9">
        <v>1639651138</v>
      </c>
      <c r="G249" s="29">
        <v>1658970655</v>
      </c>
      <c r="H249" s="29">
        <v>2696391595</v>
      </c>
      <c r="I249" s="30">
        <v>0.62529999999999997</v>
      </c>
      <c r="J249" s="9">
        <v>0</v>
      </c>
      <c r="K249" s="9">
        <v>0</v>
      </c>
      <c r="L249" s="9">
        <v>0</v>
      </c>
      <c r="M249" s="9">
        <v>0.62529999999999997</v>
      </c>
      <c r="N249" s="9">
        <v>0</v>
      </c>
      <c r="O249" s="9">
        <v>0</v>
      </c>
      <c r="P249" s="9">
        <v>2664990809</v>
      </c>
      <c r="Q249" s="31">
        <v>0.91339999999999999</v>
      </c>
      <c r="R249" s="31">
        <v>0.57599999999999996</v>
      </c>
      <c r="S249" s="31">
        <v>0.89410000000000001</v>
      </c>
      <c r="T249" s="31">
        <v>0.80459999999999998</v>
      </c>
      <c r="U249" s="32">
        <v>0.80459999999999998</v>
      </c>
      <c r="V249" s="31">
        <f t="shared" si="6"/>
        <v>-0.22860000000000003</v>
      </c>
      <c r="W249" s="9">
        <f t="shared" si="7"/>
        <v>-6092168.9893740006</v>
      </c>
    </row>
    <row r="250" spans="1:23" x14ac:dyDescent="0.35">
      <c r="A250" s="40">
        <v>62905</v>
      </c>
      <c r="B250" s="9" t="s">
        <v>802</v>
      </c>
      <c r="C250" s="9" t="s">
        <v>1035</v>
      </c>
      <c r="D250" s="9">
        <v>44774.678518518522</v>
      </c>
      <c r="E250" s="9">
        <v>0</v>
      </c>
      <c r="F250" s="9">
        <v>591544145</v>
      </c>
      <c r="G250" s="29">
        <v>594405330</v>
      </c>
      <c r="H250" s="29">
        <v>1019702810</v>
      </c>
      <c r="I250" s="30">
        <v>0.71550000000000002</v>
      </c>
      <c r="J250" s="9">
        <v>0</v>
      </c>
      <c r="K250" s="9">
        <v>0</v>
      </c>
      <c r="L250" s="9">
        <v>0</v>
      </c>
      <c r="M250" s="9">
        <v>0.71550000000000002</v>
      </c>
      <c r="N250" s="9">
        <v>0</v>
      </c>
      <c r="O250" s="9">
        <v>0</v>
      </c>
      <c r="P250" s="9">
        <v>1014794445</v>
      </c>
      <c r="Q250" s="31">
        <v>0.91339999999999999</v>
      </c>
      <c r="R250" s="31">
        <v>0.54569999999999996</v>
      </c>
      <c r="S250" s="31">
        <v>0.89410000000000001</v>
      </c>
      <c r="T250" s="31">
        <v>0.80459999999999998</v>
      </c>
      <c r="U250" s="32">
        <v>0.80459999999999998</v>
      </c>
      <c r="V250" s="31">
        <f t="shared" si="6"/>
        <v>-0.25890000000000002</v>
      </c>
      <c r="W250" s="9">
        <f t="shared" si="7"/>
        <v>-2627302.8181050001</v>
      </c>
    </row>
    <row r="251" spans="1:23" x14ac:dyDescent="0.35">
      <c r="A251" s="40">
        <v>62906</v>
      </c>
      <c r="B251" s="9" t="s">
        <v>801</v>
      </c>
      <c r="C251" s="9" t="s">
        <v>1035</v>
      </c>
      <c r="D251" s="9">
        <v>44768.607303240744</v>
      </c>
      <c r="E251" s="9">
        <v>0</v>
      </c>
      <c r="F251" s="9">
        <v>89933047</v>
      </c>
      <c r="G251" s="29">
        <v>94615831</v>
      </c>
      <c r="H251" s="29">
        <v>98008740</v>
      </c>
      <c r="I251" s="30">
        <v>3.5900000000000001E-2</v>
      </c>
      <c r="J251" s="9">
        <v>0</v>
      </c>
      <c r="K251" s="9">
        <v>0</v>
      </c>
      <c r="L251" s="9">
        <v>0</v>
      </c>
      <c r="M251" s="9">
        <v>3.5900000000000001E-2</v>
      </c>
      <c r="N251" s="9">
        <v>0</v>
      </c>
      <c r="O251" s="9">
        <v>0</v>
      </c>
      <c r="P251" s="9">
        <v>93158032</v>
      </c>
      <c r="Q251" s="31">
        <v>0.82199999999999995</v>
      </c>
      <c r="R251" s="31">
        <v>0.81330000000000002</v>
      </c>
      <c r="S251" s="31">
        <v>0.89410000000000001</v>
      </c>
      <c r="T251" s="31">
        <v>0.80459999999999998</v>
      </c>
      <c r="U251" s="32">
        <v>0.81330000000000002</v>
      </c>
      <c r="V251" s="31">
        <f t="shared" si="6"/>
        <v>0</v>
      </c>
      <c r="W251" s="9">
        <f t="shared" si="7"/>
        <v>0</v>
      </c>
    </row>
    <row r="252" spans="1:23" x14ac:dyDescent="0.35">
      <c r="A252" s="40">
        <v>63903</v>
      </c>
      <c r="B252" s="9" t="s">
        <v>800</v>
      </c>
      <c r="C252" s="9" t="s">
        <v>1035</v>
      </c>
      <c r="D252" s="9">
        <v>44769.544224537036</v>
      </c>
      <c r="E252" s="9">
        <v>0</v>
      </c>
      <c r="F252" s="9">
        <v>145052974</v>
      </c>
      <c r="G252" s="29">
        <v>147115890</v>
      </c>
      <c r="H252" s="29">
        <v>168671090</v>
      </c>
      <c r="I252" s="30">
        <v>0.14649999999999999</v>
      </c>
      <c r="J252" s="9">
        <v>0</v>
      </c>
      <c r="K252" s="9">
        <v>0</v>
      </c>
      <c r="L252" s="9">
        <v>0</v>
      </c>
      <c r="M252" s="9">
        <v>0.14649999999999999</v>
      </c>
      <c r="N252" s="9">
        <v>0</v>
      </c>
      <c r="O252" s="9">
        <v>0</v>
      </c>
      <c r="P252" s="9">
        <v>166305919</v>
      </c>
      <c r="Q252" s="31">
        <v>0.91339999999999999</v>
      </c>
      <c r="R252" s="31">
        <v>0.8165</v>
      </c>
      <c r="S252" s="31">
        <v>0.89410000000000001</v>
      </c>
      <c r="T252" s="31">
        <v>0.80459999999999998</v>
      </c>
      <c r="U252" s="32">
        <v>0.8165</v>
      </c>
      <c r="V252" s="31">
        <f t="shared" si="6"/>
        <v>0</v>
      </c>
      <c r="W252" s="9">
        <f t="shared" si="7"/>
        <v>0</v>
      </c>
    </row>
    <row r="253" spans="1:23" x14ac:dyDescent="0.35">
      <c r="A253" s="40">
        <v>63906</v>
      </c>
      <c r="B253" s="9" t="s">
        <v>799</v>
      </c>
      <c r="C253" s="9" t="s">
        <v>1035</v>
      </c>
      <c r="D253" s="9">
        <v>44764.500613425924</v>
      </c>
      <c r="E253" s="9">
        <v>0</v>
      </c>
      <c r="F253" s="9">
        <v>89262293</v>
      </c>
      <c r="G253" s="29">
        <v>89590275</v>
      </c>
      <c r="H253" s="29">
        <v>104877740</v>
      </c>
      <c r="I253" s="30">
        <v>0.1706</v>
      </c>
      <c r="J253" s="9">
        <v>0</v>
      </c>
      <c r="K253" s="9">
        <v>0</v>
      </c>
      <c r="L253" s="9">
        <v>0</v>
      </c>
      <c r="M253" s="9">
        <v>0.1706</v>
      </c>
      <c r="N253" s="9">
        <v>0</v>
      </c>
      <c r="O253" s="9">
        <v>0</v>
      </c>
      <c r="P253" s="9">
        <v>104493792</v>
      </c>
      <c r="Q253" s="31">
        <v>0.91339999999999999</v>
      </c>
      <c r="R253" s="31">
        <v>0.79969999999999997</v>
      </c>
      <c r="S253" s="31">
        <v>0.89410000000000001</v>
      </c>
      <c r="T253" s="31">
        <v>0.80459999999999998</v>
      </c>
      <c r="U253" s="32">
        <v>0.80459999999999998</v>
      </c>
      <c r="V253" s="31">
        <f t="shared" si="6"/>
        <v>-4.9000000000000155E-3</v>
      </c>
      <c r="W253" s="9">
        <f t="shared" si="7"/>
        <v>-5120.1958080000168</v>
      </c>
    </row>
    <row r="254" spans="1:23" x14ac:dyDescent="0.35">
      <c r="A254" s="40">
        <v>64903</v>
      </c>
      <c r="B254" s="9" t="s">
        <v>798</v>
      </c>
      <c r="C254" s="9" t="s">
        <v>1035</v>
      </c>
      <c r="D254" s="9">
        <v>44769.687777777777</v>
      </c>
      <c r="E254" s="9">
        <v>27396417</v>
      </c>
      <c r="F254" s="9">
        <v>6953739339</v>
      </c>
      <c r="G254" s="29">
        <v>5756148820</v>
      </c>
      <c r="H254" s="29">
        <v>8218829205</v>
      </c>
      <c r="I254" s="30">
        <v>0.42780000000000001</v>
      </c>
      <c r="J254" s="9">
        <v>0</v>
      </c>
      <c r="K254" s="9">
        <v>0</v>
      </c>
      <c r="L254" s="9">
        <v>0</v>
      </c>
      <c r="M254" s="9">
        <v>0.42780000000000001</v>
      </c>
      <c r="N254" s="9">
        <v>26518161</v>
      </c>
      <c r="O254" s="9">
        <v>-878256</v>
      </c>
      <c r="P254" s="9">
        <v>9916191147</v>
      </c>
      <c r="Q254" s="31">
        <v>0.91339999999999999</v>
      </c>
      <c r="R254" s="31">
        <v>0.65649999999999997</v>
      </c>
      <c r="S254" s="31">
        <v>0.89410000000000001</v>
      </c>
      <c r="T254" s="31">
        <v>0.80459999999999998</v>
      </c>
      <c r="U254" s="32">
        <v>0.80459999999999998</v>
      </c>
      <c r="V254" s="31">
        <f t="shared" si="6"/>
        <v>-0.14810000000000001</v>
      </c>
      <c r="W254" s="9">
        <f t="shared" si="7"/>
        <v>-14685879.088707</v>
      </c>
    </row>
    <row r="255" spans="1:23" x14ac:dyDescent="0.35">
      <c r="A255" s="40">
        <v>65901</v>
      </c>
      <c r="B255" s="9" t="s">
        <v>797</v>
      </c>
      <c r="C255" s="9" t="s">
        <v>1035</v>
      </c>
      <c r="D255" s="9">
        <v>44769.687777777777</v>
      </c>
      <c r="E255" s="9">
        <v>0</v>
      </c>
      <c r="F255" s="9">
        <v>206089839</v>
      </c>
      <c r="G255" s="29">
        <v>212359931</v>
      </c>
      <c r="H255" s="29">
        <v>213542007</v>
      </c>
      <c r="I255" s="30">
        <v>5.5999999999999999E-3</v>
      </c>
      <c r="J255" s="9">
        <v>0</v>
      </c>
      <c r="K255" s="9">
        <v>0</v>
      </c>
      <c r="L255" s="9">
        <v>0</v>
      </c>
      <c r="M255" s="9">
        <v>5.5999999999999999E-3</v>
      </c>
      <c r="N255" s="9">
        <v>0</v>
      </c>
      <c r="O255" s="9">
        <v>0</v>
      </c>
      <c r="P255" s="9">
        <v>207237013</v>
      </c>
      <c r="Q255" s="31">
        <v>0.8518</v>
      </c>
      <c r="R255" s="31">
        <v>0.8518</v>
      </c>
      <c r="S255" s="31">
        <v>0.89410000000000001</v>
      </c>
      <c r="T255" s="31">
        <v>0.80459999999999998</v>
      </c>
      <c r="U255" s="32">
        <v>0.8518</v>
      </c>
      <c r="V255" s="31">
        <f t="shared" si="6"/>
        <v>0</v>
      </c>
      <c r="W255" s="9">
        <f t="shared" si="7"/>
        <v>0</v>
      </c>
    </row>
    <row r="256" spans="1:23" x14ac:dyDescent="0.35">
      <c r="A256" s="40">
        <v>65902</v>
      </c>
      <c r="B256" s="9" t="s">
        <v>796</v>
      </c>
      <c r="C256" s="9" t="s">
        <v>1035</v>
      </c>
      <c r="D256" s="9">
        <v>44774.524027777778</v>
      </c>
      <c r="E256" s="9">
        <v>0</v>
      </c>
      <c r="F256" s="9">
        <v>80078768</v>
      </c>
      <c r="G256" s="29">
        <v>81338428</v>
      </c>
      <c r="H256" s="29">
        <v>86319748</v>
      </c>
      <c r="I256" s="30">
        <v>6.1199999999999997E-2</v>
      </c>
      <c r="J256" s="9">
        <v>0</v>
      </c>
      <c r="K256" s="9">
        <v>0</v>
      </c>
      <c r="L256" s="9">
        <v>0</v>
      </c>
      <c r="M256" s="9">
        <v>6.1199999999999997E-2</v>
      </c>
      <c r="N256" s="9">
        <v>0</v>
      </c>
      <c r="O256" s="9">
        <v>0</v>
      </c>
      <c r="P256" s="9">
        <v>84982944</v>
      </c>
      <c r="Q256" s="31">
        <v>0.82469999999999999</v>
      </c>
      <c r="R256" s="31">
        <v>0.79649999999999999</v>
      </c>
      <c r="S256" s="31">
        <v>0.89410000000000001</v>
      </c>
      <c r="T256" s="31">
        <v>0.80459999999999998</v>
      </c>
      <c r="U256" s="32">
        <v>0.80459999999999998</v>
      </c>
      <c r="V256" s="31">
        <f t="shared" si="6"/>
        <v>-8.0999999999999961E-3</v>
      </c>
      <c r="W256" s="9">
        <f t="shared" si="7"/>
        <v>-6883.6184639999965</v>
      </c>
    </row>
    <row r="257" spans="1:23" x14ac:dyDescent="0.35">
      <c r="A257" s="40">
        <v>66005</v>
      </c>
      <c r="B257" s="9" t="s">
        <v>795</v>
      </c>
      <c r="C257" s="9" t="s">
        <v>1035</v>
      </c>
      <c r="D257" s="9">
        <v>44774.524027777778</v>
      </c>
      <c r="E257" s="9">
        <v>643796</v>
      </c>
      <c r="F257" s="9">
        <v>28110288</v>
      </c>
      <c r="G257" s="29">
        <v>27476828</v>
      </c>
      <c r="H257" s="29">
        <v>28773870</v>
      </c>
      <c r="I257" s="30">
        <v>4.7199999999999999E-2</v>
      </c>
      <c r="J257" s="9">
        <v>0</v>
      </c>
      <c r="K257" s="9">
        <v>0</v>
      </c>
      <c r="L257" s="9">
        <v>0</v>
      </c>
      <c r="M257" s="9">
        <v>4.7199999999999999E-2</v>
      </c>
      <c r="N257" s="9">
        <v>635383</v>
      </c>
      <c r="O257" s="9">
        <v>-8413</v>
      </c>
      <c r="P257" s="9">
        <v>29398429</v>
      </c>
      <c r="Q257" s="31">
        <v>0.91339999999999999</v>
      </c>
      <c r="R257" s="31">
        <v>0.8952</v>
      </c>
      <c r="S257" s="31">
        <v>0.89410000000000001</v>
      </c>
      <c r="T257" s="31">
        <v>0.80459999999999998</v>
      </c>
      <c r="U257" s="32">
        <v>0.89410000000000001</v>
      </c>
      <c r="V257" s="31">
        <f t="shared" si="6"/>
        <v>0</v>
      </c>
      <c r="W257" s="9">
        <f t="shared" si="7"/>
        <v>0</v>
      </c>
    </row>
    <row r="258" spans="1:23" x14ac:dyDescent="0.35">
      <c r="A258" s="40">
        <v>66901</v>
      </c>
      <c r="B258" s="9" t="s">
        <v>794</v>
      </c>
      <c r="C258" s="9" t="s">
        <v>1035</v>
      </c>
      <c r="D258" s="9">
        <v>44771.554629629631</v>
      </c>
      <c r="E258" s="9">
        <v>0</v>
      </c>
      <c r="F258" s="9">
        <v>256079360</v>
      </c>
      <c r="G258" s="29">
        <v>231526765</v>
      </c>
      <c r="H258" s="29">
        <v>254913133</v>
      </c>
      <c r="I258" s="30">
        <v>0.10100000000000001</v>
      </c>
      <c r="J258" s="9">
        <v>0</v>
      </c>
      <c r="K258" s="9">
        <v>0</v>
      </c>
      <c r="L258" s="9">
        <v>0</v>
      </c>
      <c r="M258" s="9">
        <v>0.10100000000000001</v>
      </c>
      <c r="N258" s="9">
        <v>0</v>
      </c>
      <c r="O258" s="9">
        <v>0</v>
      </c>
      <c r="P258" s="9">
        <v>281945770</v>
      </c>
      <c r="Q258" s="31">
        <v>0.91339999999999999</v>
      </c>
      <c r="R258" s="31">
        <v>0.85029999999999994</v>
      </c>
      <c r="S258" s="31">
        <v>0.89410000000000001</v>
      </c>
      <c r="T258" s="31">
        <v>0.80459999999999998</v>
      </c>
      <c r="U258" s="32">
        <v>0.85029999999999994</v>
      </c>
      <c r="V258" s="31">
        <f t="shared" ref="V258:V321" si="8">MIN(R258,S258)-U258</f>
        <v>0</v>
      </c>
      <c r="W258" s="9">
        <f t="shared" ref="W258:W321" si="9">V258*(P258/100)</f>
        <v>0</v>
      </c>
    </row>
    <row r="259" spans="1:23" x14ac:dyDescent="0.35">
      <c r="A259" s="40">
        <v>66902</v>
      </c>
      <c r="B259" s="9" t="s">
        <v>793</v>
      </c>
      <c r="C259" s="9" t="s">
        <v>1035</v>
      </c>
      <c r="D259" s="9">
        <v>44774.524027777778</v>
      </c>
      <c r="E259" s="9">
        <v>0</v>
      </c>
      <c r="F259" s="9">
        <v>387601311</v>
      </c>
      <c r="G259" s="29">
        <v>352579296</v>
      </c>
      <c r="H259" s="29">
        <v>409998738</v>
      </c>
      <c r="I259" s="30">
        <v>0.16289999999999999</v>
      </c>
      <c r="J259" s="9">
        <v>0</v>
      </c>
      <c r="K259" s="9">
        <v>0</v>
      </c>
      <c r="L259" s="9">
        <v>0</v>
      </c>
      <c r="M259" s="9">
        <v>0.16289999999999999</v>
      </c>
      <c r="N259" s="9">
        <v>0</v>
      </c>
      <c r="O259" s="9">
        <v>0</v>
      </c>
      <c r="P259" s="9">
        <v>450724277</v>
      </c>
      <c r="Q259" s="31">
        <v>0.82199999999999995</v>
      </c>
      <c r="R259" s="31">
        <v>0.72450000000000003</v>
      </c>
      <c r="S259" s="31">
        <v>0.89410000000000001</v>
      </c>
      <c r="T259" s="31">
        <v>0.80459999999999998</v>
      </c>
      <c r="U259" s="32">
        <v>0.80459999999999998</v>
      </c>
      <c r="V259" s="31">
        <f t="shared" si="8"/>
        <v>-8.0099999999999949E-2</v>
      </c>
      <c r="W259" s="9">
        <f t="shared" si="9"/>
        <v>-361030.14587699971</v>
      </c>
    </row>
    <row r="260" spans="1:23" x14ac:dyDescent="0.35">
      <c r="A260" s="40">
        <v>66903</v>
      </c>
      <c r="B260" s="9" t="s">
        <v>792</v>
      </c>
      <c r="C260" s="9" t="s">
        <v>1035</v>
      </c>
      <c r="D260" s="9">
        <v>44769.687777777777</v>
      </c>
      <c r="E260" s="9">
        <v>9465990</v>
      </c>
      <c r="F260" s="9">
        <v>392380876</v>
      </c>
      <c r="G260" s="29">
        <v>352140750</v>
      </c>
      <c r="H260" s="29">
        <v>353532184</v>
      </c>
      <c r="I260" s="30">
        <v>4.0000000000000001E-3</v>
      </c>
      <c r="J260" s="9">
        <v>0</v>
      </c>
      <c r="K260" s="9">
        <v>0</v>
      </c>
      <c r="L260" s="9">
        <v>0</v>
      </c>
      <c r="M260" s="9">
        <v>4.0000000000000001E-3</v>
      </c>
      <c r="N260" s="9">
        <v>9317721</v>
      </c>
      <c r="O260" s="9">
        <v>-148269</v>
      </c>
      <c r="P260" s="9">
        <v>393745641</v>
      </c>
      <c r="Q260" s="31">
        <v>0.82469999999999999</v>
      </c>
      <c r="R260" s="31">
        <v>0.82469999999999999</v>
      </c>
      <c r="S260" s="31">
        <v>0.89410000000000001</v>
      </c>
      <c r="T260" s="31">
        <v>0.80459999999999998</v>
      </c>
      <c r="U260" s="32">
        <v>0.82469999999999999</v>
      </c>
      <c r="V260" s="31">
        <f t="shared" si="8"/>
        <v>0</v>
      </c>
      <c r="W260" s="9">
        <f t="shared" si="9"/>
        <v>0</v>
      </c>
    </row>
    <row r="261" spans="1:23" x14ac:dyDescent="0.35">
      <c r="A261" s="40">
        <v>67902</v>
      </c>
      <c r="B261" s="9" t="s">
        <v>791</v>
      </c>
      <c r="C261" s="9" t="s">
        <v>1035</v>
      </c>
      <c r="D261" s="9">
        <v>44769.687777777777</v>
      </c>
      <c r="E261" s="9">
        <v>0</v>
      </c>
      <c r="F261" s="9">
        <v>541252552</v>
      </c>
      <c r="G261" s="29">
        <v>556128978</v>
      </c>
      <c r="H261" s="29">
        <v>738401644</v>
      </c>
      <c r="I261" s="30">
        <v>0.32779999999999998</v>
      </c>
      <c r="J261" s="9">
        <v>0</v>
      </c>
      <c r="K261" s="9">
        <v>0</v>
      </c>
      <c r="L261" s="9">
        <v>0</v>
      </c>
      <c r="M261" s="9">
        <v>0.32779999999999998</v>
      </c>
      <c r="N261" s="9">
        <v>0</v>
      </c>
      <c r="O261" s="9">
        <v>0</v>
      </c>
      <c r="P261" s="9">
        <v>718649432</v>
      </c>
      <c r="Q261" s="31">
        <v>0.91339999999999999</v>
      </c>
      <c r="R261" s="31">
        <v>0.70509999999999995</v>
      </c>
      <c r="S261" s="31">
        <v>0.89410000000000001</v>
      </c>
      <c r="T261" s="31">
        <v>0.80459999999999998</v>
      </c>
      <c r="U261" s="32">
        <v>0.80459999999999998</v>
      </c>
      <c r="V261" s="31">
        <f t="shared" si="8"/>
        <v>-9.9500000000000033E-2</v>
      </c>
      <c r="W261" s="9">
        <f t="shared" si="9"/>
        <v>-715056.18484000023</v>
      </c>
    </row>
    <row r="262" spans="1:23" x14ac:dyDescent="0.35">
      <c r="A262" s="40">
        <v>67903</v>
      </c>
      <c r="B262" s="9" t="s">
        <v>790</v>
      </c>
      <c r="C262" s="9" t="s">
        <v>1035</v>
      </c>
      <c r="D262" s="9">
        <v>44771.554629629631</v>
      </c>
      <c r="E262" s="9">
        <v>0</v>
      </c>
      <c r="F262" s="9">
        <v>587183977</v>
      </c>
      <c r="G262" s="29">
        <v>619564891</v>
      </c>
      <c r="H262" s="29">
        <v>740686805</v>
      </c>
      <c r="I262" s="30">
        <v>0.19550000000000001</v>
      </c>
      <c r="J262" s="9">
        <v>0</v>
      </c>
      <c r="K262" s="9">
        <v>0</v>
      </c>
      <c r="L262" s="9">
        <v>0</v>
      </c>
      <c r="M262" s="9">
        <v>0.19550000000000001</v>
      </c>
      <c r="N262" s="9">
        <v>0</v>
      </c>
      <c r="O262" s="9">
        <v>0</v>
      </c>
      <c r="P262" s="9">
        <v>701975580</v>
      </c>
      <c r="Q262" s="31">
        <v>0.89610000000000001</v>
      </c>
      <c r="R262" s="31">
        <v>0.76829999999999998</v>
      </c>
      <c r="S262" s="31">
        <v>0.89410000000000001</v>
      </c>
      <c r="T262" s="31">
        <v>0.80459999999999998</v>
      </c>
      <c r="U262" s="32">
        <v>0.80459999999999998</v>
      </c>
      <c r="V262" s="31">
        <f t="shared" si="8"/>
        <v>-3.6299999999999999E-2</v>
      </c>
      <c r="W262" s="9">
        <f t="shared" si="9"/>
        <v>-254817.13553999999</v>
      </c>
    </row>
    <row r="263" spans="1:23" x14ac:dyDescent="0.35">
      <c r="A263" s="40">
        <v>67904</v>
      </c>
      <c r="B263" s="9" t="s">
        <v>789</v>
      </c>
      <c r="C263" s="9" t="s">
        <v>1035</v>
      </c>
      <c r="D263" s="9">
        <v>44769.687777777777</v>
      </c>
      <c r="E263" s="9">
        <v>0</v>
      </c>
      <c r="F263" s="9">
        <v>153383546</v>
      </c>
      <c r="G263" s="29">
        <v>156373806</v>
      </c>
      <c r="H263" s="29">
        <v>203420934</v>
      </c>
      <c r="I263" s="30">
        <v>0.3009</v>
      </c>
      <c r="J263" s="9">
        <v>0</v>
      </c>
      <c r="K263" s="9">
        <v>0</v>
      </c>
      <c r="L263" s="9">
        <v>0</v>
      </c>
      <c r="M263" s="9">
        <v>0.3009</v>
      </c>
      <c r="N263" s="9">
        <v>0</v>
      </c>
      <c r="O263" s="9">
        <v>0</v>
      </c>
      <c r="P263" s="9">
        <v>199531015</v>
      </c>
      <c r="Q263" s="31">
        <v>0.82199999999999995</v>
      </c>
      <c r="R263" s="31">
        <v>0.64759999999999995</v>
      </c>
      <c r="S263" s="31">
        <v>0.89410000000000001</v>
      </c>
      <c r="T263" s="31">
        <v>0.80459999999999998</v>
      </c>
      <c r="U263" s="32">
        <v>0.80459999999999998</v>
      </c>
      <c r="V263" s="31">
        <f t="shared" si="8"/>
        <v>-0.15700000000000003</v>
      </c>
      <c r="W263" s="9">
        <f t="shared" si="9"/>
        <v>-313263.69355000003</v>
      </c>
    </row>
    <row r="264" spans="1:23" x14ac:dyDescent="0.35">
      <c r="A264" s="40">
        <v>67907</v>
      </c>
      <c r="B264" s="9" t="s">
        <v>788</v>
      </c>
      <c r="C264" s="9" t="s">
        <v>1035</v>
      </c>
      <c r="D264" s="9">
        <v>44769.834016203706</v>
      </c>
      <c r="E264" s="9">
        <v>0</v>
      </c>
      <c r="F264" s="9">
        <v>169397591</v>
      </c>
      <c r="G264" s="29">
        <v>173912054</v>
      </c>
      <c r="H264" s="29">
        <v>198580508</v>
      </c>
      <c r="I264" s="30">
        <v>0.14180000000000001</v>
      </c>
      <c r="J264" s="9">
        <v>0</v>
      </c>
      <c r="K264" s="9">
        <v>0</v>
      </c>
      <c r="L264" s="9">
        <v>0</v>
      </c>
      <c r="M264" s="9">
        <v>0.14180000000000001</v>
      </c>
      <c r="N264" s="9">
        <v>0</v>
      </c>
      <c r="O264" s="9">
        <v>0</v>
      </c>
      <c r="P264" s="9">
        <v>193425694</v>
      </c>
      <c r="Q264" s="31">
        <v>0.88919999999999999</v>
      </c>
      <c r="R264" s="31">
        <v>0.79820000000000002</v>
      </c>
      <c r="S264" s="31">
        <v>0.89410000000000001</v>
      </c>
      <c r="T264" s="31">
        <v>0.80459999999999998</v>
      </c>
      <c r="U264" s="32">
        <v>0.80459999999999998</v>
      </c>
      <c r="V264" s="31">
        <f t="shared" si="8"/>
        <v>-6.3999999999999613E-3</v>
      </c>
      <c r="W264" s="9">
        <f t="shared" si="9"/>
        <v>-12379.244415999925</v>
      </c>
    </row>
    <row r="265" spans="1:23" x14ac:dyDescent="0.35">
      <c r="A265" s="40">
        <v>67908</v>
      </c>
      <c r="B265" s="9" t="s">
        <v>787</v>
      </c>
      <c r="C265" s="9" t="s">
        <v>1035</v>
      </c>
      <c r="D265" s="9">
        <v>44775.621481481481</v>
      </c>
      <c r="E265" s="9">
        <v>0</v>
      </c>
      <c r="F265" s="9">
        <v>58281515</v>
      </c>
      <c r="G265" s="29">
        <v>61391706</v>
      </c>
      <c r="H265" s="29">
        <v>70901178</v>
      </c>
      <c r="I265" s="30">
        <v>0.15490000000000001</v>
      </c>
      <c r="J265" s="9">
        <v>0</v>
      </c>
      <c r="K265" s="9">
        <v>0</v>
      </c>
      <c r="L265" s="9">
        <v>0</v>
      </c>
      <c r="M265" s="9">
        <v>0.15490000000000001</v>
      </c>
      <c r="N265" s="9">
        <v>0</v>
      </c>
      <c r="O265" s="9">
        <v>0</v>
      </c>
      <c r="P265" s="9">
        <v>67309224</v>
      </c>
      <c r="Q265" s="31">
        <v>0.88119999999999998</v>
      </c>
      <c r="R265" s="31">
        <v>0.78200000000000003</v>
      </c>
      <c r="S265" s="31">
        <v>0.89410000000000001</v>
      </c>
      <c r="T265" s="31">
        <v>0.80459999999999998</v>
      </c>
      <c r="U265" s="32">
        <v>0.80459999999999998</v>
      </c>
      <c r="V265" s="31">
        <f t="shared" si="8"/>
        <v>-2.2599999999999953E-2</v>
      </c>
      <c r="W265" s="9">
        <f t="shared" si="9"/>
        <v>-15211.884623999969</v>
      </c>
    </row>
    <row r="266" spans="1:23" x14ac:dyDescent="0.35">
      <c r="A266" s="40">
        <v>68901</v>
      </c>
      <c r="B266" s="9" t="s">
        <v>786</v>
      </c>
      <c r="C266" s="9" t="s">
        <v>1035</v>
      </c>
      <c r="D266" s="9">
        <v>44774.524027777778</v>
      </c>
      <c r="E266" s="9">
        <v>1062118094</v>
      </c>
      <c r="F266" s="9">
        <v>15245722555</v>
      </c>
      <c r="G266" s="29">
        <v>14448009937</v>
      </c>
      <c r="H266" s="29">
        <v>16070401685</v>
      </c>
      <c r="I266" s="30">
        <v>0.1123</v>
      </c>
      <c r="J266" s="9">
        <v>0</v>
      </c>
      <c r="K266" s="9">
        <v>0</v>
      </c>
      <c r="L266" s="9">
        <v>0</v>
      </c>
      <c r="M266" s="9">
        <v>0.1123</v>
      </c>
      <c r="N266" s="9">
        <v>1159746676</v>
      </c>
      <c r="O266" s="9">
        <v>97628582</v>
      </c>
      <c r="P266" s="9">
        <v>16936052342</v>
      </c>
      <c r="Q266" s="31">
        <v>0.91339999999999999</v>
      </c>
      <c r="R266" s="31">
        <v>0.8427</v>
      </c>
      <c r="S266" s="31">
        <v>0.89410000000000001</v>
      </c>
      <c r="T266" s="31">
        <v>0.80459999999999998</v>
      </c>
      <c r="U266" s="32">
        <v>0.8427</v>
      </c>
      <c r="V266" s="31">
        <f t="shared" si="8"/>
        <v>0</v>
      </c>
      <c r="W266" s="9">
        <f t="shared" si="9"/>
        <v>0</v>
      </c>
    </row>
    <row r="267" spans="1:23" x14ac:dyDescent="0.35">
      <c r="A267" s="40">
        <v>69901</v>
      </c>
      <c r="B267" s="9" t="s">
        <v>785</v>
      </c>
      <c r="C267" s="9" t="s">
        <v>1035</v>
      </c>
      <c r="D267" s="9">
        <v>44788.596828703703</v>
      </c>
      <c r="E267" s="9">
        <v>0</v>
      </c>
      <c r="F267" s="9">
        <v>661607697</v>
      </c>
      <c r="G267" s="29">
        <v>626284641</v>
      </c>
      <c r="H267" s="29">
        <v>653236967</v>
      </c>
      <c r="I267" s="30">
        <v>4.2999999999999997E-2</v>
      </c>
      <c r="J267" s="9">
        <v>0</v>
      </c>
      <c r="K267" s="9">
        <v>0</v>
      </c>
      <c r="L267" s="9">
        <v>0</v>
      </c>
      <c r="M267" s="9">
        <v>4.2999999999999997E-2</v>
      </c>
      <c r="N267" s="9">
        <v>0</v>
      </c>
      <c r="O267" s="9">
        <v>0</v>
      </c>
      <c r="P267" s="9">
        <v>690080160</v>
      </c>
      <c r="Q267" s="31">
        <v>0.8246</v>
      </c>
      <c r="R267" s="31">
        <v>0.81030000000000002</v>
      </c>
      <c r="S267" s="31">
        <v>0.89410000000000001</v>
      </c>
      <c r="T267" s="31">
        <v>0.80459999999999998</v>
      </c>
      <c r="U267" s="32">
        <v>0.81030000000000002</v>
      </c>
      <c r="V267" s="31">
        <f t="shared" si="8"/>
        <v>0</v>
      </c>
      <c r="W267" s="9">
        <f t="shared" si="9"/>
        <v>0</v>
      </c>
    </row>
    <row r="268" spans="1:23" x14ac:dyDescent="0.35">
      <c r="A268" s="40">
        <v>69902</v>
      </c>
      <c r="B268" s="9" t="s">
        <v>784</v>
      </c>
      <c r="C268" s="9" t="s">
        <v>1035</v>
      </c>
      <c r="D268" s="9">
        <v>44770.457719907405</v>
      </c>
      <c r="E268" s="9">
        <v>0</v>
      </c>
      <c r="F268" s="9">
        <v>283954196</v>
      </c>
      <c r="G268" s="29">
        <v>288818628</v>
      </c>
      <c r="H268" s="29">
        <v>339330585</v>
      </c>
      <c r="I268" s="30">
        <v>0.1749</v>
      </c>
      <c r="J268" s="9">
        <v>0</v>
      </c>
      <c r="K268" s="9">
        <v>0</v>
      </c>
      <c r="L268" s="9">
        <v>0</v>
      </c>
      <c r="M268" s="9">
        <v>0.1749</v>
      </c>
      <c r="N268" s="9">
        <v>0</v>
      </c>
      <c r="O268" s="9">
        <v>0</v>
      </c>
      <c r="P268" s="9">
        <v>333615405</v>
      </c>
      <c r="Q268" s="31">
        <v>0.85840000000000005</v>
      </c>
      <c r="R268" s="31">
        <v>0.74880000000000002</v>
      </c>
      <c r="S268" s="31">
        <v>0.89410000000000001</v>
      </c>
      <c r="T268" s="31">
        <v>0.80459999999999998</v>
      </c>
      <c r="U268" s="32">
        <v>0.80459999999999998</v>
      </c>
      <c r="V268" s="31">
        <f t="shared" si="8"/>
        <v>-5.5799999999999961E-2</v>
      </c>
      <c r="W268" s="9">
        <f t="shared" si="9"/>
        <v>-186157.39598999984</v>
      </c>
    </row>
    <row r="269" spans="1:23" x14ac:dyDescent="0.35">
      <c r="A269" s="40">
        <v>70901</v>
      </c>
      <c r="B269" s="9" t="s">
        <v>783</v>
      </c>
      <c r="C269" s="9" t="s">
        <v>1035</v>
      </c>
      <c r="D269" s="9">
        <v>44774.629942129628</v>
      </c>
      <c r="E269" s="9">
        <v>0</v>
      </c>
      <c r="F269" s="9">
        <v>55573759</v>
      </c>
      <c r="G269" s="29">
        <v>58279817</v>
      </c>
      <c r="H269" s="29">
        <v>77428587</v>
      </c>
      <c r="I269" s="30">
        <v>0.3286</v>
      </c>
      <c r="J269" s="9">
        <v>0</v>
      </c>
      <c r="K269" s="9">
        <v>0</v>
      </c>
      <c r="L269" s="9">
        <v>0</v>
      </c>
      <c r="M269" s="9">
        <v>0.3286</v>
      </c>
      <c r="N269" s="9">
        <v>0</v>
      </c>
      <c r="O269" s="9">
        <v>0</v>
      </c>
      <c r="P269" s="9">
        <v>73833410</v>
      </c>
      <c r="Q269" s="31">
        <v>0.82199999999999995</v>
      </c>
      <c r="R269" s="31">
        <v>0.6341</v>
      </c>
      <c r="S269" s="31">
        <v>0.89410000000000001</v>
      </c>
      <c r="T269" s="31">
        <v>0.80459999999999998</v>
      </c>
      <c r="U269" s="32">
        <v>0.80459999999999998</v>
      </c>
      <c r="V269" s="31">
        <f t="shared" si="8"/>
        <v>-0.17049999999999998</v>
      </c>
      <c r="W269" s="9">
        <f t="shared" si="9"/>
        <v>-125885.96404999998</v>
      </c>
    </row>
    <row r="270" spans="1:23" x14ac:dyDescent="0.35">
      <c r="A270" s="40">
        <v>70903</v>
      </c>
      <c r="B270" s="9" t="s">
        <v>782</v>
      </c>
      <c r="C270" s="9" t="s">
        <v>1035</v>
      </c>
      <c r="D270" s="9">
        <v>44771.403298611112</v>
      </c>
      <c r="E270" s="9">
        <v>0</v>
      </c>
      <c r="F270" s="9">
        <v>2714703212</v>
      </c>
      <c r="G270" s="29">
        <v>2813400558</v>
      </c>
      <c r="H270" s="29">
        <v>3659183993</v>
      </c>
      <c r="I270" s="30">
        <v>0.30059999999999998</v>
      </c>
      <c r="J270" s="9">
        <v>0</v>
      </c>
      <c r="K270" s="9">
        <v>0</v>
      </c>
      <c r="L270" s="9">
        <v>0</v>
      </c>
      <c r="M270" s="9">
        <v>0.30059999999999998</v>
      </c>
      <c r="N270" s="9">
        <v>0</v>
      </c>
      <c r="O270" s="9">
        <v>0</v>
      </c>
      <c r="P270" s="9">
        <v>3530815586</v>
      </c>
      <c r="Q270" s="31">
        <v>0.85540000000000005</v>
      </c>
      <c r="R270" s="31">
        <v>0.67410000000000003</v>
      </c>
      <c r="S270" s="31">
        <v>0.89410000000000001</v>
      </c>
      <c r="T270" s="31">
        <v>0.80459999999999998</v>
      </c>
      <c r="U270" s="32">
        <v>0.80459999999999998</v>
      </c>
      <c r="V270" s="31">
        <f t="shared" si="8"/>
        <v>-0.13049999999999995</v>
      </c>
      <c r="W270" s="9">
        <f t="shared" si="9"/>
        <v>-4607714.3397299983</v>
      </c>
    </row>
    <row r="271" spans="1:23" x14ac:dyDescent="0.35">
      <c r="A271" s="40">
        <v>70905</v>
      </c>
      <c r="B271" s="9" t="s">
        <v>781</v>
      </c>
      <c r="C271" s="9" t="s">
        <v>1035</v>
      </c>
      <c r="D271" s="9">
        <v>44771.554629629631</v>
      </c>
      <c r="E271" s="9">
        <v>0</v>
      </c>
      <c r="F271" s="9">
        <v>646329600</v>
      </c>
      <c r="G271" s="29">
        <v>668600820</v>
      </c>
      <c r="H271" s="29">
        <v>799094222</v>
      </c>
      <c r="I271" s="30">
        <v>0.19520000000000001</v>
      </c>
      <c r="J271" s="9">
        <v>0</v>
      </c>
      <c r="K271" s="9">
        <v>0</v>
      </c>
      <c r="L271" s="9">
        <v>0</v>
      </c>
      <c r="M271" s="9">
        <v>0.19520000000000001</v>
      </c>
      <c r="N271" s="9">
        <v>0</v>
      </c>
      <c r="O271" s="9">
        <v>0</v>
      </c>
      <c r="P271" s="9">
        <v>772476242</v>
      </c>
      <c r="Q271" s="31">
        <v>0.82199999999999995</v>
      </c>
      <c r="R271" s="31">
        <v>0.70489999999999997</v>
      </c>
      <c r="S271" s="31">
        <v>0.89410000000000001</v>
      </c>
      <c r="T271" s="31">
        <v>0.80459999999999998</v>
      </c>
      <c r="U271" s="32">
        <v>0.80459999999999998</v>
      </c>
      <c r="V271" s="31">
        <f t="shared" si="8"/>
        <v>-9.9700000000000011E-2</v>
      </c>
      <c r="W271" s="9">
        <f t="shared" si="9"/>
        <v>-770158.81327400007</v>
      </c>
    </row>
    <row r="272" spans="1:23" x14ac:dyDescent="0.35">
      <c r="A272" s="40">
        <v>70907</v>
      </c>
      <c r="B272" s="9" t="s">
        <v>780</v>
      </c>
      <c r="C272" s="9" t="s">
        <v>1035</v>
      </c>
      <c r="D272" s="9">
        <v>44774.524027777778</v>
      </c>
      <c r="E272" s="9">
        <v>0</v>
      </c>
      <c r="F272" s="9">
        <v>183941151</v>
      </c>
      <c r="G272" s="29">
        <v>193540832</v>
      </c>
      <c r="H272" s="29">
        <v>231996955</v>
      </c>
      <c r="I272" s="30">
        <v>0.19869999999999999</v>
      </c>
      <c r="J272" s="9">
        <v>0</v>
      </c>
      <c r="K272" s="9">
        <v>0</v>
      </c>
      <c r="L272" s="9">
        <v>0</v>
      </c>
      <c r="M272" s="9">
        <v>0.19869999999999999</v>
      </c>
      <c r="N272" s="9">
        <v>0</v>
      </c>
      <c r="O272" s="9">
        <v>0</v>
      </c>
      <c r="P272" s="9">
        <v>220489839</v>
      </c>
      <c r="Q272" s="31">
        <v>0.82199999999999995</v>
      </c>
      <c r="R272" s="31">
        <v>0.70279999999999998</v>
      </c>
      <c r="S272" s="31">
        <v>0.89410000000000001</v>
      </c>
      <c r="T272" s="31">
        <v>0.80459999999999998</v>
      </c>
      <c r="U272" s="32">
        <v>0.80459999999999998</v>
      </c>
      <c r="V272" s="31">
        <f t="shared" si="8"/>
        <v>-0.1018</v>
      </c>
      <c r="W272" s="9">
        <f t="shared" si="9"/>
        <v>-224458.65610200001</v>
      </c>
    </row>
    <row r="273" spans="1:23" x14ac:dyDescent="0.35">
      <c r="A273" s="40">
        <v>70908</v>
      </c>
      <c r="B273" s="9" t="s">
        <v>779</v>
      </c>
      <c r="C273" s="9" t="s">
        <v>1035</v>
      </c>
      <c r="D273" s="9">
        <v>44771.403298611112</v>
      </c>
      <c r="E273" s="9">
        <v>381322044</v>
      </c>
      <c r="F273" s="9">
        <v>5908553073</v>
      </c>
      <c r="G273" s="29">
        <v>6934845457</v>
      </c>
      <c r="H273" s="29">
        <v>8236240840</v>
      </c>
      <c r="I273" s="30">
        <v>0.18770000000000001</v>
      </c>
      <c r="J273" s="9">
        <v>0</v>
      </c>
      <c r="K273" s="9">
        <v>0</v>
      </c>
      <c r="L273" s="9">
        <v>0</v>
      </c>
      <c r="M273" s="9">
        <v>0.18770000000000001</v>
      </c>
      <c r="N273" s="9">
        <v>484527824</v>
      </c>
      <c r="O273" s="9">
        <v>103205780</v>
      </c>
      <c r="P273" s="9">
        <v>7049000849</v>
      </c>
      <c r="Q273" s="31">
        <v>0.82199999999999995</v>
      </c>
      <c r="R273" s="31">
        <v>0.70620000000000005</v>
      </c>
      <c r="S273" s="31">
        <v>0.89410000000000001</v>
      </c>
      <c r="T273" s="31">
        <v>0.80459999999999998</v>
      </c>
      <c r="U273" s="32">
        <v>0.80459999999999998</v>
      </c>
      <c r="V273" s="31">
        <f t="shared" si="8"/>
        <v>-9.8399999999999932E-2</v>
      </c>
      <c r="W273" s="9">
        <f t="shared" si="9"/>
        <v>-6936216.8354159947</v>
      </c>
    </row>
    <row r="274" spans="1:23" x14ac:dyDescent="0.35">
      <c r="A274" s="40">
        <v>70909</v>
      </c>
      <c r="B274" s="9" t="s">
        <v>778</v>
      </c>
      <c r="C274" s="9" t="s">
        <v>1035</v>
      </c>
      <c r="D274" s="9">
        <v>44774.524027777778</v>
      </c>
      <c r="E274" s="9">
        <v>0</v>
      </c>
      <c r="F274" s="9">
        <v>124481529</v>
      </c>
      <c r="G274" s="29">
        <v>127099023</v>
      </c>
      <c r="H274" s="29">
        <v>180649353</v>
      </c>
      <c r="I274" s="30">
        <v>0.42130000000000001</v>
      </c>
      <c r="J274" s="9">
        <v>0</v>
      </c>
      <c r="K274" s="9">
        <v>0</v>
      </c>
      <c r="L274" s="9">
        <v>0</v>
      </c>
      <c r="M274" s="9">
        <v>0.42130000000000001</v>
      </c>
      <c r="N274" s="9">
        <v>0</v>
      </c>
      <c r="O274" s="9">
        <v>0</v>
      </c>
      <c r="P274" s="9">
        <v>176929036</v>
      </c>
      <c r="Q274" s="31">
        <v>0.82199999999999995</v>
      </c>
      <c r="R274" s="31">
        <v>0.5927</v>
      </c>
      <c r="S274" s="31">
        <v>0.89410000000000001</v>
      </c>
      <c r="T274" s="31">
        <v>0.80459999999999998</v>
      </c>
      <c r="U274" s="32">
        <v>0.80459999999999998</v>
      </c>
      <c r="V274" s="31">
        <f t="shared" si="8"/>
        <v>-0.21189999999999998</v>
      </c>
      <c r="W274" s="9">
        <f t="shared" si="9"/>
        <v>-374912.62728399999</v>
      </c>
    </row>
    <row r="275" spans="1:23" x14ac:dyDescent="0.35">
      <c r="A275" s="40">
        <v>70910</v>
      </c>
      <c r="B275" s="9" t="s">
        <v>777</v>
      </c>
      <c r="C275" s="9" t="s">
        <v>1035</v>
      </c>
      <c r="D275" s="9">
        <v>44773.664652777778</v>
      </c>
      <c r="E275" s="9">
        <v>0</v>
      </c>
      <c r="F275" s="9">
        <v>404448190</v>
      </c>
      <c r="G275" s="29">
        <v>427805698</v>
      </c>
      <c r="H275" s="29">
        <v>517351716</v>
      </c>
      <c r="I275" s="30">
        <v>0.20930000000000001</v>
      </c>
      <c r="J275" s="9">
        <v>0</v>
      </c>
      <c r="K275" s="9">
        <v>0</v>
      </c>
      <c r="L275" s="9">
        <v>0</v>
      </c>
      <c r="M275" s="9">
        <v>0.20930000000000001</v>
      </c>
      <c r="N275" s="9">
        <v>0</v>
      </c>
      <c r="O275" s="9">
        <v>0</v>
      </c>
      <c r="P275" s="9">
        <v>489105138</v>
      </c>
      <c r="Q275" s="31">
        <v>0.84030000000000005</v>
      </c>
      <c r="R275" s="31">
        <v>0.71220000000000006</v>
      </c>
      <c r="S275" s="31">
        <v>0.89410000000000001</v>
      </c>
      <c r="T275" s="31">
        <v>0.80459999999999998</v>
      </c>
      <c r="U275" s="32">
        <v>0.80459999999999998</v>
      </c>
      <c r="V275" s="31">
        <f t="shared" si="8"/>
        <v>-9.2399999999999927E-2</v>
      </c>
      <c r="W275" s="9">
        <f t="shared" si="9"/>
        <v>-451933.14751199965</v>
      </c>
    </row>
    <row r="276" spans="1:23" x14ac:dyDescent="0.35">
      <c r="A276" s="40">
        <v>70911</v>
      </c>
      <c r="B276" s="9" t="s">
        <v>776</v>
      </c>
      <c r="C276" s="9" t="s">
        <v>1035</v>
      </c>
      <c r="D276" s="9">
        <v>44773.587858796294</v>
      </c>
      <c r="E276" s="9">
        <v>0</v>
      </c>
      <c r="F276" s="9">
        <v>2631222870</v>
      </c>
      <c r="G276" s="29">
        <v>2762907727</v>
      </c>
      <c r="H276" s="29">
        <v>3327988150</v>
      </c>
      <c r="I276" s="30">
        <v>0.20449999999999999</v>
      </c>
      <c r="J276" s="9">
        <v>0</v>
      </c>
      <c r="K276" s="9">
        <v>0</v>
      </c>
      <c r="L276" s="9">
        <v>0</v>
      </c>
      <c r="M276" s="9">
        <v>0.20449999999999999</v>
      </c>
      <c r="N276" s="9">
        <v>0</v>
      </c>
      <c r="O276" s="9">
        <v>0</v>
      </c>
      <c r="P276" s="9">
        <v>3169370604</v>
      </c>
      <c r="Q276" s="31">
        <v>0.82199999999999995</v>
      </c>
      <c r="R276" s="31">
        <v>0.69940000000000002</v>
      </c>
      <c r="S276" s="31">
        <v>0.89410000000000001</v>
      </c>
      <c r="T276" s="31">
        <v>0.80459999999999998</v>
      </c>
      <c r="U276" s="32">
        <v>0.80459999999999998</v>
      </c>
      <c r="V276" s="31">
        <f t="shared" si="8"/>
        <v>-0.10519999999999996</v>
      </c>
      <c r="W276" s="9">
        <f t="shared" si="9"/>
        <v>-3334177.8754079985</v>
      </c>
    </row>
    <row r="277" spans="1:23" x14ac:dyDescent="0.35">
      <c r="A277" s="40">
        <v>70912</v>
      </c>
      <c r="B277" s="9" t="s">
        <v>775</v>
      </c>
      <c r="C277" s="9" t="s">
        <v>1035</v>
      </c>
      <c r="D277" s="9">
        <v>44774.524027777778</v>
      </c>
      <c r="E277" s="9">
        <v>0</v>
      </c>
      <c r="F277" s="9">
        <v>5706128965</v>
      </c>
      <c r="G277" s="29">
        <v>5198295778</v>
      </c>
      <c r="H277" s="29">
        <v>6521541730</v>
      </c>
      <c r="I277" s="30">
        <v>0.25459999999999999</v>
      </c>
      <c r="J277" s="9">
        <v>0</v>
      </c>
      <c r="K277" s="9">
        <v>0</v>
      </c>
      <c r="L277" s="9">
        <v>0</v>
      </c>
      <c r="M277" s="9">
        <v>0.25459999999999999</v>
      </c>
      <c r="N277" s="9">
        <v>0</v>
      </c>
      <c r="O277" s="9">
        <v>0</v>
      </c>
      <c r="P277" s="9">
        <v>7158645785</v>
      </c>
      <c r="Q277" s="31">
        <v>0.82199999999999995</v>
      </c>
      <c r="R277" s="31">
        <v>0.67149999999999999</v>
      </c>
      <c r="S277" s="31">
        <v>0.89410000000000001</v>
      </c>
      <c r="T277" s="31">
        <v>0.80459999999999998</v>
      </c>
      <c r="U277" s="32">
        <v>0.80459999999999998</v>
      </c>
      <c r="V277" s="31">
        <f t="shared" si="8"/>
        <v>-0.1331</v>
      </c>
      <c r="W277" s="9">
        <f t="shared" si="9"/>
        <v>-9528157.5398349985</v>
      </c>
    </row>
    <row r="278" spans="1:23" x14ac:dyDescent="0.35">
      <c r="A278" s="40">
        <v>70915</v>
      </c>
      <c r="B278" s="9" t="s">
        <v>774</v>
      </c>
      <c r="C278" s="9" t="s">
        <v>1035</v>
      </c>
      <c r="D278" s="9">
        <v>44773.664652777778</v>
      </c>
      <c r="E278" s="9">
        <v>0</v>
      </c>
      <c r="F278" s="9">
        <v>513387382</v>
      </c>
      <c r="G278" s="29">
        <v>536502012</v>
      </c>
      <c r="H278" s="29">
        <v>673391379</v>
      </c>
      <c r="I278" s="30">
        <v>0.25519999999999998</v>
      </c>
      <c r="J278" s="9">
        <v>0</v>
      </c>
      <c r="K278" s="9">
        <v>0</v>
      </c>
      <c r="L278" s="9">
        <v>0</v>
      </c>
      <c r="M278" s="9">
        <v>0.25519999999999998</v>
      </c>
      <c r="N278" s="9">
        <v>0</v>
      </c>
      <c r="O278" s="9">
        <v>0</v>
      </c>
      <c r="P278" s="9">
        <v>644379013</v>
      </c>
      <c r="Q278" s="31">
        <v>0.82199999999999995</v>
      </c>
      <c r="R278" s="31">
        <v>0.67120000000000002</v>
      </c>
      <c r="S278" s="31">
        <v>0.89410000000000001</v>
      </c>
      <c r="T278" s="31">
        <v>0.80459999999999998</v>
      </c>
      <c r="U278" s="32">
        <v>0.80459999999999998</v>
      </c>
      <c r="V278" s="31">
        <f t="shared" si="8"/>
        <v>-0.13339999999999996</v>
      </c>
      <c r="W278" s="9">
        <f t="shared" si="9"/>
        <v>-859601.6033419997</v>
      </c>
    </row>
    <row r="279" spans="1:23" x14ac:dyDescent="0.35">
      <c r="A279" s="40">
        <v>71901</v>
      </c>
      <c r="B279" s="9" t="s">
        <v>773</v>
      </c>
      <c r="C279" s="9" t="s">
        <v>1035</v>
      </c>
      <c r="D279" s="9">
        <v>44771.554629629631</v>
      </c>
      <c r="E279" s="9">
        <v>0</v>
      </c>
      <c r="F279" s="9">
        <v>1768005122</v>
      </c>
      <c r="G279" s="29">
        <v>1731080314</v>
      </c>
      <c r="H279" s="29">
        <v>1968610992</v>
      </c>
      <c r="I279" s="30">
        <v>0.13719999999999999</v>
      </c>
      <c r="J279" s="9">
        <v>0</v>
      </c>
      <c r="K279" s="9">
        <v>0</v>
      </c>
      <c r="L279" s="9">
        <v>0</v>
      </c>
      <c r="M279" s="9">
        <v>0.13719999999999999</v>
      </c>
      <c r="N279" s="9">
        <v>0</v>
      </c>
      <c r="O279" s="9">
        <v>0</v>
      </c>
      <c r="P279" s="9">
        <v>2010602448</v>
      </c>
      <c r="Q279" s="31">
        <v>0.82199999999999995</v>
      </c>
      <c r="R279" s="31">
        <v>0.74080000000000001</v>
      </c>
      <c r="S279" s="31">
        <v>0.89410000000000001</v>
      </c>
      <c r="T279" s="31">
        <v>0.80459999999999998</v>
      </c>
      <c r="U279" s="32">
        <v>0.80459999999999998</v>
      </c>
      <c r="V279" s="31">
        <f t="shared" si="8"/>
        <v>-6.3799999999999968E-2</v>
      </c>
      <c r="W279" s="9">
        <f t="shared" si="9"/>
        <v>-1282764.3618239993</v>
      </c>
    </row>
    <row r="280" spans="1:23" x14ac:dyDescent="0.35">
      <c r="A280" s="40">
        <v>71902</v>
      </c>
      <c r="B280" s="9" t="s">
        <v>772</v>
      </c>
      <c r="C280" s="9" t="s">
        <v>1035</v>
      </c>
      <c r="D280" s="9">
        <v>44768.607303240744</v>
      </c>
      <c r="E280" s="9">
        <v>0</v>
      </c>
      <c r="F280" s="9">
        <v>17647716570</v>
      </c>
      <c r="G280" s="29">
        <v>18087077166</v>
      </c>
      <c r="H280" s="29">
        <v>19513084392</v>
      </c>
      <c r="I280" s="30">
        <v>7.8799999999999995E-2</v>
      </c>
      <c r="J280" s="9">
        <v>0</v>
      </c>
      <c r="K280" s="9">
        <v>0</v>
      </c>
      <c r="L280" s="9">
        <v>0</v>
      </c>
      <c r="M280" s="9">
        <v>7.8799999999999995E-2</v>
      </c>
      <c r="N280" s="9">
        <v>0</v>
      </c>
      <c r="O280" s="9">
        <v>0</v>
      </c>
      <c r="P280" s="9">
        <v>19039084071</v>
      </c>
      <c r="Q280" s="31">
        <v>0.91339999999999999</v>
      </c>
      <c r="R280" s="31">
        <v>0.86780000000000002</v>
      </c>
      <c r="S280" s="31">
        <v>0.89410000000000001</v>
      </c>
      <c r="T280" s="31">
        <v>0.80459999999999998</v>
      </c>
      <c r="U280" s="32">
        <v>0.86780000000000002</v>
      </c>
      <c r="V280" s="31">
        <f t="shared" si="8"/>
        <v>0</v>
      </c>
      <c r="W280" s="9">
        <f t="shared" si="9"/>
        <v>0</v>
      </c>
    </row>
    <row r="281" spans="1:23" x14ac:dyDescent="0.35">
      <c r="A281" s="40">
        <v>71903</v>
      </c>
      <c r="B281" s="9" t="s">
        <v>771</v>
      </c>
      <c r="C281" s="9" t="s">
        <v>1035</v>
      </c>
      <c r="D281" s="9">
        <v>44771.649733796294</v>
      </c>
      <c r="E281" s="9">
        <v>0</v>
      </c>
      <c r="F281" s="9">
        <v>227253299</v>
      </c>
      <c r="G281" s="29">
        <v>232237101</v>
      </c>
      <c r="H281" s="29">
        <v>244657552</v>
      </c>
      <c r="I281" s="30">
        <v>5.3499999999999999E-2</v>
      </c>
      <c r="J281" s="9">
        <v>0</v>
      </c>
      <c r="K281" s="9">
        <v>0</v>
      </c>
      <c r="L281" s="9">
        <v>0</v>
      </c>
      <c r="M281" s="9">
        <v>5.3499999999999999E-2</v>
      </c>
      <c r="N281" s="9">
        <v>0</v>
      </c>
      <c r="O281" s="9">
        <v>0</v>
      </c>
      <c r="P281" s="9">
        <v>239407207</v>
      </c>
      <c r="Q281" s="31">
        <v>0.89119999999999999</v>
      </c>
      <c r="R281" s="31">
        <v>0.86709999999999998</v>
      </c>
      <c r="S281" s="31">
        <v>0.89410000000000001</v>
      </c>
      <c r="T281" s="31">
        <v>0.80459999999999998</v>
      </c>
      <c r="U281" s="32">
        <v>0.86709999999999998</v>
      </c>
      <c r="V281" s="31">
        <f t="shared" si="8"/>
        <v>0</v>
      </c>
      <c r="W281" s="9">
        <f t="shared" si="9"/>
        <v>0</v>
      </c>
    </row>
    <row r="282" spans="1:23" x14ac:dyDescent="0.35">
      <c r="A282" s="40">
        <v>71904</v>
      </c>
      <c r="B282" s="9" t="s">
        <v>770</v>
      </c>
      <c r="C282" s="9" t="s">
        <v>1035</v>
      </c>
      <c r="D282" s="9">
        <v>44771.554629629631</v>
      </c>
      <c r="E282" s="9">
        <v>0</v>
      </c>
      <c r="F282" s="9">
        <v>296554397</v>
      </c>
      <c r="G282" s="29">
        <v>292364306</v>
      </c>
      <c r="H282" s="29">
        <v>329319469</v>
      </c>
      <c r="I282" s="30">
        <v>0.12640000000000001</v>
      </c>
      <c r="J282" s="9">
        <v>0</v>
      </c>
      <c r="K282" s="9">
        <v>0</v>
      </c>
      <c r="L282" s="9">
        <v>0</v>
      </c>
      <c r="M282" s="9">
        <v>0.12640000000000001</v>
      </c>
      <c r="N282" s="9">
        <v>0</v>
      </c>
      <c r="O282" s="9">
        <v>0</v>
      </c>
      <c r="P282" s="9">
        <v>334039192</v>
      </c>
      <c r="Q282" s="31">
        <v>0.82199999999999995</v>
      </c>
      <c r="R282" s="31">
        <v>0.748</v>
      </c>
      <c r="S282" s="31">
        <v>0.89410000000000001</v>
      </c>
      <c r="T282" s="31">
        <v>0.80459999999999998</v>
      </c>
      <c r="U282" s="32">
        <v>0.80459999999999998</v>
      </c>
      <c r="V282" s="31">
        <f t="shared" si="8"/>
        <v>-5.6599999999999984E-2</v>
      </c>
      <c r="W282" s="9">
        <f t="shared" si="9"/>
        <v>-189066.18267199994</v>
      </c>
    </row>
    <row r="283" spans="1:23" x14ac:dyDescent="0.35">
      <c r="A283" s="40">
        <v>71905</v>
      </c>
      <c r="B283" s="9" t="s">
        <v>769</v>
      </c>
      <c r="C283" s="9" t="s">
        <v>1035</v>
      </c>
      <c r="D283" s="9">
        <v>44770.666516203702</v>
      </c>
      <c r="E283" s="9">
        <v>910580148</v>
      </c>
      <c r="F283" s="9">
        <v>7983441969</v>
      </c>
      <c r="G283" s="29">
        <v>7764304735</v>
      </c>
      <c r="H283" s="29">
        <v>8280373194</v>
      </c>
      <c r="I283" s="30">
        <v>6.6500000000000004E-2</v>
      </c>
      <c r="J283" s="9">
        <v>0</v>
      </c>
      <c r="K283" s="9">
        <v>0</v>
      </c>
      <c r="L283" s="9">
        <v>0</v>
      </c>
      <c r="M283" s="9">
        <v>6.6500000000000004E-2</v>
      </c>
      <c r="N283" s="9">
        <v>1104581061</v>
      </c>
      <c r="O283" s="9">
        <v>194000913</v>
      </c>
      <c r="P283" s="9">
        <v>8647553346</v>
      </c>
      <c r="Q283" s="31">
        <v>0.89370000000000005</v>
      </c>
      <c r="R283" s="31">
        <v>0.84560000000000002</v>
      </c>
      <c r="S283" s="31">
        <v>0.89410000000000001</v>
      </c>
      <c r="T283" s="31">
        <v>0.80459999999999998</v>
      </c>
      <c r="U283" s="32">
        <v>0.84560000000000002</v>
      </c>
      <c r="V283" s="31">
        <f t="shared" si="8"/>
        <v>0</v>
      </c>
      <c r="W283" s="9">
        <f t="shared" si="9"/>
        <v>0</v>
      </c>
    </row>
    <row r="284" spans="1:23" x14ac:dyDescent="0.35">
      <c r="A284" s="40">
        <v>71906</v>
      </c>
      <c r="B284" s="9" t="s">
        <v>768</v>
      </c>
      <c r="C284" s="9" t="s">
        <v>1035</v>
      </c>
      <c r="D284" s="9">
        <v>44767.682997685188</v>
      </c>
      <c r="E284" s="9">
        <v>0</v>
      </c>
      <c r="F284" s="9">
        <v>213286873</v>
      </c>
      <c r="G284" s="29">
        <v>207238689</v>
      </c>
      <c r="H284" s="29">
        <v>221481214</v>
      </c>
      <c r="I284" s="30">
        <v>6.8699999999999997E-2</v>
      </c>
      <c r="J284" s="9">
        <v>0</v>
      </c>
      <c r="K284" s="9">
        <v>0</v>
      </c>
      <c r="L284" s="9">
        <v>0</v>
      </c>
      <c r="M284" s="9">
        <v>6.8699999999999997E-2</v>
      </c>
      <c r="N284" s="9">
        <v>0</v>
      </c>
      <c r="O284" s="9">
        <v>0</v>
      </c>
      <c r="P284" s="9">
        <v>227945061</v>
      </c>
      <c r="Q284" s="31">
        <v>0.85670000000000002</v>
      </c>
      <c r="R284" s="31">
        <v>0.8216</v>
      </c>
      <c r="S284" s="31">
        <v>0.89410000000000001</v>
      </c>
      <c r="T284" s="31">
        <v>0.80459999999999998</v>
      </c>
      <c r="U284" s="32">
        <v>0.8216</v>
      </c>
      <c r="V284" s="31">
        <f t="shared" si="8"/>
        <v>0</v>
      </c>
      <c r="W284" s="9">
        <f t="shared" si="9"/>
        <v>0</v>
      </c>
    </row>
    <row r="285" spans="1:23" x14ac:dyDescent="0.35">
      <c r="A285" s="40">
        <v>71907</v>
      </c>
      <c r="B285" s="9" t="s">
        <v>767</v>
      </c>
      <c r="C285" s="9" t="s">
        <v>1035</v>
      </c>
      <c r="D285" s="9">
        <v>44769.687777777777</v>
      </c>
      <c r="E285" s="9">
        <v>0</v>
      </c>
      <c r="F285" s="9">
        <v>2896028060</v>
      </c>
      <c r="G285" s="29">
        <v>2898678159</v>
      </c>
      <c r="H285" s="29">
        <v>3221585329</v>
      </c>
      <c r="I285" s="30">
        <v>0.1114</v>
      </c>
      <c r="J285" s="9">
        <v>0</v>
      </c>
      <c r="K285" s="9">
        <v>0</v>
      </c>
      <c r="L285" s="9">
        <v>0</v>
      </c>
      <c r="M285" s="9">
        <v>0.1114</v>
      </c>
      <c r="N285" s="9">
        <v>0</v>
      </c>
      <c r="O285" s="9">
        <v>0</v>
      </c>
      <c r="P285" s="9">
        <v>3218640014</v>
      </c>
      <c r="Q285" s="31">
        <v>0.84409999999999996</v>
      </c>
      <c r="R285" s="31">
        <v>0.77839999999999998</v>
      </c>
      <c r="S285" s="31">
        <v>0.89410000000000001</v>
      </c>
      <c r="T285" s="31">
        <v>0.80459999999999998</v>
      </c>
      <c r="U285" s="32">
        <v>0.80459999999999998</v>
      </c>
      <c r="V285" s="31">
        <f t="shared" si="8"/>
        <v>-2.6200000000000001E-2</v>
      </c>
      <c r="W285" s="9">
        <f t="shared" si="9"/>
        <v>-843283.68366800004</v>
      </c>
    </row>
    <row r="286" spans="1:23" x14ac:dyDescent="0.35">
      <c r="A286" s="40">
        <v>71908</v>
      </c>
      <c r="B286" s="9" t="s">
        <v>766</v>
      </c>
      <c r="C286" s="9" t="s">
        <v>1035</v>
      </c>
      <c r="D286" s="9">
        <v>44774.678518518522</v>
      </c>
      <c r="E286" s="9">
        <v>0</v>
      </c>
      <c r="F286" s="9">
        <v>92633808</v>
      </c>
      <c r="G286" s="29">
        <v>92633808</v>
      </c>
      <c r="H286" s="29">
        <v>95534342</v>
      </c>
      <c r="I286" s="30">
        <v>3.1300000000000001E-2</v>
      </c>
      <c r="J286" s="9">
        <v>0</v>
      </c>
      <c r="K286" s="9">
        <v>0</v>
      </c>
      <c r="L286" s="9">
        <v>0</v>
      </c>
      <c r="M286" s="9">
        <v>3.1300000000000001E-2</v>
      </c>
      <c r="N286" s="9">
        <v>0</v>
      </c>
      <c r="O286" s="9">
        <v>0</v>
      </c>
      <c r="P286" s="9">
        <v>95534342</v>
      </c>
      <c r="Q286" s="31">
        <v>0.84499999999999997</v>
      </c>
      <c r="R286" s="31">
        <v>0.83979999999999999</v>
      </c>
      <c r="S286" s="31">
        <v>0.89410000000000001</v>
      </c>
      <c r="T286" s="31">
        <v>0.80459999999999998</v>
      </c>
      <c r="U286" s="32">
        <v>0.83979999999999999</v>
      </c>
      <c r="V286" s="31">
        <f t="shared" si="8"/>
        <v>0</v>
      </c>
      <c r="W286" s="9">
        <f t="shared" si="9"/>
        <v>0</v>
      </c>
    </row>
    <row r="287" spans="1:23" x14ac:dyDescent="0.35">
      <c r="A287" s="40">
        <v>71909</v>
      </c>
      <c r="B287" s="9" t="s">
        <v>765</v>
      </c>
      <c r="C287" s="9" t="s">
        <v>1035</v>
      </c>
      <c r="D287" s="9">
        <v>44771.649733796294</v>
      </c>
      <c r="E287" s="9">
        <v>0</v>
      </c>
      <c r="F287" s="9">
        <v>12918540879</v>
      </c>
      <c r="G287" s="29">
        <v>12580679455</v>
      </c>
      <c r="H287" s="29">
        <v>14542586331</v>
      </c>
      <c r="I287" s="30">
        <v>0.15590000000000001</v>
      </c>
      <c r="J287" s="9">
        <v>0</v>
      </c>
      <c r="K287" s="9">
        <v>0</v>
      </c>
      <c r="L287" s="9">
        <v>0</v>
      </c>
      <c r="M287" s="9">
        <v>0.15590000000000001</v>
      </c>
      <c r="N287" s="9">
        <v>0</v>
      </c>
      <c r="O287" s="9">
        <v>0</v>
      </c>
      <c r="P287" s="9">
        <v>14933135899</v>
      </c>
      <c r="Q287" s="31">
        <v>0.82650000000000001</v>
      </c>
      <c r="R287" s="31">
        <v>0.73280000000000001</v>
      </c>
      <c r="S287" s="31">
        <v>0.89410000000000001</v>
      </c>
      <c r="T287" s="31">
        <v>0.80459999999999998</v>
      </c>
      <c r="U287" s="32">
        <v>0.80459999999999998</v>
      </c>
      <c r="V287" s="31">
        <f t="shared" si="8"/>
        <v>-7.1799999999999975E-2</v>
      </c>
      <c r="W287" s="9">
        <f t="shared" si="9"/>
        <v>-10721991.575481998</v>
      </c>
    </row>
    <row r="288" spans="1:23" x14ac:dyDescent="0.35">
      <c r="A288" s="40">
        <v>72901</v>
      </c>
      <c r="B288" s="9" t="s">
        <v>764</v>
      </c>
      <c r="C288" s="9" t="s">
        <v>1035</v>
      </c>
      <c r="D288" s="9">
        <v>44774.524027777778</v>
      </c>
      <c r="E288" s="9">
        <v>0</v>
      </c>
      <c r="F288" s="9">
        <v>67007113</v>
      </c>
      <c r="G288" s="29">
        <v>67007113</v>
      </c>
      <c r="H288" s="29">
        <v>87229479</v>
      </c>
      <c r="I288" s="30">
        <v>0.30180000000000001</v>
      </c>
      <c r="J288" s="9">
        <v>0</v>
      </c>
      <c r="K288" s="9">
        <v>0</v>
      </c>
      <c r="L288" s="9">
        <v>0</v>
      </c>
      <c r="M288" s="9">
        <v>0.30180000000000001</v>
      </c>
      <c r="N288" s="9">
        <v>0</v>
      </c>
      <c r="O288" s="9">
        <v>0</v>
      </c>
      <c r="P288" s="9">
        <v>87229479</v>
      </c>
      <c r="Q288" s="31">
        <v>0.82199999999999995</v>
      </c>
      <c r="R288" s="31">
        <v>0.6472</v>
      </c>
      <c r="S288" s="31">
        <v>0.89410000000000001</v>
      </c>
      <c r="T288" s="31">
        <v>0.80459999999999998</v>
      </c>
      <c r="U288" s="32">
        <v>0.80459999999999998</v>
      </c>
      <c r="V288" s="31">
        <f t="shared" si="8"/>
        <v>-0.15739999999999998</v>
      </c>
      <c r="W288" s="9">
        <f t="shared" si="9"/>
        <v>-137299.19994599998</v>
      </c>
    </row>
    <row r="289" spans="1:23" x14ac:dyDescent="0.35">
      <c r="A289" s="40">
        <v>72902</v>
      </c>
      <c r="B289" s="9" t="s">
        <v>763</v>
      </c>
      <c r="C289" s="9" t="s">
        <v>1035</v>
      </c>
      <c r="D289" s="9">
        <v>44774.700474537036</v>
      </c>
      <c r="E289" s="9">
        <v>0</v>
      </c>
      <c r="F289" s="9">
        <v>433577695</v>
      </c>
      <c r="G289" s="29">
        <v>398455013</v>
      </c>
      <c r="H289" s="29">
        <v>541363371</v>
      </c>
      <c r="I289" s="30">
        <v>0.35870000000000002</v>
      </c>
      <c r="J289" s="9">
        <v>0</v>
      </c>
      <c r="K289" s="9">
        <v>0</v>
      </c>
      <c r="L289" s="9">
        <v>0</v>
      </c>
      <c r="M289" s="9">
        <v>0.35870000000000002</v>
      </c>
      <c r="N289" s="9">
        <v>0</v>
      </c>
      <c r="O289" s="9">
        <v>0</v>
      </c>
      <c r="P289" s="9">
        <v>589083020</v>
      </c>
      <c r="Q289" s="31">
        <v>0.82199999999999995</v>
      </c>
      <c r="R289" s="31">
        <v>0.62009999999999998</v>
      </c>
      <c r="S289" s="31">
        <v>0.89410000000000001</v>
      </c>
      <c r="T289" s="31">
        <v>0.80459999999999998</v>
      </c>
      <c r="U289" s="32">
        <v>0.80459999999999998</v>
      </c>
      <c r="V289" s="31">
        <f t="shared" si="8"/>
        <v>-0.1845</v>
      </c>
      <c r="W289" s="9">
        <f t="shared" si="9"/>
        <v>-1086858.1719</v>
      </c>
    </row>
    <row r="290" spans="1:23" x14ac:dyDescent="0.35">
      <c r="A290" s="40">
        <v>72903</v>
      </c>
      <c r="B290" s="9" t="s">
        <v>762</v>
      </c>
      <c r="C290" s="9" t="s">
        <v>1035</v>
      </c>
      <c r="D290" s="9">
        <v>44774.524027777778</v>
      </c>
      <c r="E290" s="9">
        <v>0</v>
      </c>
      <c r="F290" s="9">
        <v>2228244465</v>
      </c>
      <c r="G290" s="29">
        <v>2327297414</v>
      </c>
      <c r="H290" s="29">
        <v>2771263935</v>
      </c>
      <c r="I290" s="30">
        <v>0.1908</v>
      </c>
      <c r="J290" s="9">
        <v>0</v>
      </c>
      <c r="K290" s="9">
        <v>0</v>
      </c>
      <c r="L290" s="9">
        <v>0</v>
      </c>
      <c r="M290" s="9">
        <v>0.1908</v>
      </c>
      <c r="N290" s="9">
        <v>0</v>
      </c>
      <c r="O290" s="9">
        <v>0</v>
      </c>
      <c r="P290" s="9">
        <v>2653315166</v>
      </c>
      <c r="Q290" s="31">
        <v>0.84940000000000004</v>
      </c>
      <c r="R290" s="31">
        <v>0.73109999999999997</v>
      </c>
      <c r="S290" s="31">
        <v>0.89410000000000001</v>
      </c>
      <c r="T290" s="31">
        <v>0.80459999999999998</v>
      </c>
      <c r="U290" s="32">
        <v>0.80459999999999998</v>
      </c>
      <c r="V290" s="31">
        <f t="shared" si="8"/>
        <v>-7.350000000000001E-2</v>
      </c>
      <c r="W290" s="9">
        <f t="shared" si="9"/>
        <v>-1950186.6470100002</v>
      </c>
    </row>
    <row r="291" spans="1:23" x14ac:dyDescent="0.35">
      <c r="A291" s="40">
        <v>72904</v>
      </c>
      <c r="B291" s="9" t="s">
        <v>761</v>
      </c>
      <c r="C291" s="9" t="s">
        <v>1035</v>
      </c>
      <c r="D291" s="9">
        <v>44774.524027777778</v>
      </c>
      <c r="E291" s="9">
        <v>11252060</v>
      </c>
      <c r="F291" s="9">
        <v>211996192</v>
      </c>
      <c r="G291" s="29">
        <v>216595331</v>
      </c>
      <c r="H291" s="29">
        <v>263099924</v>
      </c>
      <c r="I291" s="30">
        <v>0.2147</v>
      </c>
      <c r="J291" s="9">
        <v>0</v>
      </c>
      <c r="K291" s="9">
        <v>0</v>
      </c>
      <c r="L291" s="9">
        <v>0</v>
      </c>
      <c r="M291" s="9">
        <v>0.2147</v>
      </c>
      <c r="N291" s="9">
        <v>13426606</v>
      </c>
      <c r="O291" s="9">
        <v>2174546</v>
      </c>
      <c r="P291" s="9">
        <v>257271963</v>
      </c>
      <c r="Q291" s="31">
        <v>0.82199999999999995</v>
      </c>
      <c r="R291" s="31">
        <v>0.69420000000000004</v>
      </c>
      <c r="S291" s="31">
        <v>0.89410000000000001</v>
      </c>
      <c r="T291" s="31">
        <v>0.80459999999999998</v>
      </c>
      <c r="U291" s="32">
        <v>0.80459999999999998</v>
      </c>
      <c r="V291" s="31">
        <f t="shared" si="8"/>
        <v>-0.11039999999999994</v>
      </c>
      <c r="W291" s="9">
        <f t="shared" si="9"/>
        <v>-284028.24715199985</v>
      </c>
    </row>
    <row r="292" spans="1:23" x14ac:dyDescent="0.35">
      <c r="A292" s="40">
        <v>72908</v>
      </c>
      <c r="B292" s="9" t="s">
        <v>760</v>
      </c>
      <c r="C292" s="9" t="s">
        <v>1035</v>
      </c>
      <c r="D292" s="9">
        <v>44774.629942129628</v>
      </c>
      <c r="E292" s="9">
        <v>0</v>
      </c>
      <c r="F292" s="9">
        <v>205695033</v>
      </c>
      <c r="G292" s="29">
        <v>205695033</v>
      </c>
      <c r="H292" s="29">
        <v>228766000</v>
      </c>
      <c r="I292" s="30">
        <v>0.11219999999999999</v>
      </c>
      <c r="J292" s="9">
        <v>0</v>
      </c>
      <c r="K292" s="9">
        <v>0</v>
      </c>
      <c r="L292" s="9">
        <v>0</v>
      </c>
      <c r="M292" s="9">
        <v>0.11219999999999999</v>
      </c>
      <c r="N292" s="9">
        <v>0</v>
      </c>
      <c r="O292" s="9">
        <v>0</v>
      </c>
      <c r="P292" s="9">
        <v>228766000</v>
      </c>
      <c r="Q292" s="31">
        <v>0.91339999999999999</v>
      </c>
      <c r="R292" s="31">
        <v>0.84179999999999999</v>
      </c>
      <c r="S292" s="31">
        <v>0.89410000000000001</v>
      </c>
      <c r="T292" s="31">
        <v>0.80459999999999998</v>
      </c>
      <c r="U292" s="32">
        <v>0.84179999999999999</v>
      </c>
      <c r="V292" s="31">
        <f t="shared" si="8"/>
        <v>0</v>
      </c>
      <c r="W292" s="9">
        <f t="shared" si="9"/>
        <v>0</v>
      </c>
    </row>
    <row r="293" spans="1:23" x14ac:dyDescent="0.35">
      <c r="A293" s="40">
        <v>72909</v>
      </c>
      <c r="B293" s="9" t="s">
        <v>759</v>
      </c>
      <c r="C293" s="9" t="s">
        <v>1035</v>
      </c>
      <c r="D293" s="9">
        <v>44774.524027777778</v>
      </c>
      <c r="E293" s="9">
        <v>0</v>
      </c>
      <c r="F293" s="9">
        <v>163278661</v>
      </c>
      <c r="G293" s="29">
        <v>169350379</v>
      </c>
      <c r="H293" s="29">
        <v>188405418</v>
      </c>
      <c r="I293" s="30">
        <v>0.1125</v>
      </c>
      <c r="J293" s="9">
        <v>0</v>
      </c>
      <c r="K293" s="9">
        <v>0</v>
      </c>
      <c r="L293" s="9">
        <v>0</v>
      </c>
      <c r="M293" s="9">
        <v>0.1125</v>
      </c>
      <c r="N293" s="9">
        <v>0</v>
      </c>
      <c r="O293" s="9">
        <v>0</v>
      </c>
      <c r="P293" s="9">
        <v>181650520</v>
      </c>
      <c r="Q293" s="31">
        <v>0.82199999999999995</v>
      </c>
      <c r="R293" s="31">
        <v>0.75729999999999997</v>
      </c>
      <c r="S293" s="31">
        <v>0.89410000000000001</v>
      </c>
      <c r="T293" s="31">
        <v>0.80459999999999998</v>
      </c>
      <c r="U293" s="32">
        <v>0.80459999999999998</v>
      </c>
      <c r="V293" s="31">
        <f t="shared" si="8"/>
        <v>-4.7300000000000009E-2</v>
      </c>
      <c r="W293" s="9">
        <f t="shared" si="9"/>
        <v>-85920.695960000012</v>
      </c>
    </row>
    <row r="294" spans="1:23" x14ac:dyDescent="0.35">
      <c r="A294" s="40">
        <v>72910</v>
      </c>
      <c r="B294" s="9" t="s">
        <v>758</v>
      </c>
      <c r="C294" s="9" t="s">
        <v>1035</v>
      </c>
      <c r="D294" s="9">
        <v>44774.700474537036</v>
      </c>
      <c r="E294" s="9">
        <v>0</v>
      </c>
      <c r="F294" s="9">
        <v>157025739</v>
      </c>
      <c r="G294" s="29">
        <v>128692357</v>
      </c>
      <c r="H294" s="29">
        <v>156574630</v>
      </c>
      <c r="I294" s="30">
        <v>0.2167</v>
      </c>
      <c r="J294" s="9">
        <v>0</v>
      </c>
      <c r="K294" s="9">
        <v>0</v>
      </c>
      <c r="L294" s="9">
        <v>0</v>
      </c>
      <c r="M294" s="9">
        <v>0.2167</v>
      </c>
      <c r="N294" s="9">
        <v>0</v>
      </c>
      <c r="O294" s="9">
        <v>0</v>
      </c>
      <c r="P294" s="9">
        <v>191046676</v>
      </c>
      <c r="Q294" s="31">
        <v>0.82199999999999995</v>
      </c>
      <c r="R294" s="31">
        <v>0.6925</v>
      </c>
      <c r="S294" s="31">
        <v>0.89410000000000001</v>
      </c>
      <c r="T294" s="31">
        <v>0.80459999999999998</v>
      </c>
      <c r="U294" s="32">
        <v>0.80459999999999998</v>
      </c>
      <c r="V294" s="31">
        <f t="shared" si="8"/>
        <v>-0.11209999999999998</v>
      </c>
      <c r="W294" s="9">
        <f t="shared" si="9"/>
        <v>-214163.32379599995</v>
      </c>
    </row>
    <row r="295" spans="1:23" x14ac:dyDescent="0.35">
      <c r="A295" s="40">
        <v>73901</v>
      </c>
      <c r="B295" s="9" t="s">
        <v>757</v>
      </c>
      <c r="C295" s="9" t="s">
        <v>1035</v>
      </c>
      <c r="D295" s="9">
        <v>44771.554629629631</v>
      </c>
      <c r="E295" s="9">
        <v>0</v>
      </c>
      <c r="F295" s="9">
        <v>91379961</v>
      </c>
      <c r="G295" s="29">
        <v>95792177</v>
      </c>
      <c r="H295" s="29">
        <v>110175005</v>
      </c>
      <c r="I295" s="30">
        <v>0.15010000000000001</v>
      </c>
      <c r="J295" s="9">
        <v>0</v>
      </c>
      <c r="K295" s="9">
        <v>0</v>
      </c>
      <c r="L295" s="9">
        <v>0</v>
      </c>
      <c r="M295" s="9">
        <v>0.15010000000000001</v>
      </c>
      <c r="N295" s="9">
        <v>0</v>
      </c>
      <c r="O295" s="9">
        <v>0</v>
      </c>
      <c r="P295" s="9">
        <v>105100312</v>
      </c>
      <c r="Q295" s="31">
        <v>0.84140000000000004</v>
      </c>
      <c r="R295" s="31">
        <v>0.74980000000000002</v>
      </c>
      <c r="S295" s="31">
        <v>0.89410000000000001</v>
      </c>
      <c r="T295" s="31">
        <v>0.80459999999999998</v>
      </c>
      <c r="U295" s="32">
        <v>0.80459999999999998</v>
      </c>
      <c r="V295" s="31">
        <f t="shared" si="8"/>
        <v>-5.479999999999996E-2</v>
      </c>
      <c r="W295" s="9">
        <f t="shared" si="9"/>
        <v>-57594.970975999961</v>
      </c>
    </row>
    <row r="296" spans="1:23" x14ac:dyDescent="0.35">
      <c r="A296" s="40">
        <v>73903</v>
      </c>
      <c r="B296" s="9" t="s">
        <v>756</v>
      </c>
      <c r="C296" s="9" t="s">
        <v>1035</v>
      </c>
      <c r="D296" s="9">
        <v>44771.554629629631</v>
      </c>
      <c r="E296" s="9">
        <v>0</v>
      </c>
      <c r="F296" s="9">
        <v>371461151</v>
      </c>
      <c r="G296" s="29">
        <v>339906409</v>
      </c>
      <c r="H296" s="29">
        <v>376076598</v>
      </c>
      <c r="I296" s="30">
        <v>0.10639999999999999</v>
      </c>
      <c r="J296" s="9">
        <v>0</v>
      </c>
      <c r="K296" s="9">
        <v>0</v>
      </c>
      <c r="L296" s="9">
        <v>0</v>
      </c>
      <c r="M296" s="9">
        <v>0.10639999999999999</v>
      </c>
      <c r="N296" s="9">
        <v>0</v>
      </c>
      <c r="O296" s="9">
        <v>0</v>
      </c>
      <c r="P296" s="9">
        <v>410989150</v>
      </c>
      <c r="Q296" s="31">
        <v>0.82579999999999998</v>
      </c>
      <c r="R296" s="31">
        <v>0.76500000000000001</v>
      </c>
      <c r="S296" s="31">
        <v>0.89410000000000001</v>
      </c>
      <c r="T296" s="31">
        <v>0.80459999999999998</v>
      </c>
      <c r="U296" s="32">
        <v>0.80459999999999998</v>
      </c>
      <c r="V296" s="31">
        <f t="shared" si="8"/>
        <v>-3.9599999999999969E-2</v>
      </c>
      <c r="W296" s="9">
        <f t="shared" si="9"/>
        <v>-162751.70339999988</v>
      </c>
    </row>
    <row r="297" spans="1:23" x14ac:dyDescent="0.35">
      <c r="A297" s="40">
        <v>73904</v>
      </c>
      <c r="B297" s="9" t="s">
        <v>755</v>
      </c>
      <c r="C297" s="9" t="s">
        <v>1035</v>
      </c>
      <c r="D297" s="9">
        <v>44768.607303240744</v>
      </c>
      <c r="E297" s="9">
        <v>0</v>
      </c>
      <c r="F297" s="9">
        <v>21567561</v>
      </c>
      <c r="G297" s="29">
        <v>22655313</v>
      </c>
      <c r="H297" s="29">
        <v>23915779</v>
      </c>
      <c r="I297" s="30">
        <v>5.5599999999999997E-2</v>
      </c>
      <c r="J297" s="9">
        <v>0</v>
      </c>
      <c r="K297" s="9">
        <v>0</v>
      </c>
      <c r="L297" s="9">
        <v>0</v>
      </c>
      <c r="M297" s="9">
        <v>5.5599999999999997E-2</v>
      </c>
      <c r="N297" s="9">
        <v>0</v>
      </c>
      <c r="O297" s="9">
        <v>0</v>
      </c>
      <c r="P297" s="9">
        <v>22767508</v>
      </c>
      <c r="Q297" s="31">
        <v>0.86280000000000001</v>
      </c>
      <c r="R297" s="31">
        <v>0.8377</v>
      </c>
      <c r="S297" s="31">
        <v>0.89410000000000001</v>
      </c>
      <c r="T297" s="31">
        <v>0.80459999999999998</v>
      </c>
      <c r="U297" s="32">
        <v>0.8377</v>
      </c>
      <c r="V297" s="31">
        <f t="shared" si="8"/>
        <v>0</v>
      </c>
      <c r="W297" s="9">
        <f t="shared" si="9"/>
        <v>0</v>
      </c>
    </row>
    <row r="298" spans="1:23" x14ac:dyDescent="0.35">
      <c r="A298" s="40">
        <v>73905</v>
      </c>
      <c r="B298" s="9" t="s">
        <v>754</v>
      </c>
      <c r="C298" s="9" t="s">
        <v>1035</v>
      </c>
      <c r="D298" s="9">
        <v>44769.687777777777</v>
      </c>
      <c r="E298" s="9">
        <v>0</v>
      </c>
      <c r="F298" s="9">
        <v>326978698</v>
      </c>
      <c r="G298" s="29">
        <v>300961189</v>
      </c>
      <c r="H298" s="29">
        <v>373387996</v>
      </c>
      <c r="I298" s="30">
        <v>0.2407</v>
      </c>
      <c r="J298" s="9">
        <v>0</v>
      </c>
      <c r="K298" s="9">
        <v>0</v>
      </c>
      <c r="L298" s="9">
        <v>0</v>
      </c>
      <c r="M298" s="9">
        <v>0.2407</v>
      </c>
      <c r="N298" s="9">
        <v>0</v>
      </c>
      <c r="O298" s="9">
        <v>0</v>
      </c>
      <c r="P298" s="9">
        <v>405666661</v>
      </c>
      <c r="Q298" s="31">
        <v>0.82199999999999995</v>
      </c>
      <c r="R298" s="31">
        <v>0.67910000000000004</v>
      </c>
      <c r="S298" s="31">
        <v>0.89410000000000001</v>
      </c>
      <c r="T298" s="31">
        <v>0.80459999999999998</v>
      </c>
      <c r="U298" s="32">
        <v>0.80459999999999998</v>
      </c>
      <c r="V298" s="31">
        <f t="shared" si="8"/>
        <v>-0.12549999999999994</v>
      </c>
      <c r="W298" s="9">
        <f t="shared" si="9"/>
        <v>-509111.65955499979</v>
      </c>
    </row>
    <row r="299" spans="1:23" x14ac:dyDescent="0.35">
      <c r="A299" s="40">
        <v>74903</v>
      </c>
      <c r="B299" s="9" t="s">
        <v>753</v>
      </c>
      <c r="C299" s="9" t="s">
        <v>1035</v>
      </c>
      <c r="D299" s="9">
        <v>44771.649733796294</v>
      </c>
      <c r="E299" s="9">
        <v>0</v>
      </c>
      <c r="F299" s="9">
        <v>1031793638</v>
      </c>
      <c r="G299" s="29">
        <v>1116949297</v>
      </c>
      <c r="H299" s="29">
        <v>1605282733</v>
      </c>
      <c r="I299" s="30">
        <v>0.43719999999999998</v>
      </c>
      <c r="J299" s="9">
        <v>0</v>
      </c>
      <c r="K299" s="9">
        <v>0</v>
      </c>
      <c r="L299" s="9">
        <v>0</v>
      </c>
      <c r="M299" s="9">
        <v>0.43719999999999998</v>
      </c>
      <c r="N299" s="9">
        <v>0</v>
      </c>
      <c r="O299" s="9">
        <v>0</v>
      </c>
      <c r="P299" s="9">
        <v>1482896776</v>
      </c>
      <c r="Q299" s="31">
        <v>0.82199999999999995</v>
      </c>
      <c r="R299" s="31">
        <v>0.58620000000000005</v>
      </c>
      <c r="S299" s="31">
        <v>0.89410000000000001</v>
      </c>
      <c r="T299" s="31">
        <v>0.80459999999999998</v>
      </c>
      <c r="U299" s="32">
        <v>0.80459999999999998</v>
      </c>
      <c r="V299" s="31">
        <f t="shared" si="8"/>
        <v>-0.21839999999999993</v>
      </c>
      <c r="W299" s="9">
        <f t="shared" si="9"/>
        <v>-3238646.5587839987</v>
      </c>
    </row>
    <row r="300" spans="1:23" x14ac:dyDescent="0.35">
      <c r="A300" s="40">
        <v>74904</v>
      </c>
      <c r="B300" s="9" t="s">
        <v>752</v>
      </c>
      <c r="C300" s="9" t="s">
        <v>1035</v>
      </c>
      <c r="D300" s="9">
        <v>44764.500613425924</v>
      </c>
      <c r="E300" s="9">
        <v>0</v>
      </c>
      <c r="F300" s="9">
        <v>91572051</v>
      </c>
      <c r="G300" s="29">
        <v>96864029</v>
      </c>
      <c r="H300" s="29">
        <v>117874699</v>
      </c>
      <c r="I300" s="30">
        <v>0.21690000000000001</v>
      </c>
      <c r="J300" s="9">
        <v>0</v>
      </c>
      <c r="K300" s="9">
        <v>0</v>
      </c>
      <c r="L300" s="9">
        <v>0</v>
      </c>
      <c r="M300" s="9">
        <v>0.21690000000000001</v>
      </c>
      <c r="N300" s="9">
        <v>0</v>
      </c>
      <c r="O300" s="9">
        <v>0</v>
      </c>
      <c r="P300" s="9">
        <v>111434844</v>
      </c>
      <c r="Q300" s="31">
        <v>0.82199999999999995</v>
      </c>
      <c r="R300" s="31">
        <v>0.69230000000000003</v>
      </c>
      <c r="S300" s="31">
        <v>0.89410000000000001</v>
      </c>
      <c r="T300" s="31">
        <v>0.80459999999999998</v>
      </c>
      <c r="U300" s="32">
        <v>0.80459999999999998</v>
      </c>
      <c r="V300" s="31">
        <f t="shared" si="8"/>
        <v>-0.11229999999999996</v>
      </c>
      <c r="W300" s="9">
        <f t="shared" si="9"/>
        <v>-125141.32981199994</v>
      </c>
    </row>
    <row r="301" spans="1:23" x14ac:dyDescent="0.35">
      <c r="A301" s="40">
        <v>74905</v>
      </c>
      <c r="B301" s="9" t="s">
        <v>751</v>
      </c>
      <c r="C301" s="9" t="s">
        <v>1035</v>
      </c>
      <c r="D301" s="9">
        <v>44775.569918981484</v>
      </c>
      <c r="E301" s="9">
        <v>0</v>
      </c>
      <c r="F301" s="9">
        <v>77091916</v>
      </c>
      <c r="G301" s="29">
        <v>82062398</v>
      </c>
      <c r="H301" s="29">
        <v>105560749</v>
      </c>
      <c r="I301" s="30">
        <v>0.2863</v>
      </c>
      <c r="J301" s="9">
        <v>0</v>
      </c>
      <c r="K301" s="9">
        <v>0</v>
      </c>
      <c r="L301" s="9">
        <v>0</v>
      </c>
      <c r="M301" s="9">
        <v>0.2863</v>
      </c>
      <c r="N301" s="9">
        <v>0</v>
      </c>
      <c r="O301" s="9">
        <v>0</v>
      </c>
      <c r="P301" s="9">
        <v>99166983</v>
      </c>
      <c r="Q301" s="31">
        <v>0.82199999999999995</v>
      </c>
      <c r="R301" s="31">
        <v>0.65490000000000004</v>
      </c>
      <c r="S301" s="31">
        <v>0.89410000000000001</v>
      </c>
      <c r="T301" s="31">
        <v>0.80459999999999998</v>
      </c>
      <c r="U301" s="32">
        <v>0.80459999999999998</v>
      </c>
      <c r="V301" s="31">
        <f t="shared" si="8"/>
        <v>-0.14969999999999994</v>
      </c>
      <c r="W301" s="9">
        <f t="shared" si="9"/>
        <v>-148452.97355099994</v>
      </c>
    </row>
    <row r="302" spans="1:23" x14ac:dyDescent="0.35">
      <c r="A302" s="40">
        <v>74907</v>
      </c>
      <c r="B302" s="9" t="s">
        <v>750</v>
      </c>
      <c r="C302" s="9" t="s">
        <v>1035</v>
      </c>
      <c r="D302" s="9">
        <v>44769.687777777777</v>
      </c>
      <c r="E302" s="9">
        <v>0</v>
      </c>
      <c r="F302" s="9">
        <v>285670332</v>
      </c>
      <c r="G302" s="29">
        <v>299454678</v>
      </c>
      <c r="H302" s="29">
        <v>388353094</v>
      </c>
      <c r="I302" s="30">
        <v>0.2969</v>
      </c>
      <c r="J302" s="9">
        <v>0</v>
      </c>
      <c r="K302" s="9">
        <v>0</v>
      </c>
      <c r="L302" s="9">
        <v>0</v>
      </c>
      <c r="M302" s="9">
        <v>0.2969</v>
      </c>
      <c r="N302" s="9">
        <v>0</v>
      </c>
      <c r="O302" s="9">
        <v>0</v>
      </c>
      <c r="P302" s="9">
        <v>370476621</v>
      </c>
      <c r="Q302" s="31">
        <v>0.82199999999999995</v>
      </c>
      <c r="R302" s="31">
        <v>0.64959999999999996</v>
      </c>
      <c r="S302" s="31">
        <v>0.89410000000000001</v>
      </c>
      <c r="T302" s="31">
        <v>0.80459999999999998</v>
      </c>
      <c r="U302" s="32">
        <v>0.80459999999999998</v>
      </c>
      <c r="V302" s="31">
        <f t="shared" si="8"/>
        <v>-0.15500000000000003</v>
      </c>
      <c r="W302" s="9">
        <f t="shared" si="9"/>
        <v>-574238.7625500001</v>
      </c>
    </row>
    <row r="303" spans="1:23" x14ac:dyDescent="0.35">
      <c r="A303" s="40">
        <v>74909</v>
      </c>
      <c r="B303" s="9" t="s">
        <v>749</v>
      </c>
      <c r="C303" s="9" t="s">
        <v>1035</v>
      </c>
      <c r="D303" s="9">
        <v>44774.678518518522</v>
      </c>
      <c r="E303" s="9">
        <v>0</v>
      </c>
      <c r="F303" s="9">
        <v>308218872</v>
      </c>
      <c r="G303" s="29">
        <v>323218268</v>
      </c>
      <c r="H303" s="29">
        <v>400249458</v>
      </c>
      <c r="I303" s="30">
        <v>0.23830000000000001</v>
      </c>
      <c r="J303" s="9">
        <v>0</v>
      </c>
      <c r="K303" s="9">
        <v>0</v>
      </c>
      <c r="L303" s="9">
        <v>0</v>
      </c>
      <c r="M303" s="9">
        <v>0.23830000000000001</v>
      </c>
      <c r="N303" s="9">
        <v>0</v>
      </c>
      <c r="O303" s="9">
        <v>0</v>
      </c>
      <c r="P303" s="9">
        <v>381675322</v>
      </c>
      <c r="Q303" s="31">
        <v>0.82199999999999995</v>
      </c>
      <c r="R303" s="31">
        <v>0.68030000000000002</v>
      </c>
      <c r="S303" s="31">
        <v>0.89410000000000001</v>
      </c>
      <c r="T303" s="31">
        <v>0.80459999999999998</v>
      </c>
      <c r="U303" s="32">
        <v>0.80459999999999998</v>
      </c>
      <c r="V303" s="31">
        <f t="shared" si="8"/>
        <v>-0.12429999999999997</v>
      </c>
      <c r="W303" s="9">
        <f t="shared" si="9"/>
        <v>-474422.42524599988</v>
      </c>
    </row>
    <row r="304" spans="1:23" x14ac:dyDescent="0.35">
      <c r="A304" s="40">
        <v>74911</v>
      </c>
      <c r="B304" s="9" t="s">
        <v>748</v>
      </c>
      <c r="C304" s="9" t="s">
        <v>1035</v>
      </c>
      <c r="D304" s="9">
        <v>44771.403298611112</v>
      </c>
      <c r="E304" s="9">
        <v>0</v>
      </c>
      <c r="F304" s="9">
        <v>166308452</v>
      </c>
      <c r="G304" s="29">
        <v>176544195</v>
      </c>
      <c r="H304" s="29">
        <v>209685618</v>
      </c>
      <c r="I304" s="30">
        <v>0.18770000000000001</v>
      </c>
      <c r="J304" s="9">
        <v>0</v>
      </c>
      <c r="K304" s="9">
        <v>0</v>
      </c>
      <c r="L304" s="9">
        <v>0</v>
      </c>
      <c r="M304" s="9">
        <v>0.18770000000000001</v>
      </c>
      <c r="N304" s="9">
        <v>0</v>
      </c>
      <c r="O304" s="9">
        <v>0</v>
      </c>
      <c r="P304" s="9">
        <v>197528390</v>
      </c>
      <c r="Q304" s="31">
        <v>0.82199999999999995</v>
      </c>
      <c r="R304" s="31">
        <v>0.70930000000000004</v>
      </c>
      <c r="S304" s="31">
        <v>0.89410000000000001</v>
      </c>
      <c r="T304" s="31">
        <v>0.80459999999999998</v>
      </c>
      <c r="U304" s="32">
        <v>0.80459999999999998</v>
      </c>
      <c r="V304" s="31">
        <f t="shared" si="8"/>
        <v>-9.529999999999994E-2</v>
      </c>
      <c r="W304" s="9">
        <f t="shared" si="9"/>
        <v>-188244.55566999989</v>
      </c>
    </row>
    <row r="305" spans="1:23" x14ac:dyDescent="0.35">
      <c r="A305" s="40">
        <v>74912</v>
      </c>
      <c r="B305" s="9" t="s">
        <v>747</v>
      </c>
      <c r="C305" s="9" t="s">
        <v>1035</v>
      </c>
      <c r="D305" s="9">
        <v>44770.666516203702</v>
      </c>
      <c r="E305" s="9">
        <v>0</v>
      </c>
      <c r="F305" s="9">
        <v>333779085</v>
      </c>
      <c r="G305" s="29">
        <v>349244006</v>
      </c>
      <c r="H305" s="29">
        <v>435448530</v>
      </c>
      <c r="I305" s="30">
        <v>0.24679999999999999</v>
      </c>
      <c r="J305" s="9">
        <v>0</v>
      </c>
      <c r="K305" s="9">
        <v>0</v>
      </c>
      <c r="L305" s="9">
        <v>0</v>
      </c>
      <c r="M305" s="9">
        <v>0.24679999999999999</v>
      </c>
      <c r="N305" s="9">
        <v>0</v>
      </c>
      <c r="O305" s="9">
        <v>0</v>
      </c>
      <c r="P305" s="9">
        <v>416166375</v>
      </c>
      <c r="Q305" s="31">
        <v>0.82199999999999995</v>
      </c>
      <c r="R305" s="31">
        <v>0.67569999999999997</v>
      </c>
      <c r="S305" s="31">
        <v>0.89410000000000001</v>
      </c>
      <c r="T305" s="31">
        <v>0.80459999999999998</v>
      </c>
      <c r="U305" s="32">
        <v>0.80459999999999998</v>
      </c>
      <c r="V305" s="31">
        <f t="shared" si="8"/>
        <v>-0.12890000000000001</v>
      </c>
      <c r="W305" s="9">
        <f t="shared" si="9"/>
        <v>-536438.45737500011</v>
      </c>
    </row>
    <row r="306" spans="1:23" x14ac:dyDescent="0.35">
      <c r="A306" s="40">
        <v>74917</v>
      </c>
      <c r="B306" s="9" t="s">
        <v>746</v>
      </c>
      <c r="C306" s="9" t="s">
        <v>1035</v>
      </c>
      <c r="D306" s="9">
        <v>44769.687777777777</v>
      </c>
      <c r="E306" s="9">
        <v>0</v>
      </c>
      <c r="F306" s="9">
        <v>174037370</v>
      </c>
      <c r="G306" s="29">
        <v>187655919</v>
      </c>
      <c r="H306" s="29">
        <v>239674486</v>
      </c>
      <c r="I306" s="30">
        <v>0.2772</v>
      </c>
      <c r="J306" s="9">
        <v>0</v>
      </c>
      <c r="K306" s="9">
        <v>0</v>
      </c>
      <c r="L306" s="9">
        <v>0</v>
      </c>
      <c r="M306" s="9">
        <v>0.2772</v>
      </c>
      <c r="N306" s="9">
        <v>0</v>
      </c>
      <c r="O306" s="9">
        <v>0</v>
      </c>
      <c r="P306" s="9">
        <v>222280850</v>
      </c>
      <c r="Q306" s="31">
        <v>0.82199999999999995</v>
      </c>
      <c r="R306" s="31">
        <v>0.65959999999999996</v>
      </c>
      <c r="S306" s="31">
        <v>0.89410000000000001</v>
      </c>
      <c r="T306" s="31">
        <v>0.80459999999999998</v>
      </c>
      <c r="U306" s="32">
        <v>0.80459999999999998</v>
      </c>
      <c r="V306" s="31">
        <f t="shared" si="8"/>
        <v>-0.14500000000000002</v>
      </c>
      <c r="W306" s="9">
        <f t="shared" si="9"/>
        <v>-322307.23250000004</v>
      </c>
    </row>
    <row r="307" spans="1:23" x14ac:dyDescent="0.35">
      <c r="A307" s="40">
        <v>75901</v>
      </c>
      <c r="B307" s="9" t="s">
        <v>745</v>
      </c>
      <c r="C307" s="9" t="s">
        <v>1035</v>
      </c>
      <c r="D307" s="9">
        <v>44774.524027777778</v>
      </c>
      <c r="E307" s="9">
        <v>0</v>
      </c>
      <c r="F307" s="9">
        <v>442296204</v>
      </c>
      <c r="G307" s="29">
        <v>464110292</v>
      </c>
      <c r="H307" s="29">
        <v>531786318</v>
      </c>
      <c r="I307" s="30">
        <v>0.14580000000000001</v>
      </c>
      <c r="J307" s="9">
        <v>0</v>
      </c>
      <c r="K307" s="9">
        <v>0</v>
      </c>
      <c r="L307" s="9">
        <v>0</v>
      </c>
      <c r="M307" s="9">
        <v>0.14580000000000001</v>
      </c>
      <c r="N307" s="9">
        <v>0</v>
      </c>
      <c r="O307" s="9">
        <v>0</v>
      </c>
      <c r="P307" s="9">
        <v>506791325</v>
      </c>
      <c r="Q307" s="31">
        <v>0.91339999999999999</v>
      </c>
      <c r="R307" s="31">
        <v>0.81699999999999995</v>
      </c>
      <c r="S307" s="31">
        <v>0.89410000000000001</v>
      </c>
      <c r="T307" s="31">
        <v>0.80459999999999998</v>
      </c>
      <c r="U307" s="32">
        <v>0.81699999999999995</v>
      </c>
      <c r="V307" s="31">
        <f t="shared" si="8"/>
        <v>0</v>
      </c>
      <c r="W307" s="9">
        <f t="shared" si="9"/>
        <v>0</v>
      </c>
    </row>
    <row r="308" spans="1:23" x14ac:dyDescent="0.35">
      <c r="A308" s="40">
        <v>75902</v>
      </c>
      <c r="B308" s="9" t="s">
        <v>744</v>
      </c>
      <c r="C308" s="9" t="s">
        <v>1035</v>
      </c>
      <c r="D308" s="9">
        <v>44767.529872685183</v>
      </c>
      <c r="E308" s="9">
        <v>0</v>
      </c>
      <c r="F308" s="9">
        <v>1333278898</v>
      </c>
      <c r="G308" s="29">
        <v>1166034366</v>
      </c>
      <c r="H308" s="29">
        <v>1385294802</v>
      </c>
      <c r="I308" s="30">
        <v>0.188</v>
      </c>
      <c r="J308" s="9">
        <v>0</v>
      </c>
      <c r="K308" s="9">
        <v>0</v>
      </c>
      <c r="L308" s="9">
        <v>0</v>
      </c>
      <c r="M308" s="9">
        <v>0.188</v>
      </c>
      <c r="N308" s="9">
        <v>0</v>
      </c>
      <c r="O308" s="9">
        <v>0</v>
      </c>
      <c r="P308" s="9">
        <v>1583987900</v>
      </c>
      <c r="Q308" s="31">
        <v>0.91339999999999999</v>
      </c>
      <c r="R308" s="31">
        <v>0.78800000000000003</v>
      </c>
      <c r="S308" s="31">
        <v>0.89410000000000001</v>
      </c>
      <c r="T308" s="31">
        <v>0.80459999999999998</v>
      </c>
      <c r="U308" s="32">
        <v>0.80459999999999998</v>
      </c>
      <c r="V308" s="31">
        <f t="shared" si="8"/>
        <v>-1.6599999999999948E-2</v>
      </c>
      <c r="W308" s="9">
        <f t="shared" si="9"/>
        <v>-262941.99139999918</v>
      </c>
    </row>
    <row r="309" spans="1:23" x14ac:dyDescent="0.35">
      <c r="A309" s="40">
        <v>75903</v>
      </c>
      <c r="B309" s="9" t="s">
        <v>743</v>
      </c>
      <c r="C309" s="9" t="s">
        <v>1035</v>
      </c>
      <c r="D309" s="9">
        <v>44774.761435185188</v>
      </c>
      <c r="E309" s="9">
        <v>0</v>
      </c>
      <c r="F309" s="9">
        <v>528567563</v>
      </c>
      <c r="G309" s="29">
        <v>464528999</v>
      </c>
      <c r="H309" s="29">
        <v>509804599</v>
      </c>
      <c r="I309" s="30">
        <v>9.7500000000000003E-2</v>
      </c>
      <c r="J309" s="9">
        <v>0</v>
      </c>
      <c r="K309" s="9">
        <v>0</v>
      </c>
      <c r="L309" s="9">
        <v>0</v>
      </c>
      <c r="M309" s="9">
        <v>9.7500000000000003E-2</v>
      </c>
      <c r="N309" s="9">
        <v>0</v>
      </c>
      <c r="O309" s="9">
        <v>0</v>
      </c>
      <c r="P309" s="9">
        <v>580084720</v>
      </c>
      <c r="Q309" s="31">
        <v>0.91339999999999999</v>
      </c>
      <c r="R309" s="31">
        <v>0.85299999999999998</v>
      </c>
      <c r="S309" s="31">
        <v>0.89410000000000001</v>
      </c>
      <c r="T309" s="31">
        <v>0.80459999999999998</v>
      </c>
      <c r="U309" s="32">
        <v>0.85299999999999998</v>
      </c>
      <c r="V309" s="31">
        <f t="shared" si="8"/>
        <v>0</v>
      </c>
      <c r="W309" s="9">
        <f t="shared" si="9"/>
        <v>0</v>
      </c>
    </row>
    <row r="310" spans="1:23" x14ac:dyDescent="0.35">
      <c r="A310" s="40">
        <v>75906</v>
      </c>
      <c r="B310" s="9" t="s">
        <v>742</v>
      </c>
      <c r="C310" s="9" t="s">
        <v>1035</v>
      </c>
      <c r="D310" s="9">
        <v>44769.544224537036</v>
      </c>
      <c r="E310" s="9">
        <v>0</v>
      </c>
      <c r="F310" s="9">
        <v>276123428</v>
      </c>
      <c r="G310" s="29">
        <v>297157749</v>
      </c>
      <c r="H310" s="29">
        <v>380077798</v>
      </c>
      <c r="I310" s="30">
        <v>0.27900000000000003</v>
      </c>
      <c r="J310" s="9">
        <v>0</v>
      </c>
      <c r="K310" s="9">
        <v>0</v>
      </c>
      <c r="L310" s="9">
        <v>0</v>
      </c>
      <c r="M310" s="9">
        <v>0.27900000000000003</v>
      </c>
      <c r="N310" s="9">
        <v>0</v>
      </c>
      <c r="O310" s="9">
        <v>0</v>
      </c>
      <c r="P310" s="9">
        <v>353173979</v>
      </c>
      <c r="Q310" s="31">
        <v>0.86439999999999995</v>
      </c>
      <c r="R310" s="31">
        <v>0.69269999999999998</v>
      </c>
      <c r="S310" s="31">
        <v>0.89410000000000001</v>
      </c>
      <c r="T310" s="31">
        <v>0.80459999999999998</v>
      </c>
      <c r="U310" s="32">
        <v>0.80459999999999998</v>
      </c>
      <c r="V310" s="31">
        <f t="shared" si="8"/>
        <v>-0.1119</v>
      </c>
      <c r="W310" s="9">
        <f t="shared" si="9"/>
        <v>-395201.682501</v>
      </c>
    </row>
    <row r="311" spans="1:23" x14ac:dyDescent="0.35">
      <c r="A311" s="40">
        <v>75908</v>
      </c>
      <c r="B311" s="9" t="s">
        <v>741</v>
      </c>
      <c r="C311" s="9" t="s">
        <v>1035</v>
      </c>
      <c r="D311" s="9">
        <v>44774.524027777778</v>
      </c>
      <c r="E311" s="9">
        <v>31501862</v>
      </c>
      <c r="F311" s="9">
        <v>490672999</v>
      </c>
      <c r="G311" s="29">
        <v>489876757</v>
      </c>
      <c r="H311" s="29">
        <v>699103617</v>
      </c>
      <c r="I311" s="30">
        <v>0.42709999999999998</v>
      </c>
      <c r="J311" s="9">
        <v>0</v>
      </c>
      <c r="K311" s="9">
        <v>0</v>
      </c>
      <c r="L311" s="9">
        <v>0</v>
      </c>
      <c r="M311" s="9">
        <v>0.42709999999999998</v>
      </c>
      <c r="N311" s="9">
        <v>43286020</v>
      </c>
      <c r="O311" s="9">
        <v>11784158</v>
      </c>
      <c r="P311" s="9">
        <v>698569616</v>
      </c>
      <c r="Q311" s="31">
        <v>0.82199999999999995</v>
      </c>
      <c r="R311" s="31">
        <v>0.59179999999999999</v>
      </c>
      <c r="S311" s="31">
        <v>0.89410000000000001</v>
      </c>
      <c r="T311" s="31">
        <v>0.80459999999999998</v>
      </c>
      <c r="U311" s="32">
        <v>0.80459999999999998</v>
      </c>
      <c r="V311" s="31">
        <f t="shared" si="8"/>
        <v>-0.21279999999999999</v>
      </c>
      <c r="W311" s="9">
        <f t="shared" si="9"/>
        <v>-1486556.1428479999</v>
      </c>
    </row>
    <row r="312" spans="1:23" x14ac:dyDescent="0.35">
      <c r="A312" s="40">
        <v>76903</v>
      </c>
      <c r="B312" s="9" t="s">
        <v>740</v>
      </c>
      <c r="C312" s="9" t="s">
        <v>1035</v>
      </c>
      <c r="D312" s="9">
        <v>44770.457719907405</v>
      </c>
      <c r="E312" s="9">
        <v>0</v>
      </c>
      <c r="F312" s="9">
        <v>155411573</v>
      </c>
      <c r="G312" s="29">
        <v>159842790</v>
      </c>
      <c r="H312" s="29">
        <v>215952570</v>
      </c>
      <c r="I312" s="30">
        <v>0.35099999999999998</v>
      </c>
      <c r="J312" s="9">
        <v>0</v>
      </c>
      <c r="K312" s="9">
        <v>0</v>
      </c>
      <c r="L312" s="9">
        <v>0</v>
      </c>
      <c r="M312" s="9">
        <v>0.35099999999999998</v>
      </c>
      <c r="N312" s="9">
        <v>0</v>
      </c>
      <c r="O312" s="9">
        <v>0</v>
      </c>
      <c r="P312" s="9">
        <v>209965858</v>
      </c>
      <c r="Q312" s="31">
        <v>0.82199999999999995</v>
      </c>
      <c r="R312" s="31">
        <v>0.62360000000000004</v>
      </c>
      <c r="S312" s="31">
        <v>0.89410000000000001</v>
      </c>
      <c r="T312" s="31">
        <v>0.80459999999999998</v>
      </c>
      <c r="U312" s="32">
        <v>0.80459999999999998</v>
      </c>
      <c r="V312" s="31">
        <f t="shared" si="8"/>
        <v>-0.18099999999999994</v>
      </c>
      <c r="W312" s="9">
        <f t="shared" si="9"/>
        <v>-380038.20297999989</v>
      </c>
    </row>
    <row r="313" spans="1:23" x14ac:dyDescent="0.35">
      <c r="A313" s="40">
        <v>76904</v>
      </c>
      <c r="B313" s="9" t="s">
        <v>739</v>
      </c>
      <c r="C313" s="9" t="s">
        <v>1035</v>
      </c>
      <c r="D313" s="9">
        <v>44769.687777777777</v>
      </c>
      <c r="E313" s="9">
        <v>0</v>
      </c>
      <c r="F313" s="9">
        <v>220004555</v>
      </c>
      <c r="G313" s="29">
        <v>229184480</v>
      </c>
      <c r="H313" s="29">
        <v>263997022</v>
      </c>
      <c r="I313" s="30">
        <v>0.15190000000000001</v>
      </c>
      <c r="J313" s="9">
        <v>8613461</v>
      </c>
      <c r="K313" s="9">
        <v>0</v>
      </c>
      <c r="L313" s="9">
        <v>8613461</v>
      </c>
      <c r="M313" s="9">
        <v>0.11020000000000001</v>
      </c>
      <c r="N313" s="9">
        <v>0</v>
      </c>
      <c r="O313" s="9">
        <v>0</v>
      </c>
      <c r="P313" s="9">
        <v>253422690</v>
      </c>
      <c r="Q313" s="31">
        <v>0.82199999999999995</v>
      </c>
      <c r="R313" s="31">
        <v>0.76</v>
      </c>
      <c r="S313" s="31">
        <v>0.89410000000000001</v>
      </c>
      <c r="T313" s="31">
        <v>0.80459999999999998</v>
      </c>
      <c r="U313" s="32">
        <v>0.80459999999999998</v>
      </c>
      <c r="V313" s="31">
        <f t="shared" si="8"/>
        <v>-4.4599999999999973E-2</v>
      </c>
      <c r="W313" s="9">
        <f t="shared" si="9"/>
        <v>-113026.51973999993</v>
      </c>
    </row>
    <row r="314" spans="1:23" x14ac:dyDescent="0.35">
      <c r="A314" s="40">
        <v>77901</v>
      </c>
      <c r="B314" s="9" t="s">
        <v>1075</v>
      </c>
      <c r="C314" s="9" t="s">
        <v>1035</v>
      </c>
      <c r="D314" s="9">
        <v>44770.457719907405</v>
      </c>
      <c r="E314" s="9">
        <v>0</v>
      </c>
      <c r="F314" s="9">
        <v>306262363</v>
      </c>
      <c r="G314" s="29">
        <v>310392163</v>
      </c>
      <c r="H314" s="29">
        <v>304002106</v>
      </c>
      <c r="I314" s="30">
        <v>-2.06E-2</v>
      </c>
      <c r="J314" s="9">
        <v>0</v>
      </c>
      <c r="K314" s="9">
        <v>0</v>
      </c>
      <c r="L314" s="9">
        <v>0</v>
      </c>
      <c r="M314" s="9">
        <v>-2.06E-2</v>
      </c>
      <c r="N314" s="9">
        <v>0</v>
      </c>
      <c r="O314" s="9">
        <v>0</v>
      </c>
      <c r="P314" s="9">
        <v>299957326</v>
      </c>
      <c r="Q314" s="31">
        <v>0.91339999999999999</v>
      </c>
      <c r="R314" s="31">
        <v>0.91339999999999999</v>
      </c>
      <c r="S314" s="31">
        <v>0.89410000000000001</v>
      </c>
      <c r="T314" s="31">
        <v>0.80459999999999998</v>
      </c>
      <c r="U314" s="32">
        <v>0.89410000000000001</v>
      </c>
      <c r="V314" s="31">
        <f t="shared" si="8"/>
        <v>0</v>
      </c>
      <c r="W314" s="9">
        <f t="shared" si="9"/>
        <v>0</v>
      </c>
    </row>
    <row r="315" spans="1:23" x14ac:dyDescent="0.35">
      <c r="A315" s="40">
        <v>77902</v>
      </c>
      <c r="B315" s="9" t="s">
        <v>738</v>
      </c>
      <c r="C315" s="9" t="s">
        <v>1035</v>
      </c>
      <c r="D315" s="9">
        <v>44775.569918981484</v>
      </c>
      <c r="E315" s="9">
        <v>0</v>
      </c>
      <c r="F315" s="9">
        <v>110312597</v>
      </c>
      <c r="G315" s="29">
        <v>111999204</v>
      </c>
      <c r="H315" s="29">
        <v>109967346</v>
      </c>
      <c r="I315" s="30">
        <v>-1.8100000000000002E-2</v>
      </c>
      <c r="J315" s="9">
        <v>0</v>
      </c>
      <c r="K315" s="9">
        <v>0</v>
      </c>
      <c r="L315" s="9">
        <v>0</v>
      </c>
      <c r="M315" s="9">
        <v>-1.8100000000000002E-2</v>
      </c>
      <c r="N315" s="9">
        <v>0</v>
      </c>
      <c r="O315" s="9">
        <v>0</v>
      </c>
      <c r="P315" s="9">
        <v>108311337</v>
      </c>
      <c r="Q315" s="31">
        <v>0.91339999999999999</v>
      </c>
      <c r="R315" s="31">
        <v>0.91339999999999999</v>
      </c>
      <c r="S315" s="31">
        <v>0.89410000000000001</v>
      </c>
      <c r="T315" s="31">
        <v>0.80459999999999998</v>
      </c>
      <c r="U315" s="32">
        <v>0.89410000000000001</v>
      </c>
      <c r="V315" s="31">
        <f t="shared" si="8"/>
        <v>0</v>
      </c>
      <c r="W315" s="9">
        <f t="shared" si="9"/>
        <v>0</v>
      </c>
    </row>
    <row r="316" spans="1:23" x14ac:dyDescent="0.35">
      <c r="A316" s="40">
        <v>78901</v>
      </c>
      <c r="B316" s="9" t="s">
        <v>737</v>
      </c>
      <c r="C316" s="9" t="s">
        <v>1035</v>
      </c>
      <c r="D316" s="9">
        <v>44769.687777777777</v>
      </c>
      <c r="E316" s="9">
        <v>0</v>
      </c>
      <c r="F316" s="9">
        <v>329787090</v>
      </c>
      <c r="G316" s="29">
        <v>330803988</v>
      </c>
      <c r="H316" s="29">
        <v>333256776</v>
      </c>
      <c r="I316" s="30">
        <v>7.4000000000000003E-3</v>
      </c>
      <c r="J316" s="9">
        <v>0</v>
      </c>
      <c r="K316" s="9">
        <v>0</v>
      </c>
      <c r="L316" s="9">
        <v>0</v>
      </c>
      <c r="M316" s="9">
        <v>7.4000000000000003E-3</v>
      </c>
      <c r="N316" s="9">
        <v>0</v>
      </c>
      <c r="O316" s="9">
        <v>0</v>
      </c>
      <c r="P316" s="9">
        <v>332232338</v>
      </c>
      <c r="Q316" s="31">
        <v>0.82199999999999995</v>
      </c>
      <c r="R316" s="31">
        <v>0.82199999999999995</v>
      </c>
      <c r="S316" s="31">
        <v>0.89410000000000001</v>
      </c>
      <c r="T316" s="31">
        <v>0.80459999999999998</v>
      </c>
      <c r="U316" s="32">
        <v>0.82199999999999995</v>
      </c>
      <c r="V316" s="31">
        <f t="shared" si="8"/>
        <v>0</v>
      </c>
      <c r="W316" s="9">
        <f t="shared" si="9"/>
        <v>0</v>
      </c>
    </row>
    <row r="317" spans="1:23" x14ac:dyDescent="0.35">
      <c r="A317" s="40">
        <v>79901</v>
      </c>
      <c r="B317" s="9" t="s">
        <v>736</v>
      </c>
      <c r="C317" s="9" t="s">
        <v>1035</v>
      </c>
      <c r="D317" s="9">
        <v>44770.666516203702</v>
      </c>
      <c r="E317" s="9">
        <v>0</v>
      </c>
      <c r="F317" s="9">
        <v>20835749312</v>
      </c>
      <c r="G317" s="29">
        <v>21409952232</v>
      </c>
      <c r="H317" s="29">
        <v>26196480628</v>
      </c>
      <c r="I317" s="30">
        <v>0.22359999999999999</v>
      </c>
      <c r="J317" s="9">
        <v>0</v>
      </c>
      <c r="K317" s="9">
        <v>0</v>
      </c>
      <c r="L317" s="9">
        <v>0</v>
      </c>
      <c r="M317" s="9">
        <v>0.22359999999999999</v>
      </c>
      <c r="N317" s="9">
        <v>0</v>
      </c>
      <c r="O317" s="9">
        <v>0</v>
      </c>
      <c r="P317" s="9">
        <v>25493905699</v>
      </c>
      <c r="Q317" s="31">
        <v>0.82199999999999995</v>
      </c>
      <c r="R317" s="31">
        <v>0.68859999999999999</v>
      </c>
      <c r="S317" s="31">
        <v>0.89410000000000001</v>
      </c>
      <c r="T317" s="31">
        <v>0.80459999999999998</v>
      </c>
      <c r="U317" s="32">
        <v>0.80459999999999998</v>
      </c>
      <c r="V317" s="31">
        <f t="shared" si="8"/>
        <v>-0.11599999999999999</v>
      </c>
      <c r="W317" s="9">
        <f t="shared" si="9"/>
        <v>-29572930.61084</v>
      </c>
    </row>
    <row r="318" spans="1:23" x14ac:dyDescent="0.35">
      <c r="A318" s="40">
        <v>79906</v>
      </c>
      <c r="B318" s="9" t="s">
        <v>735</v>
      </c>
      <c r="C318" s="9" t="s">
        <v>1035</v>
      </c>
      <c r="D318" s="9">
        <v>44770.539027777777</v>
      </c>
      <c r="E318" s="9">
        <v>0</v>
      </c>
      <c r="F318" s="9">
        <v>1265670872</v>
      </c>
      <c r="G318" s="29">
        <v>1138847540</v>
      </c>
      <c r="H318" s="29">
        <v>1292793863</v>
      </c>
      <c r="I318" s="30">
        <v>0.13519999999999999</v>
      </c>
      <c r="J318" s="9">
        <v>0</v>
      </c>
      <c r="K318" s="9">
        <v>0</v>
      </c>
      <c r="L318" s="9">
        <v>0</v>
      </c>
      <c r="M318" s="9">
        <v>0.13519999999999999</v>
      </c>
      <c r="N318" s="9">
        <v>0</v>
      </c>
      <c r="O318" s="9">
        <v>0</v>
      </c>
      <c r="P318" s="9">
        <v>1436760829</v>
      </c>
      <c r="Q318" s="31">
        <v>0.83709999999999996</v>
      </c>
      <c r="R318" s="31">
        <v>0.75580000000000003</v>
      </c>
      <c r="S318" s="31">
        <v>0.89410000000000001</v>
      </c>
      <c r="T318" s="31">
        <v>0.80459999999999998</v>
      </c>
      <c r="U318" s="32">
        <v>0.80459999999999998</v>
      </c>
      <c r="V318" s="31">
        <f t="shared" si="8"/>
        <v>-4.8799999999999955E-2</v>
      </c>
      <c r="W318" s="9">
        <f t="shared" si="9"/>
        <v>-701139.2845519993</v>
      </c>
    </row>
    <row r="319" spans="1:23" x14ac:dyDescent="0.35">
      <c r="A319" s="40">
        <v>79907</v>
      </c>
      <c r="B319" s="9" t="s">
        <v>734</v>
      </c>
      <c r="C319" s="9" t="s">
        <v>1035</v>
      </c>
      <c r="D319" s="9">
        <v>44774.524027777778</v>
      </c>
      <c r="E319" s="9">
        <v>0</v>
      </c>
      <c r="F319" s="9">
        <v>46978821499</v>
      </c>
      <c r="G319" s="29">
        <v>48188958126</v>
      </c>
      <c r="H319" s="29">
        <v>55602106636</v>
      </c>
      <c r="I319" s="30">
        <v>0.15379999999999999</v>
      </c>
      <c r="J319" s="9">
        <v>0</v>
      </c>
      <c r="K319" s="9">
        <v>0</v>
      </c>
      <c r="L319" s="9">
        <v>0</v>
      </c>
      <c r="M319" s="9">
        <v>0.15379999999999999</v>
      </c>
      <c r="N319" s="9">
        <v>0</v>
      </c>
      <c r="O319" s="9">
        <v>0</v>
      </c>
      <c r="P319" s="9">
        <v>54205808638</v>
      </c>
      <c r="Q319" s="31">
        <v>0.86009999999999998</v>
      </c>
      <c r="R319" s="31">
        <v>0.76400000000000001</v>
      </c>
      <c r="S319" s="31">
        <v>0.89410000000000001</v>
      </c>
      <c r="T319" s="31">
        <v>0.80459999999999998</v>
      </c>
      <c r="U319" s="32">
        <v>0.80459999999999998</v>
      </c>
      <c r="V319" s="31">
        <f t="shared" si="8"/>
        <v>-4.0599999999999969E-2</v>
      </c>
      <c r="W319" s="9">
        <f t="shared" si="9"/>
        <v>-22007558.307027984</v>
      </c>
    </row>
    <row r="320" spans="1:23" x14ac:dyDescent="0.35">
      <c r="A320" s="40">
        <v>79910</v>
      </c>
      <c r="B320" s="9" t="s">
        <v>733</v>
      </c>
      <c r="C320" s="9" t="s">
        <v>1035</v>
      </c>
      <c r="D320" s="9">
        <v>44771.649733796294</v>
      </c>
      <c r="E320" s="9">
        <v>112138220</v>
      </c>
      <c r="F320" s="9">
        <v>3163542823</v>
      </c>
      <c r="G320" s="29">
        <v>3048333508</v>
      </c>
      <c r="H320" s="29">
        <v>3785977768</v>
      </c>
      <c r="I320" s="30">
        <v>0.24199999999999999</v>
      </c>
      <c r="J320" s="9">
        <v>0</v>
      </c>
      <c r="K320" s="9">
        <v>0</v>
      </c>
      <c r="L320" s="9">
        <v>0</v>
      </c>
      <c r="M320" s="9">
        <v>0.24199999999999999</v>
      </c>
      <c r="N320" s="9">
        <v>120500883</v>
      </c>
      <c r="O320" s="9">
        <v>8362663</v>
      </c>
      <c r="P320" s="9">
        <v>3910292898</v>
      </c>
      <c r="Q320" s="31">
        <v>0.8639</v>
      </c>
      <c r="R320" s="31">
        <v>0.71630000000000005</v>
      </c>
      <c r="S320" s="31">
        <v>0.89410000000000001</v>
      </c>
      <c r="T320" s="31">
        <v>0.80459999999999998</v>
      </c>
      <c r="U320" s="32">
        <v>0.80459999999999998</v>
      </c>
      <c r="V320" s="31">
        <f t="shared" si="8"/>
        <v>-8.8299999999999934E-2</v>
      </c>
      <c r="W320" s="9">
        <f t="shared" si="9"/>
        <v>-3452788.6289339974</v>
      </c>
    </row>
    <row r="321" spans="1:23" x14ac:dyDescent="0.35">
      <c r="A321" s="40">
        <v>80901</v>
      </c>
      <c r="B321" s="9" t="s">
        <v>732</v>
      </c>
      <c r="C321" s="9" t="s">
        <v>1035</v>
      </c>
      <c r="D321" s="9">
        <v>44773.587858796294</v>
      </c>
      <c r="E321" s="9">
        <v>0</v>
      </c>
      <c r="F321" s="9">
        <v>1415703057</v>
      </c>
      <c r="G321" s="29">
        <v>1140181235</v>
      </c>
      <c r="H321" s="29">
        <v>1416481786</v>
      </c>
      <c r="I321" s="30">
        <v>0.24229999999999999</v>
      </c>
      <c r="J321" s="9">
        <v>0</v>
      </c>
      <c r="K321" s="9">
        <v>0</v>
      </c>
      <c r="L321" s="9">
        <v>0</v>
      </c>
      <c r="M321" s="9">
        <v>0.24229999999999999</v>
      </c>
      <c r="N321" s="9">
        <v>0</v>
      </c>
      <c r="O321" s="9">
        <v>0</v>
      </c>
      <c r="P321" s="9">
        <v>1758770916</v>
      </c>
      <c r="Q321" s="31">
        <v>0.8468</v>
      </c>
      <c r="R321" s="31">
        <v>0.6986</v>
      </c>
      <c r="S321" s="31">
        <v>0.89410000000000001</v>
      </c>
      <c r="T321" s="31">
        <v>0.80459999999999998</v>
      </c>
      <c r="U321" s="32">
        <v>0.80459999999999998</v>
      </c>
      <c r="V321" s="31">
        <f t="shared" si="8"/>
        <v>-0.10599999999999998</v>
      </c>
      <c r="W321" s="9">
        <f t="shared" si="9"/>
        <v>-1864297.1709599998</v>
      </c>
    </row>
    <row r="322" spans="1:23" x14ac:dyDescent="0.35">
      <c r="A322" s="40">
        <v>81902</v>
      </c>
      <c r="B322" s="9" t="s">
        <v>731</v>
      </c>
      <c r="C322" s="9" t="s">
        <v>1035</v>
      </c>
      <c r="D322" s="9">
        <v>44770.457719907405</v>
      </c>
      <c r="E322" s="9">
        <v>0</v>
      </c>
      <c r="F322" s="9">
        <v>1273273010</v>
      </c>
      <c r="G322" s="29">
        <v>1309832514</v>
      </c>
      <c r="H322" s="29">
        <v>1525265230</v>
      </c>
      <c r="I322" s="30">
        <v>0.16450000000000001</v>
      </c>
      <c r="J322" s="9">
        <v>0</v>
      </c>
      <c r="K322" s="9">
        <v>0</v>
      </c>
      <c r="L322" s="9">
        <v>0</v>
      </c>
      <c r="M322" s="9">
        <v>0.16450000000000001</v>
      </c>
      <c r="N322" s="9">
        <v>0</v>
      </c>
      <c r="O322" s="9">
        <v>0</v>
      </c>
      <c r="P322" s="9">
        <v>1482692657</v>
      </c>
      <c r="Q322" s="31">
        <v>0.90380000000000005</v>
      </c>
      <c r="R322" s="31">
        <v>0.79549999999999998</v>
      </c>
      <c r="S322" s="31">
        <v>0.89410000000000001</v>
      </c>
      <c r="T322" s="31">
        <v>0.80459999999999998</v>
      </c>
      <c r="U322" s="32">
        <v>0.80459999999999998</v>
      </c>
      <c r="V322" s="31">
        <f t="shared" ref="V322:V385" si="10">MIN(R322,S322)-U322</f>
        <v>-9.099999999999997E-3</v>
      </c>
      <c r="W322" s="9">
        <f t="shared" ref="W322:W385" si="11">V322*(P322/100)</f>
        <v>-134925.03178699996</v>
      </c>
    </row>
    <row r="323" spans="1:23" x14ac:dyDescent="0.35">
      <c r="A323" s="40">
        <v>81904</v>
      </c>
      <c r="B323" s="9" t="s">
        <v>730</v>
      </c>
      <c r="C323" s="9" t="s">
        <v>1035</v>
      </c>
      <c r="D323" s="9">
        <v>44769.544224537036</v>
      </c>
      <c r="E323" s="9">
        <v>0</v>
      </c>
      <c r="F323" s="9">
        <v>748987669</v>
      </c>
      <c r="G323" s="29">
        <v>763154047</v>
      </c>
      <c r="H323" s="29">
        <v>921068363</v>
      </c>
      <c r="I323" s="30">
        <v>0.2069</v>
      </c>
      <c r="J323" s="9">
        <v>0</v>
      </c>
      <c r="K323" s="9">
        <v>0</v>
      </c>
      <c r="L323" s="9">
        <v>0</v>
      </c>
      <c r="M323" s="9">
        <v>0.2069</v>
      </c>
      <c r="N323" s="9">
        <v>0</v>
      </c>
      <c r="O323" s="9">
        <v>0</v>
      </c>
      <c r="P323" s="9">
        <v>903970632</v>
      </c>
      <c r="Q323" s="31">
        <v>0.90469999999999995</v>
      </c>
      <c r="R323" s="31">
        <v>0.76829999999999998</v>
      </c>
      <c r="S323" s="31">
        <v>0.89410000000000001</v>
      </c>
      <c r="T323" s="31">
        <v>0.80459999999999998</v>
      </c>
      <c r="U323" s="32">
        <v>0.80459999999999998</v>
      </c>
      <c r="V323" s="31">
        <f t="shared" si="10"/>
        <v>-3.6299999999999999E-2</v>
      </c>
      <c r="W323" s="9">
        <f t="shared" si="11"/>
        <v>-328141.339416</v>
      </c>
    </row>
    <row r="324" spans="1:23" x14ac:dyDescent="0.35">
      <c r="A324" s="40">
        <v>81905</v>
      </c>
      <c r="B324" s="9" t="s">
        <v>729</v>
      </c>
      <c r="C324" s="9" t="s">
        <v>1035</v>
      </c>
      <c r="D324" s="9">
        <v>44769.564317129632</v>
      </c>
      <c r="E324" s="9">
        <v>0</v>
      </c>
      <c r="F324" s="9">
        <v>198178887</v>
      </c>
      <c r="G324" s="29">
        <v>202281932</v>
      </c>
      <c r="H324" s="29">
        <v>251892789</v>
      </c>
      <c r="I324" s="30">
        <v>0.24529999999999999</v>
      </c>
      <c r="J324" s="9">
        <v>0</v>
      </c>
      <c r="K324" s="9">
        <v>0</v>
      </c>
      <c r="L324" s="9">
        <v>0</v>
      </c>
      <c r="M324" s="9">
        <v>0.24529999999999999</v>
      </c>
      <c r="N324" s="9">
        <v>0</v>
      </c>
      <c r="O324" s="9">
        <v>0</v>
      </c>
      <c r="P324" s="9">
        <v>246783448</v>
      </c>
      <c r="Q324" s="31">
        <v>0.83179999999999998</v>
      </c>
      <c r="R324" s="31">
        <v>0.68459999999999999</v>
      </c>
      <c r="S324" s="31">
        <v>0.89410000000000001</v>
      </c>
      <c r="T324" s="31">
        <v>0.80459999999999998</v>
      </c>
      <c r="U324" s="32">
        <v>0.80459999999999998</v>
      </c>
      <c r="V324" s="31">
        <f t="shared" si="10"/>
        <v>-0.12</v>
      </c>
      <c r="W324" s="9">
        <f t="shared" si="11"/>
        <v>-296140.13759999996</v>
      </c>
    </row>
    <row r="325" spans="1:23" x14ac:dyDescent="0.35">
      <c r="A325" s="40">
        <v>81906</v>
      </c>
      <c r="B325" s="9" t="s">
        <v>728</v>
      </c>
      <c r="C325" s="9" t="s">
        <v>1035</v>
      </c>
      <c r="D325" s="9">
        <v>44768.607303240744</v>
      </c>
      <c r="E325" s="9">
        <v>0</v>
      </c>
      <c r="F325" s="9">
        <v>165232475</v>
      </c>
      <c r="G325" s="29">
        <v>168268084</v>
      </c>
      <c r="H325" s="29">
        <v>230595004</v>
      </c>
      <c r="I325" s="30">
        <v>0.37040000000000001</v>
      </c>
      <c r="J325" s="9">
        <v>0</v>
      </c>
      <c r="K325" s="9">
        <v>0</v>
      </c>
      <c r="L325" s="9">
        <v>0</v>
      </c>
      <c r="M325" s="9">
        <v>0.37040000000000001</v>
      </c>
      <c r="N325" s="9">
        <v>0</v>
      </c>
      <c r="O325" s="9">
        <v>0</v>
      </c>
      <c r="P325" s="9">
        <v>226434998</v>
      </c>
      <c r="Q325" s="31">
        <v>0.91339999999999999</v>
      </c>
      <c r="R325" s="31">
        <v>0.68310000000000004</v>
      </c>
      <c r="S325" s="31">
        <v>0.89410000000000001</v>
      </c>
      <c r="T325" s="31">
        <v>0.80459999999999998</v>
      </c>
      <c r="U325" s="32">
        <v>0.80459999999999998</v>
      </c>
      <c r="V325" s="31">
        <f t="shared" si="10"/>
        <v>-0.12149999999999994</v>
      </c>
      <c r="W325" s="9">
        <f t="shared" si="11"/>
        <v>-275118.52256999986</v>
      </c>
    </row>
    <row r="326" spans="1:23" x14ac:dyDescent="0.35">
      <c r="A326" s="40">
        <v>82902</v>
      </c>
      <c r="B326" s="9" t="s">
        <v>727</v>
      </c>
      <c r="C326" s="9" t="s">
        <v>1035</v>
      </c>
      <c r="D326" s="9">
        <v>44774.524027777778</v>
      </c>
      <c r="E326" s="9">
        <v>0</v>
      </c>
      <c r="F326" s="9">
        <v>1092435750</v>
      </c>
      <c r="G326" s="29">
        <v>1091735898</v>
      </c>
      <c r="H326" s="29">
        <v>1447872382</v>
      </c>
      <c r="I326" s="30">
        <v>0.32619999999999999</v>
      </c>
      <c r="J326" s="9">
        <v>0</v>
      </c>
      <c r="K326" s="9">
        <v>0</v>
      </c>
      <c r="L326" s="9">
        <v>0</v>
      </c>
      <c r="M326" s="9">
        <v>0.32619999999999999</v>
      </c>
      <c r="N326" s="9">
        <v>0</v>
      </c>
      <c r="O326" s="9">
        <v>0</v>
      </c>
      <c r="P326" s="9">
        <v>1448800534</v>
      </c>
      <c r="Q326" s="31">
        <v>0.91339999999999999</v>
      </c>
      <c r="R326" s="31">
        <v>0.70589999999999997</v>
      </c>
      <c r="S326" s="31">
        <v>0.89410000000000001</v>
      </c>
      <c r="T326" s="31">
        <v>0.80459999999999998</v>
      </c>
      <c r="U326" s="32">
        <v>0.80459999999999998</v>
      </c>
      <c r="V326" s="31">
        <f t="shared" si="10"/>
        <v>-9.870000000000001E-2</v>
      </c>
      <c r="W326" s="9">
        <f t="shared" si="11"/>
        <v>-1429966.1270580001</v>
      </c>
    </row>
    <row r="327" spans="1:23" x14ac:dyDescent="0.35">
      <c r="A327" s="40">
        <v>82903</v>
      </c>
      <c r="B327" s="9" t="s">
        <v>726</v>
      </c>
      <c r="C327" s="9" t="s">
        <v>1035</v>
      </c>
      <c r="D327" s="9">
        <v>44769.402430555558</v>
      </c>
      <c r="E327" s="9">
        <v>0</v>
      </c>
      <c r="F327" s="9">
        <v>1128794633</v>
      </c>
      <c r="G327" s="29">
        <v>1138624160</v>
      </c>
      <c r="H327" s="29">
        <v>1261501895</v>
      </c>
      <c r="I327" s="30">
        <v>0.1079</v>
      </c>
      <c r="J327" s="9">
        <v>0</v>
      </c>
      <c r="K327" s="9">
        <v>0</v>
      </c>
      <c r="L327" s="9">
        <v>0</v>
      </c>
      <c r="M327" s="9">
        <v>0.1079</v>
      </c>
      <c r="N327" s="9">
        <v>0</v>
      </c>
      <c r="O327" s="9">
        <v>0</v>
      </c>
      <c r="P327" s="9">
        <v>1250611588</v>
      </c>
      <c r="Q327" s="31">
        <v>0.88160000000000005</v>
      </c>
      <c r="R327" s="31">
        <v>0.81559999999999999</v>
      </c>
      <c r="S327" s="31">
        <v>0.89410000000000001</v>
      </c>
      <c r="T327" s="31">
        <v>0.80459999999999998</v>
      </c>
      <c r="U327" s="32">
        <v>0.81559999999999999</v>
      </c>
      <c r="V327" s="31">
        <f t="shared" si="10"/>
        <v>0</v>
      </c>
      <c r="W327" s="9">
        <f t="shared" si="11"/>
        <v>0</v>
      </c>
    </row>
    <row r="328" spans="1:23" x14ac:dyDescent="0.35">
      <c r="A328" s="40">
        <v>83901</v>
      </c>
      <c r="B328" s="9" t="s">
        <v>725</v>
      </c>
      <c r="C328" s="9" t="s">
        <v>1035</v>
      </c>
      <c r="D328" s="9">
        <v>44771.600624999999</v>
      </c>
      <c r="E328" s="9">
        <v>0</v>
      </c>
      <c r="F328" s="9">
        <v>176044562</v>
      </c>
      <c r="G328" s="29">
        <v>176446106</v>
      </c>
      <c r="H328" s="29">
        <v>211994604</v>
      </c>
      <c r="I328" s="30">
        <v>0.20150000000000001</v>
      </c>
      <c r="J328" s="9">
        <v>0</v>
      </c>
      <c r="K328" s="9">
        <v>0</v>
      </c>
      <c r="L328" s="9">
        <v>0</v>
      </c>
      <c r="M328" s="9">
        <v>0.20150000000000001</v>
      </c>
      <c r="N328" s="9">
        <v>0</v>
      </c>
      <c r="O328" s="9">
        <v>0</v>
      </c>
      <c r="P328" s="9">
        <v>211512161</v>
      </c>
      <c r="Q328" s="31">
        <v>0.91339999999999999</v>
      </c>
      <c r="R328" s="31">
        <v>0.7792</v>
      </c>
      <c r="S328" s="31">
        <v>0.89410000000000001</v>
      </c>
      <c r="T328" s="31">
        <v>0.80459999999999998</v>
      </c>
      <c r="U328" s="32">
        <v>0.80459999999999998</v>
      </c>
      <c r="V328" s="31">
        <f t="shared" si="10"/>
        <v>-2.5399999999999978E-2</v>
      </c>
      <c r="W328" s="9">
        <f t="shared" si="11"/>
        <v>-53724.08889399995</v>
      </c>
    </row>
    <row r="329" spans="1:23" x14ac:dyDescent="0.35">
      <c r="A329" s="40">
        <v>83902</v>
      </c>
      <c r="B329" s="9" t="s">
        <v>724</v>
      </c>
      <c r="C329" s="9" t="s">
        <v>1035</v>
      </c>
      <c r="D329" s="9">
        <v>44768.607303240744</v>
      </c>
      <c r="E329" s="9">
        <v>2423892</v>
      </c>
      <c r="F329" s="9">
        <v>149760050</v>
      </c>
      <c r="G329" s="29">
        <v>149146917</v>
      </c>
      <c r="H329" s="29">
        <v>203665021</v>
      </c>
      <c r="I329" s="30">
        <v>0.36549999999999999</v>
      </c>
      <c r="J329" s="9">
        <v>0</v>
      </c>
      <c r="K329" s="9">
        <v>0</v>
      </c>
      <c r="L329" s="9">
        <v>0</v>
      </c>
      <c r="M329" s="9">
        <v>0.36549999999999999</v>
      </c>
      <c r="N329" s="9">
        <v>2742480</v>
      </c>
      <c r="O329" s="9">
        <v>318588</v>
      </c>
      <c r="P329" s="9">
        <v>203934850</v>
      </c>
      <c r="Q329" s="31">
        <v>0.91339999999999999</v>
      </c>
      <c r="R329" s="31">
        <v>0.6875</v>
      </c>
      <c r="S329" s="31">
        <v>0.89410000000000001</v>
      </c>
      <c r="T329" s="31">
        <v>0.80459999999999998</v>
      </c>
      <c r="U329" s="32">
        <v>0.80459999999999998</v>
      </c>
      <c r="V329" s="31">
        <f t="shared" si="10"/>
        <v>-0.11709999999999998</v>
      </c>
      <c r="W329" s="9">
        <f t="shared" si="11"/>
        <v>-238807.70934999996</v>
      </c>
    </row>
    <row r="330" spans="1:23" x14ac:dyDescent="0.35">
      <c r="A330" s="40">
        <v>83903</v>
      </c>
      <c r="B330" s="9" t="s">
        <v>723</v>
      </c>
      <c r="C330" s="9" t="s">
        <v>1035</v>
      </c>
      <c r="D330" s="9">
        <v>44774.864745370367</v>
      </c>
      <c r="E330" s="9">
        <v>0</v>
      </c>
      <c r="F330" s="9">
        <v>2930269210</v>
      </c>
      <c r="G330" s="29">
        <v>2928815982</v>
      </c>
      <c r="H330" s="29">
        <v>3924111156</v>
      </c>
      <c r="I330" s="30">
        <v>0.33979999999999999</v>
      </c>
      <c r="J330" s="9">
        <v>0</v>
      </c>
      <c r="K330" s="9">
        <v>0</v>
      </c>
      <c r="L330" s="9">
        <v>0</v>
      </c>
      <c r="M330" s="9">
        <v>0.33979999999999999</v>
      </c>
      <c r="N330" s="9">
        <v>0</v>
      </c>
      <c r="O330" s="9">
        <v>0</v>
      </c>
      <c r="P330" s="9">
        <v>3926058232</v>
      </c>
      <c r="Q330" s="31">
        <v>0.91339999999999999</v>
      </c>
      <c r="R330" s="31">
        <v>0.69869999999999999</v>
      </c>
      <c r="S330" s="31">
        <v>0.89410000000000001</v>
      </c>
      <c r="T330" s="31">
        <v>0.80459999999999998</v>
      </c>
      <c r="U330" s="32">
        <v>0.80459999999999998</v>
      </c>
      <c r="V330" s="31">
        <f t="shared" si="10"/>
        <v>-0.10589999999999999</v>
      </c>
      <c r="W330" s="9">
        <f t="shared" si="11"/>
        <v>-4157695.667688</v>
      </c>
    </row>
    <row r="331" spans="1:23" x14ac:dyDescent="0.35">
      <c r="A331" s="40">
        <v>84901</v>
      </c>
      <c r="B331" s="9" t="s">
        <v>722</v>
      </c>
      <c r="C331" s="9" t="s">
        <v>1035</v>
      </c>
      <c r="D331" s="9">
        <v>44767.529120370367</v>
      </c>
      <c r="E331" s="9">
        <v>0</v>
      </c>
      <c r="F331" s="9">
        <v>5849468641</v>
      </c>
      <c r="G331" s="29">
        <v>5975065055</v>
      </c>
      <c r="H331" s="29">
        <v>6707932057</v>
      </c>
      <c r="I331" s="30">
        <v>0.1227</v>
      </c>
      <c r="J331" s="9">
        <v>0</v>
      </c>
      <c r="K331" s="9">
        <v>0</v>
      </c>
      <c r="L331" s="9">
        <v>0</v>
      </c>
      <c r="M331" s="9">
        <v>0.1227</v>
      </c>
      <c r="N331" s="9">
        <v>0</v>
      </c>
      <c r="O331" s="9">
        <v>0</v>
      </c>
      <c r="P331" s="9">
        <v>6566930712</v>
      </c>
      <c r="Q331" s="31">
        <v>0.82199999999999995</v>
      </c>
      <c r="R331" s="31">
        <v>0.75039999999999996</v>
      </c>
      <c r="S331" s="31">
        <v>0.89410000000000001</v>
      </c>
      <c r="T331" s="31">
        <v>0.80459999999999998</v>
      </c>
      <c r="U331" s="32">
        <v>0.80459999999999998</v>
      </c>
      <c r="V331" s="31">
        <f t="shared" si="10"/>
        <v>-5.4200000000000026E-2</v>
      </c>
      <c r="W331" s="9">
        <f t="shared" si="11"/>
        <v>-3559276.4459040016</v>
      </c>
    </row>
    <row r="332" spans="1:23" x14ac:dyDescent="0.35">
      <c r="A332" s="40">
        <v>84902</v>
      </c>
      <c r="B332" s="9" t="s">
        <v>721</v>
      </c>
      <c r="C332" s="9" t="s">
        <v>1035</v>
      </c>
      <c r="D332" s="9">
        <v>44768.607303240744</v>
      </c>
      <c r="E332" s="9">
        <v>555565072</v>
      </c>
      <c r="F332" s="9">
        <v>10491181089</v>
      </c>
      <c r="G332" s="29">
        <v>10530684256</v>
      </c>
      <c r="H332" s="29">
        <v>12410600848</v>
      </c>
      <c r="I332" s="30">
        <v>0.17849999999999999</v>
      </c>
      <c r="J332" s="9">
        <v>0</v>
      </c>
      <c r="K332" s="9">
        <v>0</v>
      </c>
      <c r="L332" s="9">
        <v>0</v>
      </c>
      <c r="M332" s="9">
        <v>0.17849999999999999</v>
      </c>
      <c r="N332" s="9">
        <v>626571192</v>
      </c>
      <c r="O332" s="9">
        <v>71006120</v>
      </c>
      <c r="P332" s="9">
        <v>12335873415</v>
      </c>
      <c r="Q332" s="31">
        <v>0.82199999999999995</v>
      </c>
      <c r="R332" s="31">
        <v>0.71650000000000003</v>
      </c>
      <c r="S332" s="31">
        <v>0.89410000000000001</v>
      </c>
      <c r="T332" s="31">
        <v>0.80459999999999998</v>
      </c>
      <c r="U332" s="32">
        <v>0.80459999999999998</v>
      </c>
      <c r="V332" s="31">
        <f t="shared" si="10"/>
        <v>-8.8099999999999956E-2</v>
      </c>
      <c r="W332" s="9">
        <f t="shared" si="11"/>
        <v>-10867904.478614995</v>
      </c>
    </row>
    <row r="333" spans="1:23" x14ac:dyDescent="0.35">
      <c r="A333" s="40">
        <v>84903</v>
      </c>
      <c r="B333" s="9" t="s">
        <v>720</v>
      </c>
      <c r="C333" s="9" t="s">
        <v>1035</v>
      </c>
      <c r="D333" s="9">
        <v>44769.834016203706</v>
      </c>
      <c r="E333" s="9">
        <v>1149992</v>
      </c>
      <c r="F333" s="9">
        <v>183011248</v>
      </c>
      <c r="G333" s="29">
        <v>180621627</v>
      </c>
      <c r="H333" s="29">
        <v>237930608</v>
      </c>
      <c r="I333" s="30">
        <v>0.31730000000000003</v>
      </c>
      <c r="J333" s="9">
        <v>0</v>
      </c>
      <c r="K333" s="9">
        <v>0</v>
      </c>
      <c r="L333" s="9">
        <v>0</v>
      </c>
      <c r="M333" s="9">
        <v>0.31730000000000003</v>
      </c>
      <c r="N333" s="9">
        <v>2173895</v>
      </c>
      <c r="O333" s="9">
        <v>1023903</v>
      </c>
      <c r="P333" s="9">
        <v>241737451</v>
      </c>
      <c r="Q333" s="31">
        <v>0.82199999999999995</v>
      </c>
      <c r="R333" s="31">
        <v>0.63780000000000003</v>
      </c>
      <c r="S333" s="31">
        <v>0.89410000000000001</v>
      </c>
      <c r="T333" s="31">
        <v>0.80459999999999998</v>
      </c>
      <c r="U333" s="32">
        <v>0.80459999999999998</v>
      </c>
      <c r="V333" s="31">
        <f t="shared" si="10"/>
        <v>-0.16679999999999995</v>
      </c>
      <c r="W333" s="9">
        <f t="shared" si="11"/>
        <v>-403218.06826799986</v>
      </c>
    </row>
    <row r="334" spans="1:23" x14ac:dyDescent="0.35">
      <c r="A334" s="40">
        <v>84906</v>
      </c>
      <c r="B334" s="9" t="s">
        <v>719</v>
      </c>
      <c r="C334" s="9" t="s">
        <v>1035</v>
      </c>
      <c r="D334" s="9">
        <v>44769.564317129632</v>
      </c>
      <c r="E334" s="9">
        <v>362719038</v>
      </c>
      <c r="F334" s="9">
        <v>6000645090</v>
      </c>
      <c r="G334" s="29">
        <v>5932219603</v>
      </c>
      <c r="H334" s="29">
        <v>6757894516</v>
      </c>
      <c r="I334" s="30">
        <v>0.13919999999999999</v>
      </c>
      <c r="J334" s="9">
        <v>0</v>
      </c>
      <c r="K334" s="9">
        <v>0</v>
      </c>
      <c r="L334" s="9">
        <v>0</v>
      </c>
      <c r="M334" s="9">
        <v>0.13919999999999999</v>
      </c>
      <c r="N334" s="9">
        <v>401175873</v>
      </c>
      <c r="O334" s="9">
        <v>38456835</v>
      </c>
      <c r="P334" s="9">
        <v>6823815643</v>
      </c>
      <c r="Q334" s="31">
        <v>0.87509999999999999</v>
      </c>
      <c r="R334" s="31">
        <v>0.78869999999999996</v>
      </c>
      <c r="S334" s="31">
        <v>0.89410000000000001</v>
      </c>
      <c r="T334" s="31">
        <v>0.80459999999999998</v>
      </c>
      <c r="U334" s="32">
        <v>0.80459999999999998</v>
      </c>
      <c r="V334" s="31">
        <f t="shared" si="10"/>
        <v>-1.5900000000000025E-2</v>
      </c>
      <c r="W334" s="9">
        <f t="shared" si="11"/>
        <v>-1084986.6872370017</v>
      </c>
    </row>
    <row r="335" spans="1:23" x14ac:dyDescent="0.35">
      <c r="A335" s="40">
        <v>84908</v>
      </c>
      <c r="B335" s="9" t="s">
        <v>718</v>
      </c>
      <c r="C335" s="9" t="s">
        <v>1035</v>
      </c>
      <c r="D335" s="9">
        <v>44768.607303240744</v>
      </c>
      <c r="E335" s="9">
        <v>0</v>
      </c>
      <c r="F335" s="9">
        <v>1076951888</v>
      </c>
      <c r="G335" s="29">
        <v>1109711514</v>
      </c>
      <c r="H335" s="29">
        <v>1274083198</v>
      </c>
      <c r="I335" s="30">
        <v>0.14810000000000001</v>
      </c>
      <c r="J335" s="9">
        <v>0</v>
      </c>
      <c r="K335" s="9">
        <v>0</v>
      </c>
      <c r="L335" s="9">
        <v>0</v>
      </c>
      <c r="M335" s="9">
        <v>0.14810000000000001</v>
      </c>
      <c r="N335" s="9">
        <v>0</v>
      </c>
      <c r="O335" s="9">
        <v>0</v>
      </c>
      <c r="P335" s="9">
        <v>1236471180</v>
      </c>
      <c r="Q335" s="31">
        <v>0.82199999999999995</v>
      </c>
      <c r="R335" s="31">
        <v>0.73380000000000001</v>
      </c>
      <c r="S335" s="31">
        <v>0.89410000000000001</v>
      </c>
      <c r="T335" s="31">
        <v>0.80459999999999998</v>
      </c>
      <c r="U335" s="32">
        <v>0.80459999999999998</v>
      </c>
      <c r="V335" s="31">
        <f t="shared" si="10"/>
        <v>-7.0799999999999974E-2</v>
      </c>
      <c r="W335" s="9">
        <f t="shared" si="11"/>
        <v>-875421.59543999971</v>
      </c>
    </row>
    <row r="336" spans="1:23" x14ac:dyDescent="0.35">
      <c r="A336" s="40">
        <v>84909</v>
      </c>
      <c r="B336" s="9" t="s">
        <v>717</v>
      </c>
      <c r="C336" s="9" t="s">
        <v>1035</v>
      </c>
      <c r="D336" s="9">
        <v>44769.687777777777</v>
      </c>
      <c r="E336" s="9">
        <v>0</v>
      </c>
      <c r="F336" s="9">
        <v>2101599988</v>
      </c>
      <c r="G336" s="29">
        <v>2263382640</v>
      </c>
      <c r="H336" s="29">
        <v>2439545820</v>
      </c>
      <c r="I336" s="30">
        <v>7.7799999999999994E-2</v>
      </c>
      <c r="J336" s="9">
        <v>0</v>
      </c>
      <c r="K336" s="9">
        <v>0</v>
      </c>
      <c r="L336" s="9">
        <v>0</v>
      </c>
      <c r="M336" s="9">
        <v>7.7799999999999994E-2</v>
      </c>
      <c r="N336" s="9">
        <v>0</v>
      </c>
      <c r="O336" s="9">
        <v>0</v>
      </c>
      <c r="P336" s="9">
        <v>2265171330</v>
      </c>
      <c r="Q336" s="31">
        <v>0.82199999999999995</v>
      </c>
      <c r="R336" s="31">
        <v>0.78169999999999995</v>
      </c>
      <c r="S336" s="31">
        <v>0.89410000000000001</v>
      </c>
      <c r="T336" s="31">
        <v>0.80459999999999998</v>
      </c>
      <c r="U336" s="32">
        <v>0.80459999999999998</v>
      </c>
      <c r="V336" s="31">
        <f t="shared" si="10"/>
        <v>-2.2900000000000031E-2</v>
      </c>
      <c r="W336" s="9">
        <f t="shared" si="11"/>
        <v>-518724.23457000073</v>
      </c>
    </row>
    <row r="337" spans="1:23" x14ac:dyDescent="0.35">
      <c r="A337" s="40">
        <v>84910</v>
      </c>
      <c r="B337" s="9" t="s">
        <v>716</v>
      </c>
      <c r="C337" s="9" t="s">
        <v>1035</v>
      </c>
      <c r="D337" s="9">
        <v>44769.544224537036</v>
      </c>
      <c r="E337" s="9">
        <v>851179826</v>
      </c>
      <c r="F337" s="9">
        <v>28617832836</v>
      </c>
      <c r="G337" s="29">
        <v>29072384303</v>
      </c>
      <c r="H337" s="29">
        <v>31917992020</v>
      </c>
      <c r="I337" s="30">
        <v>9.7900000000000001E-2</v>
      </c>
      <c r="J337" s="9">
        <v>0</v>
      </c>
      <c r="K337" s="9">
        <v>0</v>
      </c>
      <c r="L337" s="9">
        <v>0</v>
      </c>
      <c r="M337" s="9">
        <v>9.7900000000000001E-2</v>
      </c>
      <c r="N337" s="9">
        <v>890541293</v>
      </c>
      <c r="O337" s="9">
        <v>39361467</v>
      </c>
      <c r="P337" s="9">
        <v>31374996918</v>
      </c>
      <c r="Q337" s="31">
        <v>0.84970000000000001</v>
      </c>
      <c r="R337" s="31">
        <v>0.7944</v>
      </c>
      <c r="S337" s="31">
        <v>0.89410000000000001</v>
      </c>
      <c r="T337" s="31">
        <v>0.80459999999999998</v>
      </c>
      <c r="U337" s="32">
        <v>0.80459999999999998</v>
      </c>
      <c r="V337" s="31">
        <f t="shared" si="10"/>
        <v>-1.0199999999999987E-2</v>
      </c>
      <c r="W337" s="9">
        <f t="shared" si="11"/>
        <v>-3200249.6856359961</v>
      </c>
    </row>
    <row r="338" spans="1:23" x14ac:dyDescent="0.35">
      <c r="A338" s="40">
        <v>84911</v>
      </c>
      <c r="B338" s="9" t="s">
        <v>715</v>
      </c>
      <c r="C338" s="9" t="s">
        <v>1035</v>
      </c>
      <c r="D338" s="9">
        <v>44770.666516203702</v>
      </c>
      <c r="E338" s="9">
        <v>0</v>
      </c>
      <c r="F338" s="9">
        <v>3925500830</v>
      </c>
      <c r="G338" s="29">
        <v>4148816052</v>
      </c>
      <c r="H338" s="29">
        <v>4479095002</v>
      </c>
      <c r="I338" s="30">
        <v>7.9600000000000004E-2</v>
      </c>
      <c r="J338" s="9">
        <v>0</v>
      </c>
      <c r="K338" s="9">
        <v>0</v>
      </c>
      <c r="L338" s="9">
        <v>0</v>
      </c>
      <c r="M338" s="9">
        <v>7.9600000000000004E-2</v>
      </c>
      <c r="N338" s="9">
        <v>0</v>
      </c>
      <c r="O338" s="9">
        <v>0</v>
      </c>
      <c r="P338" s="9">
        <v>4238002102</v>
      </c>
      <c r="Q338" s="31">
        <v>0.82199999999999995</v>
      </c>
      <c r="R338" s="31">
        <v>0.78039999999999998</v>
      </c>
      <c r="S338" s="31">
        <v>0.89410000000000001</v>
      </c>
      <c r="T338" s="31">
        <v>0.80459999999999998</v>
      </c>
      <c r="U338" s="32">
        <v>0.80459999999999998</v>
      </c>
      <c r="V338" s="31">
        <f t="shared" si="10"/>
        <v>-2.4199999999999999E-2</v>
      </c>
      <c r="W338" s="9">
        <f t="shared" si="11"/>
        <v>-1025596.508684</v>
      </c>
    </row>
    <row r="339" spans="1:23" x14ac:dyDescent="0.35">
      <c r="A339" s="40">
        <v>85902</v>
      </c>
      <c r="B339" s="9" t="s">
        <v>714</v>
      </c>
      <c r="C339" s="9" t="s">
        <v>1035</v>
      </c>
      <c r="D339" s="9">
        <v>44774.678518518522</v>
      </c>
      <c r="E339" s="9">
        <v>0</v>
      </c>
      <c r="F339" s="9">
        <v>376874524</v>
      </c>
      <c r="G339" s="29">
        <v>377246067</v>
      </c>
      <c r="H339" s="29">
        <v>454853918</v>
      </c>
      <c r="I339" s="30">
        <v>0.20569999999999999</v>
      </c>
      <c r="J339" s="9">
        <v>0</v>
      </c>
      <c r="K339" s="9">
        <v>0</v>
      </c>
      <c r="L339" s="9">
        <v>0</v>
      </c>
      <c r="M339" s="9">
        <v>0.20569999999999999</v>
      </c>
      <c r="N339" s="9">
        <v>0</v>
      </c>
      <c r="O339" s="9">
        <v>0</v>
      </c>
      <c r="P339" s="9">
        <v>454405940</v>
      </c>
      <c r="Q339" s="31">
        <v>0.91339999999999999</v>
      </c>
      <c r="R339" s="31">
        <v>0.77639999999999998</v>
      </c>
      <c r="S339" s="31">
        <v>0.89410000000000001</v>
      </c>
      <c r="T339" s="31">
        <v>0.80459999999999998</v>
      </c>
      <c r="U339" s="32">
        <v>0.80459999999999998</v>
      </c>
      <c r="V339" s="31">
        <f t="shared" si="10"/>
        <v>-2.8200000000000003E-2</v>
      </c>
      <c r="W339" s="9">
        <f t="shared" si="11"/>
        <v>-128142.47508000002</v>
      </c>
    </row>
    <row r="340" spans="1:23" x14ac:dyDescent="0.35">
      <c r="A340" s="40">
        <v>85903</v>
      </c>
      <c r="B340" s="9" t="s">
        <v>713</v>
      </c>
      <c r="C340" s="9" t="s">
        <v>1035</v>
      </c>
      <c r="D340" s="9">
        <v>44774.678518518522</v>
      </c>
      <c r="E340" s="9">
        <v>0</v>
      </c>
      <c r="F340" s="9">
        <v>71398921</v>
      </c>
      <c r="G340" s="29">
        <v>71573262</v>
      </c>
      <c r="H340" s="29">
        <v>81197209</v>
      </c>
      <c r="I340" s="30">
        <v>0.13450000000000001</v>
      </c>
      <c r="J340" s="9">
        <v>0</v>
      </c>
      <c r="K340" s="9">
        <v>0</v>
      </c>
      <c r="L340" s="9">
        <v>0</v>
      </c>
      <c r="M340" s="9">
        <v>0.13450000000000001</v>
      </c>
      <c r="N340" s="9">
        <v>0</v>
      </c>
      <c r="O340" s="9">
        <v>0</v>
      </c>
      <c r="P340" s="9">
        <v>80999426</v>
      </c>
      <c r="Q340" s="31">
        <v>0.82469999999999999</v>
      </c>
      <c r="R340" s="31">
        <v>0.74509999999999998</v>
      </c>
      <c r="S340" s="31">
        <v>0.89410000000000001</v>
      </c>
      <c r="T340" s="31">
        <v>0.80459999999999998</v>
      </c>
      <c r="U340" s="32">
        <v>0.80459999999999998</v>
      </c>
      <c r="V340" s="31">
        <f t="shared" si="10"/>
        <v>-5.9499999999999997E-2</v>
      </c>
      <c r="W340" s="9">
        <f t="shared" si="11"/>
        <v>-48194.658469999995</v>
      </c>
    </row>
    <row r="341" spans="1:23" x14ac:dyDescent="0.35">
      <c r="A341" s="40">
        <v>86024</v>
      </c>
      <c r="B341" s="9" t="s">
        <v>712</v>
      </c>
      <c r="C341" s="9" t="s">
        <v>1035</v>
      </c>
      <c r="D341" s="9">
        <v>44769.687777777777</v>
      </c>
      <c r="E341" s="9">
        <v>0</v>
      </c>
      <c r="F341" s="9">
        <v>67151897</v>
      </c>
      <c r="G341" s="29">
        <v>70725609</v>
      </c>
      <c r="H341" s="29">
        <v>77525374</v>
      </c>
      <c r="I341" s="30">
        <v>9.6100000000000005E-2</v>
      </c>
      <c r="J341" s="9">
        <v>0</v>
      </c>
      <c r="K341" s="9">
        <v>0</v>
      </c>
      <c r="L341" s="9">
        <v>0</v>
      </c>
      <c r="M341" s="9">
        <v>9.6100000000000005E-2</v>
      </c>
      <c r="N341" s="9">
        <v>0</v>
      </c>
      <c r="O341" s="9">
        <v>0</v>
      </c>
      <c r="P341" s="9">
        <v>73608075</v>
      </c>
      <c r="Q341" s="31">
        <v>0.82199999999999995</v>
      </c>
      <c r="R341" s="31">
        <v>0.76859999999999995</v>
      </c>
      <c r="S341" s="31">
        <v>0.89410000000000001</v>
      </c>
      <c r="T341" s="31">
        <v>0.80459999999999998</v>
      </c>
      <c r="U341" s="32">
        <v>0.80459999999999998</v>
      </c>
      <c r="V341" s="31">
        <f t="shared" si="10"/>
        <v>-3.6000000000000032E-2</v>
      </c>
      <c r="W341" s="9">
        <f t="shared" si="11"/>
        <v>-26498.907000000025</v>
      </c>
    </row>
    <row r="342" spans="1:23" x14ac:dyDescent="0.35">
      <c r="A342" s="40">
        <v>86901</v>
      </c>
      <c r="B342" s="9" t="s">
        <v>711</v>
      </c>
      <c r="C342" s="9" t="s">
        <v>1035</v>
      </c>
      <c r="D342" s="9">
        <v>44769.687777777777</v>
      </c>
      <c r="E342" s="9">
        <v>0</v>
      </c>
      <c r="F342" s="9">
        <v>5260570354</v>
      </c>
      <c r="G342" s="29">
        <v>5656318255</v>
      </c>
      <c r="H342" s="29">
        <v>6570429405</v>
      </c>
      <c r="I342" s="30">
        <v>0.16159999999999999</v>
      </c>
      <c r="J342" s="9">
        <v>0</v>
      </c>
      <c r="K342" s="9">
        <v>0</v>
      </c>
      <c r="L342" s="9">
        <v>0</v>
      </c>
      <c r="M342" s="9">
        <v>0.16159999999999999</v>
      </c>
      <c r="N342" s="9">
        <v>0</v>
      </c>
      <c r="O342" s="9">
        <v>0</v>
      </c>
      <c r="P342" s="9">
        <v>6110725137</v>
      </c>
      <c r="Q342" s="31">
        <v>0.82199999999999995</v>
      </c>
      <c r="R342" s="31">
        <v>0.72529999999999994</v>
      </c>
      <c r="S342" s="31">
        <v>0.89410000000000001</v>
      </c>
      <c r="T342" s="31">
        <v>0.80459999999999998</v>
      </c>
      <c r="U342" s="32">
        <v>0.80459999999999998</v>
      </c>
      <c r="V342" s="31">
        <f t="shared" si="10"/>
        <v>-7.9300000000000037E-2</v>
      </c>
      <c r="W342" s="9">
        <f t="shared" si="11"/>
        <v>-4845805.0336410021</v>
      </c>
    </row>
    <row r="343" spans="1:23" x14ac:dyDescent="0.35">
      <c r="A343" s="40">
        <v>86902</v>
      </c>
      <c r="B343" s="9" t="s">
        <v>710</v>
      </c>
      <c r="C343" s="9" t="s">
        <v>1035</v>
      </c>
      <c r="D343" s="9">
        <v>44770.666516203702</v>
      </c>
      <c r="E343" s="9">
        <v>0</v>
      </c>
      <c r="F343" s="9">
        <v>669608410</v>
      </c>
      <c r="G343" s="29">
        <v>717773133</v>
      </c>
      <c r="H343" s="29">
        <v>773531033</v>
      </c>
      <c r="I343" s="30">
        <v>7.7700000000000005E-2</v>
      </c>
      <c r="J343" s="9">
        <v>0</v>
      </c>
      <c r="K343" s="9">
        <v>0</v>
      </c>
      <c r="L343" s="9">
        <v>0</v>
      </c>
      <c r="M343" s="9">
        <v>7.7700000000000005E-2</v>
      </c>
      <c r="N343" s="9">
        <v>0</v>
      </c>
      <c r="O343" s="9">
        <v>0</v>
      </c>
      <c r="P343" s="9">
        <v>721624788</v>
      </c>
      <c r="Q343" s="31">
        <v>0.82199999999999995</v>
      </c>
      <c r="R343" s="31">
        <v>0.78180000000000005</v>
      </c>
      <c r="S343" s="31">
        <v>0.89410000000000001</v>
      </c>
      <c r="T343" s="31">
        <v>0.80459999999999998</v>
      </c>
      <c r="U343" s="32">
        <v>0.80459999999999998</v>
      </c>
      <c r="V343" s="31">
        <f t="shared" si="10"/>
        <v>-2.2799999999999931E-2</v>
      </c>
      <c r="W343" s="9">
        <f t="shared" si="11"/>
        <v>-164530.4516639995</v>
      </c>
    </row>
    <row r="344" spans="1:23" x14ac:dyDescent="0.35">
      <c r="A344" s="40">
        <v>87901</v>
      </c>
      <c r="B344" s="9" t="s">
        <v>709</v>
      </c>
      <c r="C344" s="9" t="s">
        <v>1035</v>
      </c>
      <c r="D344" s="9">
        <v>44764.578310185185</v>
      </c>
      <c r="E344" s="9">
        <v>5507146</v>
      </c>
      <c r="F344" s="9">
        <v>3971485984</v>
      </c>
      <c r="G344" s="29">
        <v>3925904682</v>
      </c>
      <c r="H344" s="29">
        <v>6865349923</v>
      </c>
      <c r="I344" s="30">
        <v>0.74870000000000003</v>
      </c>
      <c r="J344" s="9">
        <v>-7177170</v>
      </c>
      <c r="K344" s="9">
        <v>0</v>
      </c>
      <c r="L344" s="9">
        <v>-7177170</v>
      </c>
      <c r="M344" s="9">
        <v>0.75190000000000001</v>
      </c>
      <c r="N344" s="9">
        <v>5465245</v>
      </c>
      <c r="O344" s="9">
        <v>-41901</v>
      </c>
      <c r="P344" s="9">
        <v>6940894074</v>
      </c>
      <c r="Q344" s="31">
        <v>0.91339999999999999</v>
      </c>
      <c r="R344" s="31">
        <v>0.53469999999999995</v>
      </c>
      <c r="S344" s="31">
        <v>0.89410000000000001</v>
      </c>
      <c r="T344" s="31">
        <v>0.80459999999999998</v>
      </c>
      <c r="U344" s="32">
        <v>0.80459999999999998</v>
      </c>
      <c r="V344" s="31">
        <f t="shared" si="10"/>
        <v>-0.26990000000000003</v>
      </c>
      <c r="W344" s="9">
        <f t="shared" si="11"/>
        <v>-18733473.105726</v>
      </c>
    </row>
    <row r="345" spans="1:23" x14ac:dyDescent="0.35">
      <c r="A345" s="40">
        <v>88902</v>
      </c>
      <c r="B345" s="9" t="s">
        <v>708</v>
      </c>
      <c r="C345" s="9" t="s">
        <v>1035</v>
      </c>
      <c r="D345" s="9">
        <v>44774.524027777778</v>
      </c>
      <c r="E345" s="9">
        <v>55908114</v>
      </c>
      <c r="F345" s="9">
        <v>943099299</v>
      </c>
      <c r="G345" s="29">
        <v>813987660</v>
      </c>
      <c r="H345" s="29">
        <v>880009903</v>
      </c>
      <c r="I345" s="30">
        <v>8.1100000000000005E-2</v>
      </c>
      <c r="J345" s="9">
        <v>0</v>
      </c>
      <c r="K345" s="9">
        <v>0</v>
      </c>
      <c r="L345" s="9">
        <v>0</v>
      </c>
      <c r="M345" s="9">
        <v>8.1100000000000005E-2</v>
      </c>
      <c r="N345" s="9">
        <v>0</v>
      </c>
      <c r="O345" s="9">
        <v>-55908114</v>
      </c>
      <c r="P345" s="9">
        <v>959150939</v>
      </c>
      <c r="Q345" s="31">
        <v>0.88629999999999998</v>
      </c>
      <c r="R345" s="31">
        <v>0.88629999999999998</v>
      </c>
      <c r="S345" s="31">
        <v>0.89410000000000001</v>
      </c>
      <c r="T345" s="31">
        <v>0.80459999999999998</v>
      </c>
      <c r="U345" s="32">
        <v>0.88629999999999998</v>
      </c>
      <c r="V345" s="31">
        <f t="shared" si="10"/>
        <v>0</v>
      </c>
      <c r="W345" s="9">
        <f t="shared" si="11"/>
        <v>0</v>
      </c>
    </row>
    <row r="346" spans="1:23" x14ac:dyDescent="0.35">
      <c r="A346" s="40">
        <v>89901</v>
      </c>
      <c r="B346" s="9" t="s">
        <v>707</v>
      </c>
      <c r="C346" s="9" t="s">
        <v>1035</v>
      </c>
      <c r="D346" s="9">
        <v>44770.457719907405</v>
      </c>
      <c r="E346" s="9">
        <v>0</v>
      </c>
      <c r="F346" s="9">
        <v>1739518635</v>
      </c>
      <c r="G346" s="29">
        <v>1777438711</v>
      </c>
      <c r="H346" s="29">
        <v>2285332137</v>
      </c>
      <c r="I346" s="30">
        <v>0.28570000000000001</v>
      </c>
      <c r="J346" s="9">
        <v>0</v>
      </c>
      <c r="K346" s="9">
        <v>0</v>
      </c>
      <c r="L346" s="9">
        <v>0</v>
      </c>
      <c r="M346" s="9">
        <v>0.28570000000000001</v>
      </c>
      <c r="N346" s="9">
        <v>0</v>
      </c>
      <c r="O346" s="9">
        <v>0</v>
      </c>
      <c r="P346" s="9">
        <v>2236576606</v>
      </c>
      <c r="Q346" s="31">
        <v>0.89529999999999998</v>
      </c>
      <c r="R346" s="31">
        <v>0.7137</v>
      </c>
      <c r="S346" s="31">
        <v>0.89410000000000001</v>
      </c>
      <c r="T346" s="31">
        <v>0.80459999999999998</v>
      </c>
      <c r="U346" s="32">
        <v>0.80459999999999998</v>
      </c>
      <c r="V346" s="31">
        <f t="shared" si="10"/>
        <v>-9.0899999999999981E-2</v>
      </c>
      <c r="W346" s="9">
        <f t="shared" si="11"/>
        <v>-2033048.1348539994</v>
      </c>
    </row>
    <row r="347" spans="1:23" x14ac:dyDescent="0.35">
      <c r="A347" s="40">
        <v>89903</v>
      </c>
      <c r="B347" s="9" t="s">
        <v>706</v>
      </c>
      <c r="C347" s="9" t="s">
        <v>1035</v>
      </c>
      <c r="D347" s="9">
        <v>44769.834421296298</v>
      </c>
      <c r="E347" s="9">
        <v>18820848</v>
      </c>
      <c r="F347" s="9">
        <v>847540510</v>
      </c>
      <c r="G347" s="29">
        <v>844812797</v>
      </c>
      <c r="H347" s="29">
        <v>1346762322</v>
      </c>
      <c r="I347" s="30">
        <v>0.59419999999999995</v>
      </c>
      <c r="J347" s="9">
        <v>0</v>
      </c>
      <c r="K347" s="9">
        <v>0</v>
      </c>
      <c r="L347" s="9">
        <v>0</v>
      </c>
      <c r="M347" s="9">
        <v>0.59419999999999995</v>
      </c>
      <c r="N347" s="9">
        <v>20914287</v>
      </c>
      <c r="O347" s="9">
        <v>2093439</v>
      </c>
      <c r="P347" s="9">
        <v>1342021662</v>
      </c>
      <c r="Q347" s="31">
        <v>0.91339999999999999</v>
      </c>
      <c r="R347" s="31">
        <v>0.59119999999999995</v>
      </c>
      <c r="S347" s="31">
        <v>0.89410000000000001</v>
      </c>
      <c r="T347" s="31">
        <v>0.80459999999999998</v>
      </c>
      <c r="U347" s="32">
        <v>0.80459999999999998</v>
      </c>
      <c r="V347" s="31">
        <f t="shared" si="10"/>
        <v>-0.21340000000000003</v>
      </c>
      <c r="W347" s="9">
        <f t="shared" si="11"/>
        <v>-2863874.2267080001</v>
      </c>
    </row>
    <row r="348" spans="1:23" x14ac:dyDescent="0.35">
      <c r="A348" s="40">
        <v>89905</v>
      </c>
      <c r="B348" s="9" t="s">
        <v>705</v>
      </c>
      <c r="C348" s="9" t="s">
        <v>1035</v>
      </c>
      <c r="D348" s="9">
        <v>44775.318182870367</v>
      </c>
      <c r="E348" s="9">
        <v>0</v>
      </c>
      <c r="F348" s="9">
        <v>277725916</v>
      </c>
      <c r="G348" s="29">
        <v>281593223</v>
      </c>
      <c r="H348" s="29">
        <v>305371078</v>
      </c>
      <c r="I348" s="30">
        <v>8.4400000000000003E-2</v>
      </c>
      <c r="J348" s="9">
        <v>0</v>
      </c>
      <c r="K348" s="9">
        <v>0</v>
      </c>
      <c r="L348" s="9">
        <v>0</v>
      </c>
      <c r="M348" s="9">
        <v>8.4400000000000003E-2</v>
      </c>
      <c r="N348" s="9">
        <v>0</v>
      </c>
      <c r="O348" s="9">
        <v>0</v>
      </c>
      <c r="P348" s="9">
        <v>301177214</v>
      </c>
      <c r="Q348" s="31">
        <v>0.82199999999999995</v>
      </c>
      <c r="R348" s="31">
        <v>0.77690000000000003</v>
      </c>
      <c r="S348" s="31">
        <v>0.89410000000000001</v>
      </c>
      <c r="T348" s="31">
        <v>0.80459999999999998</v>
      </c>
      <c r="U348" s="32">
        <v>0.80459999999999998</v>
      </c>
      <c r="V348" s="31">
        <f t="shared" si="10"/>
        <v>-2.7699999999999947E-2</v>
      </c>
      <c r="W348" s="9">
        <f t="shared" si="11"/>
        <v>-83426.08827799985</v>
      </c>
    </row>
    <row r="349" spans="1:23" x14ac:dyDescent="0.35">
      <c r="A349" s="40">
        <v>90902</v>
      </c>
      <c r="B349" s="9" t="s">
        <v>704</v>
      </c>
      <c r="C349" s="9" t="s">
        <v>1035</v>
      </c>
      <c r="D349" s="9">
        <v>44769.687777777777</v>
      </c>
      <c r="E349" s="9">
        <v>0</v>
      </c>
      <c r="F349" s="9">
        <v>79199101</v>
      </c>
      <c r="G349" s="29">
        <v>79904631</v>
      </c>
      <c r="H349" s="29">
        <v>100620070</v>
      </c>
      <c r="I349" s="30">
        <v>0.25929999999999997</v>
      </c>
      <c r="J349" s="9">
        <v>0</v>
      </c>
      <c r="K349" s="9">
        <v>0</v>
      </c>
      <c r="L349" s="9">
        <v>0</v>
      </c>
      <c r="M349" s="9">
        <v>0.25929999999999997</v>
      </c>
      <c r="N349" s="9">
        <v>0</v>
      </c>
      <c r="O349" s="9">
        <v>0</v>
      </c>
      <c r="P349" s="9">
        <v>99731630</v>
      </c>
      <c r="Q349" s="31">
        <v>0.91339999999999999</v>
      </c>
      <c r="R349" s="31">
        <v>0.74339999999999995</v>
      </c>
      <c r="S349" s="31">
        <v>0.89410000000000001</v>
      </c>
      <c r="T349" s="31">
        <v>0.80459999999999998</v>
      </c>
      <c r="U349" s="32">
        <v>0.80459999999999998</v>
      </c>
      <c r="V349" s="31">
        <f t="shared" si="10"/>
        <v>-6.1200000000000032E-2</v>
      </c>
      <c r="W349" s="9">
        <f t="shared" si="11"/>
        <v>-61035.757560000035</v>
      </c>
    </row>
    <row r="350" spans="1:23" x14ac:dyDescent="0.35">
      <c r="A350" s="40">
        <v>90903</v>
      </c>
      <c r="B350" s="9" t="s">
        <v>703</v>
      </c>
      <c r="C350" s="9" t="s">
        <v>1035</v>
      </c>
      <c r="D350" s="9">
        <v>44769.687777777777</v>
      </c>
      <c r="E350" s="9">
        <v>0</v>
      </c>
      <c r="F350" s="9">
        <v>91422890</v>
      </c>
      <c r="G350" s="29">
        <v>92560414</v>
      </c>
      <c r="H350" s="29">
        <v>89602689</v>
      </c>
      <c r="I350" s="30">
        <v>-3.2000000000000001E-2</v>
      </c>
      <c r="J350" s="9">
        <v>0</v>
      </c>
      <c r="K350" s="9">
        <v>0</v>
      </c>
      <c r="L350" s="9">
        <v>0</v>
      </c>
      <c r="M350" s="9">
        <v>-3.2000000000000001E-2</v>
      </c>
      <c r="N350" s="9">
        <v>0</v>
      </c>
      <c r="O350" s="9">
        <v>0</v>
      </c>
      <c r="P350" s="9">
        <v>88501514</v>
      </c>
      <c r="Q350" s="31">
        <v>0.87590000000000001</v>
      </c>
      <c r="R350" s="31">
        <v>0.87590000000000001</v>
      </c>
      <c r="S350" s="31">
        <v>0.89410000000000001</v>
      </c>
      <c r="T350" s="31">
        <v>0.80459999999999998</v>
      </c>
      <c r="U350" s="32">
        <v>0.87590000000000001</v>
      </c>
      <c r="V350" s="31">
        <f t="shared" si="10"/>
        <v>0</v>
      </c>
      <c r="W350" s="9">
        <f t="shared" si="11"/>
        <v>0</v>
      </c>
    </row>
    <row r="351" spans="1:23" x14ac:dyDescent="0.35">
      <c r="A351" s="40">
        <v>90904</v>
      </c>
      <c r="B351" s="9" t="s">
        <v>702</v>
      </c>
      <c r="C351" s="9" t="s">
        <v>1035</v>
      </c>
      <c r="D351" s="9">
        <v>44770.457719907405</v>
      </c>
      <c r="E351" s="9">
        <v>0</v>
      </c>
      <c r="F351" s="9">
        <v>1112336750</v>
      </c>
      <c r="G351" s="29">
        <v>1145087713</v>
      </c>
      <c r="H351" s="29">
        <v>1171500596</v>
      </c>
      <c r="I351" s="30">
        <v>2.3099999999999999E-2</v>
      </c>
      <c r="J351" s="9">
        <v>0</v>
      </c>
      <c r="K351" s="9">
        <v>0</v>
      </c>
      <c r="L351" s="9">
        <v>0</v>
      </c>
      <c r="M351" s="9">
        <v>2.3099999999999999E-2</v>
      </c>
      <c r="N351" s="9">
        <v>0</v>
      </c>
      <c r="O351" s="9">
        <v>0</v>
      </c>
      <c r="P351" s="9">
        <v>1137994191</v>
      </c>
      <c r="Q351" s="31">
        <v>0.91339999999999999</v>
      </c>
      <c r="R351" s="31">
        <v>0.91339999999999999</v>
      </c>
      <c r="S351" s="31">
        <v>0.89410000000000001</v>
      </c>
      <c r="T351" s="31">
        <v>0.80459999999999998</v>
      </c>
      <c r="U351" s="32">
        <v>0.89410000000000001</v>
      </c>
      <c r="V351" s="31">
        <f t="shared" si="10"/>
        <v>0</v>
      </c>
      <c r="W351" s="9">
        <f t="shared" si="11"/>
        <v>0</v>
      </c>
    </row>
    <row r="352" spans="1:23" x14ac:dyDescent="0.35">
      <c r="A352" s="40">
        <v>90905</v>
      </c>
      <c r="B352" s="9" t="s">
        <v>701</v>
      </c>
      <c r="C352" s="9" t="s">
        <v>1035</v>
      </c>
      <c r="D352" s="9">
        <v>44773.736261574071</v>
      </c>
      <c r="E352" s="9">
        <v>0</v>
      </c>
      <c r="F352" s="9">
        <v>80058123</v>
      </c>
      <c r="G352" s="29">
        <v>80662830</v>
      </c>
      <c r="H352" s="29">
        <v>103757908</v>
      </c>
      <c r="I352" s="30">
        <v>0.2863</v>
      </c>
      <c r="J352" s="9">
        <v>0</v>
      </c>
      <c r="K352" s="9">
        <v>0</v>
      </c>
      <c r="L352" s="9">
        <v>0</v>
      </c>
      <c r="M352" s="9">
        <v>0.2863</v>
      </c>
      <c r="N352" s="9">
        <v>0</v>
      </c>
      <c r="O352" s="9">
        <v>0</v>
      </c>
      <c r="P352" s="9">
        <v>102980064</v>
      </c>
      <c r="Q352" s="31">
        <v>0.91339999999999999</v>
      </c>
      <c r="R352" s="31">
        <v>0.7278</v>
      </c>
      <c r="S352" s="31">
        <v>0.89410000000000001</v>
      </c>
      <c r="T352" s="31">
        <v>0.80459999999999998</v>
      </c>
      <c r="U352" s="32">
        <v>0.80459999999999998</v>
      </c>
      <c r="V352" s="31">
        <f t="shared" si="10"/>
        <v>-7.6799999999999979E-2</v>
      </c>
      <c r="W352" s="9">
        <f t="shared" si="11"/>
        <v>-79088.689151999977</v>
      </c>
    </row>
    <row r="353" spans="1:23" x14ac:dyDescent="0.35">
      <c r="A353" s="40">
        <v>91901</v>
      </c>
      <c r="B353" s="9" t="s">
        <v>700</v>
      </c>
      <c r="C353" s="9" t="s">
        <v>1035</v>
      </c>
      <c r="D353" s="9">
        <v>44767.682997685188</v>
      </c>
      <c r="E353" s="9">
        <v>0</v>
      </c>
      <c r="F353" s="9">
        <v>349216238</v>
      </c>
      <c r="G353" s="29">
        <v>372730473</v>
      </c>
      <c r="H353" s="29">
        <v>427296926</v>
      </c>
      <c r="I353" s="30">
        <v>0.1464</v>
      </c>
      <c r="J353" s="9">
        <v>0</v>
      </c>
      <c r="K353" s="9">
        <v>0</v>
      </c>
      <c r="L353" s="9">
        <v>0</v>
      </c>
      <c r="M353" s="9">
        <v>0.1464</v>
      </c>
      <c r="N353" s="9">
        <v>0</v>
      </c>
      <c r="O353" s="9">
        <v>0</v>
      </c>
      <c r="P353" s="9">
        <v>400340288</v>
      </c>
      <c r="Q353" s="31">
        <v>0.82779999999999998</v>
      </c>
      <c r="R353" s="31">
        <v>0.74009999999999998</v>
      </c>
      <c r="S353" s="31">
        <v>0.89410000000000001</v>
      </c>
      <c r="T353" s="31">
        <v>0.80459999999999998</v>
      </c>
      <c r="U353" s="32">
        <v>0.80459999999999998</v>
      </c>
      <c r="V353" s="31">
        <f t="shared" si="10"/>
        <v>-6.4500000000000002E-2</v>
      </c>
      <c r="W353" s="9">
        <f t="shared" si="11"/>
        <v>-258219.48576000001</v>
      </c>
    </row>
    <row r="354" spans="1:23" x14ac:dyDescent="0.35">
      <c r="A354" s="40">
        <v>91902</v>
      </c>
      <c r="B354" s="9" t="s">
        <v>699</v>
      </c>
      <c r="C354" s="9" t="s">
        <v>1035</v>
      </c>
      <c r="D354" s="9">
        <v>44774.678518518522</v>
      </c>
      <c r="E354" s="9">
        <v>0</v>
      </c>
      <c r="F354" s="9">
        <v>260760518</v>
      </c>
      <c r="G354" s="29">
        <v>277752665</v>
      </c>
      <c r="H354" s="29">
        <v>345192314</v>
      </c>
      <c r="I354" s="30">
        <v>0.24279999999999999</v>
      </c>
      <c r="J354" s="9">
        <v>0</v>
      </c>
      <c r="K354" s="9">
        <v>0</v>
      </c>
      <c r="L354" s="9">
        <v>0</v>
      </c>
      <c r="M354" s="9">
        <v>0.24279999999999999</v>
      </c>
      <c r="N354" s="9">
        <v>0</v>
      </c>
      <c r="O354" s="9">
        <v>0</v>
      </c>
      <c r="P354" s="9">
        <v>324074394</v>
      </c>
      <c r="Q354" s="31">
        <v>0.82199999999999995</v>
      </c>
      <c r="R354" s="31">
        <v>0.67789999999999995</v>
      </c>
      <c r="S354" s="31">
        <v>0.89410000000000001</v>
      </c>
      <c r="T354" s="31">
        <v>0.80459999999999998</v>
      </c>
      <c r="U354" s="32">
        <v>0.80459999999999998</v>
      </c>
      <c r="V354" s="31">
        <f t="shared" si="10"/>
        <v>-0.12670000000000003</v>
      </c>
      <c r="W354" s="9">
        <f t="shared" si="11"/>
        <v>-410602.25719800009</v>
      </c>
    </row>
    <row r="355" spans="1:23" x14ac:dyDescent="0.35">
      <c r="A355" s="40">
        <v>91903</v>
      </c>
      <c r="B355" s="9" t="s">
        <v>698</v>
      </c>
      <c r="C355" s="9" t="s">
        <v>1035</v>
      </c>
      <c r="D355" s="9">
        <v>44769.687777777777</v>
      </c>
      <c r="E355" s="9">
        <v>0</v>
      </c>
      <c r="F355" s="9">
        <v>2410600992</v>
      </c>
      <c r="G355" s="29">
        <v>2585603159</v>
      </c>
      <c r="H355" s="29">
        <v>3074317131</v>
      </c>
      <c r="I355" s="30">
        <v>0.189</v>
      </c>
      <c r="J355" s="9">
        <v>0</v>
      </c>
      <c r="K355" s="9">
        <v>0</v>
      </c>
      <c r="L355" s="9">
        <v>0</v>
      </c>
      <c r="M355" s="9">
        <v>0.189</v>
      </c>
      <c r="N355" s="9">
        <v>0</v>
      </c>
      <c r="O355" s="9">
        <v>0</v>
      </c>
      <c r="P355" s="9">
        <v>2866237187</v>
      </c>
      <c r="Q355" s="31">
        <v>0.82199999999999995</v>
      </c>
      <c r="R355" s="31">
        <v>0.70860000000000001</v>
      </c>
      <c r="S355" s="31">
        <v>0.89410000000000001</v>
      </c>
      <c r="T355" s="31">
        <v>0.80459999999999998</v>
      </c>
      <c r="U355" s="32">
        <v>0.80459999999999998</v>
      </c>
      <c r="V355" s="31">
        <f t="shared" si="10"/>
        <v>-9.5999999999999974E-2</v>
      </c>
      <c r="W355" s="9">
        <f t="shared" si="11"/>
        <v>-2751587.6995199993</v>
      </c>
    </row>
    <row r="356" spans="1:23" x14ac:dyDescent="0.35">
      <c r="A356" s="40">
        <v>91905</v>
      </c>
      <c r="B356" s="9" t="s">
        <v>697</v>
      </c>
      <c r="C356" s="9" t="s">
        <v>1035</v>
      </c>
      <c r="D356" s="9">
        <v>44774.524027777778</v>
      </c>
      <c r="E356" s="9">
        <v>0</v>
      </c>
      <c r="F356" s="9">
        <v>395347207</v>
      </c>
      <c r="G356" s="29">
        <v>429273968</v>
      </c>
      <c r="H356" s="29">
        <v>515584146</v>
      </c>
      <c r="I356" s="30">
        <v>0.2011</v>
      </c>
      <c r="J356" s="9">
        <v>0</v>
      </c>
      <c r="K356" s="9">
        <v>0</v>
      </c>
      <c r="L356" s="9">
        <v>0</v>
      </c>
      <c r="M356" s="9">
        <v>0.2011</v>
      </c>
      <c r="N356" s="9">
        <v>0</v>
      </c>
      <c r="O356" s="9">
        <v>0</v>
      </c>
      <c r="P356" s="9">
        <v>474836042</v>
      </c>
      <c r="Q356" s="31">
        <v>0.83879999999999999</v>
      </c>
      <c r="R356" s="31">
        <v>0.71579999999999999</v>
      </c>
      <c r="S356" s="31">
        <v>0.89410000000000001</v>
      </c>
      <c r="T356" s="31">
        <v>0.80459999999999998</v>
      </c>
      <c r="U356" s="32">
        <v>0.80459999999999998</v>
      </c>
      <c r="V356" s="31">
        <f t="shared" si="10"/>
        <v>-8.879999999999999E-2</v>
      </c>
      <c r="W356" s="9">
        <f t="shared" si="11"/>
        <v>-421654.40529599995</v>
      </c>
    </row>
    <row r="357" spans="1:23" x14ac:dyDescent="0.35">
      <c r="A357" s="40">
        <v>91906</v>
      </c>
      <c r="B357" s="9" t="s">
        <v>696</v>
      </c>
      <c r="C357" s="9" t="s">
        <v>1035</v>
      </c>
      <c r="D357" s="9">
        <v>44774.524027777778</v>
      </c>
      <c r="E357" s="9">
        <v>0</v>
      </c>
      <c r="F357" s="9">
        <v>4131847055</v>
      </c>
      <c r="G357" s="29">
        <v>4317904338</v>
      </c>
      <c r="H357" s="29">
        <v>5016343335</v>
      </c>
      <c r="I357" s="30">
        <v>0.1618</v>
      </c>
      <c r="J357" s="9">
        <v>0</v>
      </c>
      <c r="K357" s="9">
        <v>0</v>
      </c>
      <c r="L357" s="9">
        <v>0</v>
      </c>
      <c r="M357" s="9">
        <v>0.1618</v>
      </c>
      <c r="N357" s="9">
        <v>0</v>
      </c>
      <c r="O357" s="9">
        <v>0</v>
      </c>
      <c r="P357" s="9">
        <v>4800190512</v>
      </c>
      <c r="Q357" s="31">
        <v>0.82199999999999995</v>
      </c>
      <c r="R357" s="31">
        <v>0.72519999999999996</v>
      </c>
      <c r="S357" s="31">
        <v>0.89410000000000001</v>
      </c>
      <c r="T357" s="31">
        <v>0.80459999999999998</v>
      </c>
      <c r="U357" s="32">
        <v>0.80459999999999998</v>
      </c>
      <c r="V357" s="31">
        <f t="shared" si="10"/>
        <v>-7.9400000000000026E-2</v>
      </c>
      <c r="W357" s="9">
        <f t="shared" si="11"/>
        <v>-3811351.2665280011</v>
      </c>
    </row>
    <row r="358" spans="1:23" x14ac:dyDescent="0.35">
      <c r="A358" s="40">
        <v>91907</v>
      </c>
      <c r="B358" s="9" t="s">
        <v>695</v>
      </c>
      <c r="C358" s="9" t="s">
        <v>1035</v>
      </c>
      <c r="D358" s="9">
        <v>44774.761435185188</v>
      </c>
      <c r="E358" s="9">
        <v>0</v>
      </c>
      <c r="F358" s="9">
        <v>156671826</v>
      </c>
      <c r="G358" s="29">
        <v>164543426</v>
      </c>
      <c r="H358" s="29">
        <v>197777880</v>
      </c>
      <c r="I358" s="30">
        <v>0.20200000000000001</v>
      </c>
      <c r="J358" s="9">
        <v>0</v>
      </c>
      <c r="K358" s="9">
        <v>0</v>
      </c>
      <c r="L358" s="9">
        <v>0</v>
      </c>
      <c r="M358" s="9">
        <v>0.20200000000000001</v>
      </c>
      <c r="N358" s="9">
        <v>0</v>
      </c>
      <c r="O358" s="9">
        <v>0</v>
      </c>
      <c r="P358" s="9">
        <v>188316376</v>
      </c>
      <c r="Q358" s="31">
        <v>0.82220000000000004</v>
      </c>
      <c r="R358" s="31">
        <v>0.70109999999999995</v>
      </c>
      <c r="S358" s="31">
        <v>0.89410000000000001</v>
      </c>
      <c r="T358" s="31">
        <v>0.80459999999999998</v>
      </c>
      <c r="U358" s="32">
        <v>0.80459999999999998</v>
      </c>
      <c r="V358" s="31">
        <f t="shared" si="10"/>
        <v>-0.10350000000000004</v>
      </c>
      <c r="W358" s="9">
        <f t="shared" si="11"/>
        <v>-194907.44916000008</v>
      </c>
    </row>
    <row r="359" spans="1:23" x14ac:dyDescent="0.35">
      <c r="A359" s="40">
        <v>91908</v>
      </c>
      <c r="B359" s="9" t="s">
        <v>694</v>
      </c>
      <c r="C359" s="9" t="s">
        <v>1035</v>
      </c>
      <c r="D359" s="9">
        <v>44769.687777777777</v>
      </c>
      <c r="E359" s="9">
        <v>0</v>
      </c>
      <c r="F359" s="9">
        <v>1057848652</v>
      </c>
      <c r="G359" s="29">
        <v>958487009</v>
      </c>
      <c r="H359" s="29">
        <v>1346460317</v>
      </c>
      <c r="I359" s="30">
        <v>0.40479999999999999</v>
      </c>
      <c r="J359" s="9">
        <v>0</v>
      </c>
      <c r="K359" s="9">
        <v>0</v>
      </c>
      <c r="L359" s="9">
        <v>0</v>
      </c>
      <c r="M359" s="9">
        <v>0.40479999999999999</v>
      </c>
      <c r="N359" s="9">
        <v>0</v>
      </c>
      <c r="O359" s="9">
        <v>0</v>
      </c>
      <c r="P359" s="9">
        <v>1486041248</v>
      </c>
      <c r="Q359" s="31">
        <v>0.82199999999999995</v>
      </c>
      <c r="R359" s="31">
        <v>0.59970000000000001</v>
      </c>
      <c r="S359" s="31">
        <v>0.89410000000000001</v>
      </c>
      <c r="T359" s="31">
        <v>0.80459999999999998</v>
      </c>
      <c r="U359" s="32">
        <v>0.80459999999999998</v>
      </c>
      <c r="V359" s="31">
        <f t="shared" si="10"/>
        <v>-0.20489999999999997</v>
      </c>
      <c r="W359" s="9">
        <f t="shared" si="11"/>
        <v>-3044898.5171519998</v>
      </c>
    </row>
    <row r="360" spans="1:23" x14ac:dyDescent="0.35">
      <c r="A360" s="40">
        <v>91909</v>
      </c>
      <c r="B360" s="9" t="s">
        <v>693</v>
      </c>
      <c r="C360" s="9" t="s">
        <v>1035</v>
      </c>
      <c r="D360" s="9">
        <v>44769.687777777777</v>
      </c>
      <c r="E360" s="9">
        <v>0</v>
      </c>
      <c r="F360" s="9">
        <v>994744351</v>
      </c>
      <c r="G360" s="29">
        <v>1055355616</v>
      </c>
      <c r="H360" s="29">
        <v>1319275465</v>
      </c>
      <c r="I360" s="30">
        <v>0.25009999999999999</v>
      </c>
      <c r="J360" s="9">
        <v>0</v>
      </c>
      <c r="K360" s="9">
        <v>0</v>
      </c>
      <c r="L360" s="9">
        <v>0</v>
      </c>
      <c r="M360" s="9">
        <v>0.25009999999999999</v>
      </c>
      <c r="N360" s="9">
        <v>0</v>
      </c>
      <c r="O360" s="9">
        <v>0</v>
      </c>
      <c r="P360" s="9">
        <v>1243506735</v>
      </c>
      <c r="Q360" s="31">
        <v>0.86209999999999998</v>
      </c>
      <c r="R360" s="31">
        <v>0.70679999999999998</v>
      </c>
      <c r="S360" s="31">
        <v>0.89410000000000001</v>
      </c>
      <c r="T360" s="31">
        <v>0.80459999999999998</v>
      </c>
      <c r="U360" s="32">
        <v>0.80459999999999998</v>
      </c>
      <c r="V360" s="31">
        <f t="shared" si="10"/>
        <v>-9.7799999999999998E-2</v>
      </c>
      <c r="W360" s="9">
        <f t="shared" si="11"/>
        <v>-1216149.5868299999</v>
      </c>
    </row>
    <row r="361" spans="1:23" x14ac:dyDescent="0.35">
      <c r="A361" s="40">
        <v>91910</v>
      </c>
      <c r="B361" s="9" t="s">
        <v>692</v>
      </c>
      <c r="C361" s="9" t="s">
        <v>1035</v>
      </c>
      <c r="D361" s="9">
        <v>44767.682997685188</v>
      </c>
      <c r="E361" s="9">
        <v>0</v>
      </c>
      <c r="F361" s="9">
        <v>395209805</v>
      </c>
      <c r="G361" s="29">
        <v>414524485</v>
      </c>
      <c r="H361" s="29">
        <v>487176834</v>
      </c>
      <c r="I361" s="30">
        <v>0.17530000000000001</v>
      </c>
      <c r="J361" s="9">
        <v>0</v>
      </c>
      <c r="K361" s="9">
        <v>0</v>
      </c>
      <c r="L361" s="9">
        <v>0</v>
      </c>
      <c r="M361" s="9">
        <v>0.17530000000000001</v>
      </c>
      <c r="N361" s="9">
        <v>0</v>
      </c>
      <c r="O361" s="9">
        <v>0</v>
      </c>
      <c r="P361" s="9">
        <v>464476933</v>
      </c>
      <c r="Q361" s="31">
        <v>0.82199999999999995</v>
      </c>
      <c r="R361" s="31">
        <v>0.71689999999999998</v>
      </c>
      <c r="S361" s="31">
        <v>0.89410000000000001</v>
      </c>
      <c r="T361" s="31">
        <v>0.80459999999999998</v>
      </c>
      <c r="U361" s="32">
        <v>0.80459999999999998</v>
      </c>
      <c r="V361" s="31">
        <f t="shared" si="10"/>
        <v>-8.77E-2</v>
      </c>
      <c r="W361" s="9">
        <f t="shared" si="11"/>
        <v>-407346.27024099999</v>
      </c>
    </row>
    <row r="362" spans="1:23" x14ac:dyDescent="0.35">
      <c r="A362" s="40">
        <v>91913</v>
      </c>
      <c r="B362" s="9" t="s">
        <v>691</v>
      </c>
      <c r="C362" s="9" t="s">
        <v>1035</v>
      </c>
      <c r="D362" s="9">
        <v>44774.524027777778</v>
      </c>
      <c r="E362" s="9">
        <v>0</v>
      </c>
      <c r="F362" s="9">
        <v>1152283846</v>
      </c>
      <c r="G362" s="29">
        <v>1235080149</v>
      </c>
      <c r="H362" s="29">
        <v>1583954796</v>
      </c>
      <c r="I362" s="30">
        <v>0.28249999999999997</v>
      </c>
      <c r="J362" s="9">
        <v>0</v>
      </c>
      <c r="K362" s="9">
        <v>0</v>
      </c>
      <c r="L362" s="9">
        <v>0</v>
      </c>
      <c r="M362" s="9">
        <v>0.28249999999999997</v>
      </c>
      <c r="N362" s="9">
        <v>0</v>
      </c>
      <c r="O362" s="9">
        <v>0</v>
      </c>
      <c r="P362" s="9">
        <v>1477770917</v>
      </c>
      <c r="Q362" s="31">
        <v>0.83740000000000003</v>
      </c>
      <c r="R362" s="31">
        <v>0.66920000000000002</v>
      </c>
      <c r="S362" s="31">
        <v>0.89410000000000001</v>
      </c>
      <c r="T362" s="31">
        <v>0.80459999999999998</v>
      </c>
      <c r="U362" s="32">
        <v>0.80459999999999998</v>
      </c>
      <c r="V362" s="31">
        <f t="shared" si="10"/>
        <v>-0.13539999999999996</v>
      </c>
      <c r="W362" s="9">
        <f t="shared" si="11"/>
        <v>-2000901.8216179996</v>
      </c>
    </row>
    <row r="363" spans="1:23" x14ac:dyDescent="0.35">
      <c r="A363" s="40">
        <v>91914</v>
      </c>
      <c r="B363" s="9" t="s">
        <v>690</v>
      </c>
      <c r="C363" s="9" t="s">
        <v>1035</v>
      </c>
      <c r="D363" s="9">
        <v>44769.402430555558</v>
      </c>
      <c r="E363" s="9">
        <v>0</v>
      </c>
      <c r="F363" s="9">
        <v>508177548</v>
      </c>
      <c r="G363" s="29">
        <v>556168004</v>
      </c>
      <c r="H363" s="29">
        <v>684477627</v>
      </c>
      <c r="I363" s="30">
        <v>0.23069999999999999</v>
      </c>
      <c r="J363" s="9">
        <v>0</v>
      </c>
      <c r="K363" s="9">
        <v>0</v>
      </c>
      <c r="L363" s="9">
        <v>0</v>
      </c>
      <c r="M363" s="9">
        <v>0.23069999999999999</v>
      </c>
      <c r="N363" s="9">
        <v>0</v>
      </c>
      <c r="O363" s="9">
        <v>0</v>
      </c>
      <c r="P363" s="9">
        <v>625415629</v>
      </c>
      <c r="Q363" s="31">
        <v>0.88249999999999995</v>
      </c>
      <c r="R363" s="31">
        <v>0.7349</v>
      </c>
      <c r="S363" s="31">
        <v>0.89410000000000001</v>
      </c>
      <c r="T363" s="31">
        <v>0.80459999999999998</v>
      </c>
      <c r="U363" s="32">
        <v>0.80459999999999998</v>
      </c>
      <c r="V363" s="31">
        <f t="shared" si="10"/>
        <v>-6.9699999999999984E-2</v>
      </c>
      <c r="W363" s="9">
        <f t="shared" si="11"/>
        <v>-435914.69341299991</v>
      </c>
    </row>
    <row r="364" spans="1:23" x14ac:dyDescent="0.35">
      <c r="A364" s="40">
        <v>91917</v>
      </c>
      <c r="B364" s="9" t="s">
        <v>689</v>
      </c>
      <c r="C364" s="9" t="s">
        <v>1035</v>
      </c>
      <c r="D364" s="9">
        <v>44774.524027777778</v>
      </c>
      <c r="E364" s="9">
        <v>0</v>
      </c>
      <c r="F364" s="9">
        <v>504048016</v>
      </c>
      <c r="G364" s="29">
        <v>456844687</v>
      </c>
      <c r="H364" s="29">
        <v>655476572</v>
      </c>
      <c r="I364" s="30">
        <v>0.43480000000000002</v>
      </c>
      <c r="J364" s="9">
        <v>0</v>
      </c>
      <c r="K364" s="9">
        <v>0</v>
      </c>
      <c r="L364" s="9">
        <v>0</v>
      </c>
      <c r="M364" s="9">
        <v>0.43480000000000002</v>
      </c>
      <c r="N364" s="9">
        <v>0</v>
      </c>
      <c r="O364" s="9">
        <v>0</v>
      </c>
      <c r="P364" s="9">
        <v>723203476</v>
      </c>
      <c r="Q364" s="31">
        <v>0.88029999999999997</v>
      </c>
      <c r="R364" s="31">
        <v>0.62880000000000003</v>
      </c>
      <c r="S364" s="31">
        <v>0.89410000000000001</v>
      </c>
      <c r="T364" s="31">
        <v>0.80459999999999998</v>
      </c>
      <c r="U364" s="32">
        <v>0.80459999999999998</v>
      </c>
      <c r="V364" s="31">
        <f t="shared" si="10"/>
        <v>-0.17579999999999996</v>
      </c>
      <c r="W364" s="9">
        <f t="shared" si="11"/>
        <v>-1271391.7108079996</v>
      </c>
    </row>
    <row r="365" spans="1:23" x14ac:dyDescent="0.35">
      <c r="A365" s="40">
        <v>91918</v>
      </c>
      <c r="B365" s="9" t="s">
        <v>688</v>
      </c>
      <c r="C365" s="9" t="s">
        <v>1035</v>
      </c>
      <c r="D365" s="9">
        <v>44769.402430555558</v>
      </c>
      <c r="E365" s="9">
        <v>0</v>
      </c>
      <c r="F365" s="9">
        <v>323520628</v>
      </c>
      <c r="G365" s="29">
        <v>280805430</v>
      </c>
      <c r="H365" s="29">
        <v>357440393</v>
      </c>
      <c r="I365" s="30">
        <v>0.27289999999999998</v>
      </c>
      <c r="J365" s="9">
        <v>0</v>
      </c>
      <c r="K365" s="9">
        <v>0</v>
      </c>
      <c r="L365" s="9">
        <v>0</v>
      </c>
      <c r="M365" s="9">
        <v>0.27289999999999998</v>
      </c>
      <c r="N365" s="9">
        <v>0</v>
      </c>
      <c r="O365" s="9">
        <v>0</v>
      </c>
      <c r="P365" s="9">
        <v>411813049</v>
      </c>
      <c r="Q365" s="31">
        <v>0.82469999999999999</v>
      </c>
      <c r="R365" s="31">
        <v>0.66400000000000003</v>
      </c>
      <c r="S365" s="31">
        <v>0.89410000000000001</v>
      </c>
      <c r="T365" s="31">
        <v>0.80459999999999998</v>
      </c>
      <c r="U365" s="32">
        <v>0.80459999999999998</v>
      </c>
      <c r="V365" s="31">
        <f t="shared" si="10"/>
        <v>-0.14059999999999995</v>
      </c>
      <c r="W365" s="9">
        <f t="shared" si="11"/>
        <v>-579009.14689399977</v>
      </c>
    </row>
    <row r="366" spans="1:23" x14ac:dyDescent="0.35">
      <c r="A366" s="40">
        <v>92901</v>
      </c>
      <c r="B366" s="9" t="s">
        <v>687</v>
      </c>
      <c r="C366" s="9" t="s">
        <v>1035</v>
      </c>
      <c r="D366" s="9">
        <v>44774.871157407404</v>
      </c>
      <c r="E366" s="9">
        <v>58135154</v>
      </c>
      <c r="F366" s="9">
        <v>565003535</v>
      </c>
      <c r="G366" s="29">
        <v>552431270</v>
      </c>
      <c r="H366" s="29">
        <v>614485942</v>
      </c>
      <c r="I366" s="30">
        <v>0.1123</v>
      </c>
      <c r="J366" s="9">
        <v>0</v>
      </c>
      <c r="K366" s="9">
        <v>0</v>
      </c>
      <c r="L366" s="9">
        <v>0</v>
      </c>
      <c r="M366" s="9">
        <v>0.1123</v>
      </c>
      <c r="N366" s="9">
        <v>66797213</v>
      </c>
      <c r="O366" s="9">
        <v>8662059</v>
      </c>
      <c r="P366" s="9">
        <v>630602181</v>
      </c>
      <c r="Q366" s="31">
        <v>0.91339999999999999</v>
      </c>
      <c r="R366" s="31">
        <v>0.83879999999999999</v>
      </c>
      <c r="S366" s="31">
        <v>0.89410000000000001</v>
      </c>
      <c r="T366" s="31">
        <v>0.80459999999999998</v>
      </c>
      <c r="U366" s="32">
        <v>0.83879999999999999</v>
      </c>
      <c r="V366" s="31">
        <f t="shared" si="10"/>
        <v>0</v>
      </c>
      <c r="W366" s="9">
        <f t="shared" si="11"/>
        <v>0</v>
      </c>
    </row>
    <row r="367" spans="1:23" x14ac:dyDescent="0.35">
      <c r="A367" s="40">
        <v>92902</v>
      </c>
      <c r="B367" s="9" t="s">
        <v>686</v>
      </c>
      <c r="C367" s="9" t="s">
        <v>1035</v>
      </c>
      <c r="D367" s="9">
        <v>44770.539027777777</v>
      </c>
      <c r="E367" s="9">
        <v>0</v>
      </c>
      <c r="F367" s="9">
        <v>1575471769</v>
      </c>
      <c r="G367" s="29">
        <v>1648408794</v>
      </c>
      <c r="H367" s="29">
        <v>1825526613</v>
      </c>
      <c r="I367" s="30">
        <v>0.1074</v>
      </c>
      <c r="J367" s="9">
        <v>0</v>
      </c>
      <c r="K367" s="9">
        <v>0</v>
      </c>
      <c r="L367" s="9">
        <v>0</v>
      </c>
      <c r="M367" s="9">
        <v>0.1074</v>
      </c>
      <c r="N367" s="9">
        <v>0</v>
      </c>
      <c r="O367" s="9">
        <v>0</v>
      </c>
      <c r="P367" s="9">
        <v>1744752669</v>
      </c>
      <c r="Q367" s="31">
        <v>0.91339999999999999</v>
      </c>
      <c r="R367" s="31">
        <v>0.84530000000000005</v>
      </c>
      <c r="S367" s="31">
        <v>0.89410000000000001</v>
      </c>
      <c r="T367" s="31">
        <v>0.80459999999999998</v>
      </c>
      <c r="U367" s="32">
        <v>0.84530000000000005</v>
      </c>
      <c r="V367" s="31">
        <f t="shared" si="10"/>
        <v>0</v>
      </c>
      <c r="W367" s="9">
        <f t="shared" si="11"/>
        <v>0</v>
      </c>
    </row>
    <row r="368" spans="1:23" x14ac:dyDescent="0.35">
      <c r="A368" s="40">
        <v>92903</v>
      </c>
      <c r="B368" s="9" t="s">
        <v>685</v>
      </c>
      <c r="C368" s="9" t="s">
        <v>1035</v>
      </c>
      <c r="D368" s="9">
        <v>44770.780717592592</v>
      </c>
      <c r="E368" s="9">
        <v>0</v>
      </c>
      <c r="F368" s="9">
        <v>4932663541</v>
      </c>
      <c r="G368" s="29">
        <v>5092911578</v>
      </c>
      <c r="H368" s="29">
        <v>5803118165</v>
      </c>
      <c r="I368" s="30">
        <v>0.13950000000000001</v>
      </c>
      <c r="J368" s="9">
        <v>0</v>
      </c>
      <c r="K368" s="9">
        <v>0</v>
      </c>
      <c r="L368" s="9">
        <v>0</v>
      </c>
      <c r="M368" s="9">
        <v>0.13950000000000001</v>
      </c>
      <c r="N368" s="9">
        <v>0</v>
      </c>
      <c r="O368" s="9">
        <v>0</v>
      </c>
      <c r="P368" s="9">
        <v>5620523537</v>
      </c>
      <c r="Q368" s="31">
        <v>0.89170000000000005</v>
      </c>
      <c r="R368" s="31">
        <v>0.80210000000000004</v>
      </c>
      <c r="S368" s="31">
        <v>0.89410000000000001</v>
      </c>
      <c r="T368" s="31">
        <v>0.80459999999999998</v>
      </c>
      <c r="U368" s="32">
        <v>0.80459999999999998</v>
      </c>
      <c r="V368" s="31">
        <f t="shared" si="10"/>
        <v>-2.4999999999999467E-3</v>
      </c>
      <c r="W368" s="9">
        <f t="shared" si="11"/>
        <v>-140513.088424997</v>
      </c>
    </row>
    <row r="369" spans="1:23" x14ac:dyDescent="0.35">
      <c r="A369" s="40">
        <v>92904</v>
      </c>
      <c r="B369" s="9" t="s">
        <v>684</v>
      </c>
      <c r="C369" s="9" t="s">
        <v>1035</v>
      </c>
      <c r="D369" s="9">
        <v>44770.666516203702</v>
      </c>
      <c r="E369" s="9">
        <v>162208381</v>
      </c>
      <c r="F369" s="9">
        <v>1689326917</v>
      </c>
      <c r="G369" s="29">
        <v>1643538047</v>
      </c>
      <c r="H369" s="29">
        <v>1831746282</v>
      </c>
      <c r="I369" s="30">
        <v>0.1145</v>
      </c>
      <c r="J369" s="9">
        <v>0</v>
      </c>
      <c r="K369" s="9">
        <v>0</v>
      </c>
      <c r="L369" s="9">
        <v>0</v>
      </c>
      <c r="M369" s="9">
        <v>0.1145</v>
      </c>
      <c r="N369" s="9">
        <v>175675452</v>
      </c>
      <c r="O369" s="9">
        <v>13467071</v>
      </c>
      <c r="P369" s="9">
        <v>1877670551</v>
      </c>
      <c r="Q369" s="31">
        <v>0.91339999999999999</v>
      </c>
      <c r="R369" s="31">
        <v>0.84230000000000005</v>
      </c>
      <c r="S369" s="31">
        <v>0.89410000000000001</v>
      </c>
      <c r="T369" s="31">
        <v>0.80459999999999998</v>
      </c>
      <c r="U369" s="32">
        <v>0.84230000000000005</v>
      </c>
      <c r="V369" s="31">
        <f t="shared" si="10"/>
        <v>0</v>
      </c>
      <c r="W369" s="9">
        <f t="shared" si="11"/>
        <v>0</v>
      </c>
    </row>
    <row r="370" spans="1:23" x14ac:dyDescent="0.35">
      <c r="A370" s="40">
        <v>92906</v>
      </c>
      <c r="B370" s="9" t="s">
        <v>683</v>
      </c>
      <c r="C370" s="9" t="s">
        <v>1035</v>
      </c>
      <c r="D370" s="9">
        <v>44768.642604166664</v>
      </c>
      <c r="E370" s="9">
        <v>49127930</v>
      </c>
      <c r="F370" s="9">
        <v>460366518</v>
      </c>
      <c r="G370" s="29">
        <v>444518135</v>
      </c>
      <c r="H370" s="29">
        <v>480753325</v>
      </c>
      <c r="I370" s="30">
        <v>8.1500000000000003E-2</v>
      </c>
      <c r="J370" s="9">
        <v>0</v>
      </c>
      <c r="K370" s="9">
        <v>0</v>
      </c>
      <c r="L370" s="9">
        <v>0</v>
      </c>
      <c r="M370" s="9">
        <v>8.1500000000000003E-2</v>
      </c>
      <c r="N370" s="9">
        <v>55569289</v>
      </c>
      <c r="O370" s="9">
        <v>6441359</v>
      </c>
      <c r="P370" s="9">
        <v>500330263</v>
      </c>
      <c r="Q370" s="31">
        <v>0.89539999999999997</v>
      </c>
      <c r="R370" s="31">
        <v>0.84440000000000004</v>
      </c>
      <c r="S370" s="31">
        <v>0.89410000000000001</v>
      </c>
      <c r="T370" s="31">
        <v>0.80459999999999998</v>
      </c>
      <c r="U370" s="32">
        <v>0.84440000000000004</v>
      </c>
      <c r="V370" s="31">
        <f t="shared" si="10"/>
        <v>0</v>
      </c>
      <c r="W370" s="9">
        <f t="shared" si="11"/>
        <v>0</v>
      </c>
    </row>
    <row r="371" spans="1:23" x14ac:dyDescent="0.35">
      <c r="A371" s="40">
        <v>92907</v>
      </c>
      <c r="B371" s="9" t="s">
        <v>682</v>
      </c>
      <c r="C371" s="9" t="s">
        <v>1035</v>
      </c>
      <c r="D371" s="9">
        <v>44769.687777777777</v>
      </c>
      <c r="E371" s="9">
        <v>70602640</v>
      </c>
      <c r="F371" s="9">
        <v>585459108</v>
      </c>
      <c r="G371" s="29">
        <v>550937042</v>
      </c>
      <c r="H371" s="29">
        <v>602312256</v>
      </c>
      <c r="I371" s="30">
        <v>9.3299999999999994E-2</v>
      </c>
      <c r="J371" s="9">
        <v>0</v>
      </c>
      <c r="K371" s="9">
        <v>0</v>
      </c>
      <c r="L371" s="9">
        <v>0</v>
      </c>
      <c r="M371" s="9">
        <v>9.3299999999999994E-2</v>
      </c>
      <c r="N371" s="9">
        <v>78018041</v>
      </c>
      <c r="O371" s="9">
        <v>7415401</v>
      </c>
      <c r="P371" s="9">
        <v>640885188</v>
      </c>
      <c r="Q371" s="31">
        <v>0.90980000000000005</v>
      </c>
      <c r="R371" s="31">
        <v>0.8518</v>
      </c>
      <c r="S371" s="31">
        <v>0.89410000000000001</v>
      </c>
      <c r="T371" s="31">
        <v>0.80459999999999998</v>
      </c>
      <c r="U371" s="32">
        <v>0.8518</v>
      </c>
      <c r="V371" s="31">
        <f t="shared" si="10"/>
        <v>0</v>
      </c>
      <c r="W371" s="9">
        <f t="shared" si="11"/>
        <v>0</v>
      </c>
    </row>
    <row r="372" spans="1:23" x14ac:dyDescent="0.35">
      <c r="A372" s="40">
        <v>92908</v>
      </c>
      <c r="B372" s="9" t="s">
        <v>681</v>
      </c>
      <c r="C372" s="9" t="s">
        <v>1035</v>
      </c>
      <c r="D372" s="9">
        <v>44770.666516203702</v>
      </c>
      <c r="E372" s="9">
        <v>49695384</v>
      </c>
      <c r="F372" s="9">
        <v>369680700</v>
      </c>
      <c r="G372" s="29">
        <v>348403256</v>
      </c>
      <c r="H372" s="29">
        <v>373265150</v>
      </c>
      <c r="I372" s="30">
        <v>7.1400000000000005E-2</v>
      </c>
      <c r="J372" s="9">
        <v>0</v>
      </c>
      <c r="K372" s="9">
        <v>0</v>
      </c>
      <c r="L372" s="9">
        <v>0</v>
      </c>
      <c r="M372" s="9">
        <v>7.1400000000000005E-2</v>
      </c>
      <c r="N372" s="9">
        <v>55013864</v>
      </c>
      <c r="O372" s="9">
        <v>5318480</v>
      </c>
      <c r="P372" s="9">
        <v>397833183</v>
      </c>
      <c r="Q372" s="31">
        <v>0.91339999999999999</v>
      </c>
      <c r="R372" s="31">
        <v>0.86990000000000001</v>
      </c>
      <c r="S372" s="31">
        <v>0.89410000000000001</v>
      </c>
      <c r="T372" s="31">
        <v>0.80459999999999998</v>
      </c>
      <c r="U372" s="32">
        <v>0.86990000000000001</v>
      </c>
      <c r="V372" s="31">
        <f t="shared" si="10"/>
        <v>0</v>
      </c>
      <c r="W372" s="9">
        <f t="shared" si="11"/>
        <v>0</v>
      </c>
    </row>
    <row r="373" spans="1:23" x14ac:dyDescent="0.35">
      <c r="A373" s="40">
        <v>93901</v>
      </c>
      <c r="B373" s="9" t="s">
        <v>680</v>
      </c>
      <c r="C373" s="9" t="s">
        <v>1035</v>
      </c>
      <c r="D373" s="9">
        <v>44770.457719907405</v>
      </c>
      <c r="E373" s="9">
        <v>0</v>
      </c>
      <c r="F373" s="9">
        <v>841522390</v>
      </c>
      <c r="G373" s="29">
        <v>801019046</v>
      </c>
      <c r="H373" s="29">
        <v>882359877</v>
      </c>
      <c r="I373" s="30">
        <v>0.10150000000000001</v>
      </c>
      <c r="J373" s="9">
        <v>0</v>
      </c>
      <c r="K373" s="9">
        <v>0</v>
      </c>
      <c r="L373" s="9">
        <v>0</v>
      </c>
      <c r="M373" s="9">
        <v>0.10150000000000001</v>
      </c>
      <c r="N373" s="9">
        <v>0</v>
      </c>
      <c r="O373" s="9">
        <v>0</v>
      </c>
      <c r="P373" s="9">
        <v>926976201</v>
      </c>
      <c r="Q373" s="31">
        <v>0.82750000000000001</v>
      </c>
      <c r="R373" s="31">
        <v>0.76990000000000003</v>
      </c>
      <c r="S373" s="31">
        <v>0.89410000000000001</v>
      </c>
      <c r="T373" s="31">
        <v>0.80459999999999998</v>
      </c>
      <c r="U373" s="32">
        <v>0.80459999999999998</v>
      </c>
      <c r="V373" s="31">
        <f t="shared" si="10"/>
        <v>-3.4699999999999953E-2</v>
      </c>
      <c r="W373" s="9">
        <f t="shared" si="11"/>
        <v>-321660.74174699956</v>
      </c>
    </row>
    <row r="374" spans="1:23" x14ac:dyDescent="0.35">
      <c r="A374" s="40">
        <v>93903</v>
      </c>
      <c r="B374" s="9" t="s">
        <v>679</v>
      </c>
      <c r="C374" s="9" t="s">
        <v>1035</v>
      </c>
      <c r="D374" s="9">
        <v>44774.524027777778</v>
      </c>
      <c r="E374" s="9">
        <v>0</v>
      </c>
      <c r="F374" s="9">
        <v>439945206</v>
      </c>
      <c r="G374" s="29">
        <v>450970627</v>
      </c>
      <c r="H374" s="29">
        <v>609909336</v>
      </c>
      <c r="I374" s="30">
        <v>0.35239999999999999</v>
      </c>
      <c r="J374" s="9">
        <v>0</v>
      </c>
      <c r="K374" s="9">
        <v>0</v>
      </c>
      <c r="L374" s="9">
        <v>0</v>
      </c>
      <c r="M374" s="9">
        <v>0.35239999999999999</v>
      </c>
      <c r="N374" s="9">
        <v>0</v>
      </c>
      <c r="O374" s="9">
        <v>0</v>
      </c>
      <c r="P374" s="9">
        <v>594998149</v>
      </c>
      <c r="Q374" s="31">
        <v>0.82199999999999995</v>
      </c>
      <c r="R374" s="31">
        <v>0.62290000000000001</v>
      </c>
      <c r="S374" s="31">
        <v>0.89410000000000001</v>
      </c>
      <c r="T374" s="31">
        <v>0.80459999999999998</v>
      </c>
      <c r="U374" s="32">
        <v>0.80459999999999998</v>
      </c>
      <c r="V374" s="31">
        <f t="shared" si="10"/>
        <v>-0.18169999999999997</v>
      </c>
      <c r="W374" s="9">
        <f t="shared" si="11"/>
        <v>-1081111.6367329999</v>
      </c>
    </row>
    <row r="375" spans="1:23" x14ac:dyDescent="0.35">
      <c r="A375" s="40">
        <v>93904</v>
      </c>
      <c r="B375" s="9" t="s">
        <v>678</v>
      </c>
      <c r="C375" s="9" t="s">
        <v>1035</v>
      </c>
      <c r="D375" s="9">
        <v>44769.402430555558</v>
      </c>
      <c r="E375" s="9">
        <v>160912436</v>
      </c>
      <c r="F375" s="9">
        <v>2119795939</v>
      </c>
      <c r="G375" s="29">
        <v>2115111449</v>
      </c>
      <c r="H375" s="29">
        <v>2610503514</v>
      </c>
      <c r="I375" s="30">
        <v>0.23419999999999999</v>
      </c>
      <c r="J375" s="9">
        <v>0</v>
      </c>
      <c r="K375" s="9">
        <v>0</v>
      </c>
      <c r="L375" s="9">
        <v>0</v>
      </c>
      <c r="M375" s="9">
        <v>0.23419999999999999</v>
      </c>
      <c r="N375" s="9">
        <v>0</v>
      </c>
      <c r="O375" s="9">
        <v>-160912436</v>
      </c>
      <c r="P375" s="9">
        <v>2417684548</v>
      </c>
      <c r="Q375" s="31">
        <v>0.87350000000000005</v>
      </c>
      <c r="R375" s="31">
        <v>0.78500000000000003</v>
      </c>
      <c r="S375" s="31">
        <v>0.89410000000000001</v>
      </c>
      <c r="T375" s="31">
        <v>0.80459999999999998</v>
      </c>
      <c r="U375" s="32">
        <v>0.80459999999999998</v>
      </c>
      <c r="V375" s="31">
        <f t="shared" si="10"/>
        <v>-1.9599999999999951E-2</v>
      </c>
      <c r="W375" s="9">
        <f t="shared" si="11"/>
        <v>-473866.17140799883</v>
      </c>
    </row>
    <row r="376" spans="1:23" x14ac:dyDescent="0.35">
      <c r="A376" s="40">
        <v>93905</v>
      </c>
      <c r="B376" s="9" t="s">
        <v>677</v>
      </c>
      <c r="C376" s="9" t="s">
        <v>1035</v>
      </c>
      <c r="D376" s="9">
        <v>44774.524027777778</v>
      </c>
      <c r="E376" s="9">
        <v>0</v>
      </c>
      <c r="F376" s="9">
        <v>204574654</v>
      </c>
      <c r="G376" s="29">
        <v>220998409</v>
      </c>
      <c r="H376" s="29">
        <v>261589244</v>
      </c>
      <c r="I376" s="30">
        <v>0.1837</v>
      </c>
      <c r="J376" s="9">
        <v>0</v>
      </c>
      <c r="K376" s="9">
        <v>0</v>
      </c>
      <c r="L376" s="9">
        <v>0</v>
      </c>
      <c r="M376" s="9">
        <v>0.1837</v>
      </c>
      <c r="N376" s="9">
        <v>0</v>
      </c>
      <c r="O376" s="9">
        <v>0</v>
      </c>
      <c r="P376" s="9">
        <v>242148934</v>
      </c>
      <c r="Q376" s="31">
        <v>0.82199999999999995</v>
      </c>
      <c r="R376" s="31">
        <v>0.71179999999999999</v>
      </c>
      <c r="S376" s="31">
        <v>0.89410000000000001</v>
      </c>
      <c r="T376" s="31">
        <v>0.80459999999999998</v>
      </c>
      <c r="U376" s="32">
        <v>0.80459999999999998</v>
      </c>
      <c r="V376" s="31">
        <f t="shared" si="10"/>
        <v>-9.2799999999999994E-2</v>
      </c>
      <c r="W376" s="9">
        <f t="shared" si="11"/>
        <v>-224714.21075199998</v>
      </c>
    </row>
    <row r="377" spans="1:23" x14ac:dyDescent="0.35">
      <c r="A377" s="40">
        <v>94901</v>
      </c>
      <c r="B377" s="9" t="s">
        <v>676</v>
      </c>
      <c r="C377" s="9" t="s">
        <v>1035</v>
      </c>
      <c r="D377" s="9">
        <v>44774.629942129628</v>
      </c>
      <c r="E377" s="9">
        <v>0</v>
      </c>
      <c r="F377" s="9">
        <v>4133098899</v>
      </c>
      <c r="G377" s="29">
        <v>4444888072</v>
      </c>
      <c r="H377" s="29">
        <v>5147524737</v>
      </c>
      <c r="I377" s="30">
        <v>0.15809999999999999</v>
      </c>
      <c r="J377" s="9">
        <v>0</v>
      </c>
      <c r="K377" s="9">
        <v>0</v>
      </c>
      <c r="L377" s="9">
        <v>0</v>
      </c>
      <c r="M377" s="9">
        <v>0.15809999999999999</v>
      </c>
      <c r="N377" s="9">
        <v>0</v>
      </c>
      <c r="O377" s="9">
        <v>0</v>
      </c>
      <c r="P377" s="9">
        <v>4786448720</v>
      </c>
      <c r="Q377" s="31">
        <v>0.83960000000000001</v>
      </c>
      <c r="R377" s="31">
        <v>0.74309999999999998</v>
      </c>
      <c r="S377" s="31">
        <v>0.89410000000000001</v>
      </c>
      <c r="T377" s="31">
        <v>0.80459999999999998</v>
      </c>
      <c r="U377" s="32">
        <v>0.80459999999999998</v>
      </c>
      <c r="V377" s="31">
        <f t="shared" si="10"/>
        <v>-6.1499999999999999E-2</v>
      </c>
      <c r="W377" s="9">
        <f t="shared" si="11"/>
        <v>-2943665.9628000003</v>
      </c>
    </row>
    <row r="378" spans="1:23" x14ac:dyDescent="0.35">
      <c r="A378" s="40">
        <v>94902</v>
      </c>
      <c r="B378" s="9" t="s">
        <v>675</v>
      </c>
      <c r="C378" s="9" t="s">
        <v>1035</v>
      </c>
      <c r="D378" s="9">
        <v>44768.607303240744</v>
      </c>
      <c r="E378" s="9">
        <v>0</v>
      </c>
      <c r="F378" s="9">
        <v>6826742418</v>
      </c>
      <c r="G378" s="29">
        <v>7121263485</v>
      </c>
      <c r="H378" s="29">
        <v>8260117111</v>
      </c>
      <c r="I378" s="30">
        <v>0.15989999999999999</v>
      </c>
      <c r="J378" s="9">
        <v>0</v>
      </c>
      <c r="K378" s="9">
        <v>0</v>
      </c>
      <c r="L378" s="9">
        <v>0</v>
      </c>
      <c r="M378" s="9">
        <v>0.15989999999999999</v>
      </c>
      <c r="N378" s="9">
        <v>0</v>
      </c>
      <c r="O378" s="9">
        <v>0</v>
      </c>
      <c r="P378" s="9">
        <v>7918495359</v>
      </c>
      <c r="Q378" s="31">
        <v>0.84950000000000003</v>
      </c>
      <c r="R378" s="31">
        <v>0.75060000000000004</v>
      </c>
      <c r="S378" s="31">
        <v>0.89410000000000001</v>
      </c>
      <c r="T378" s="31">
        <v>0.80459999999999998</v>
      </c>
      <c r="U378" s="32">
        <v>0.80459999999999998</v>
      </c>
      <c r="V378" s="31">
        <f t="shared" si="10"/>
        <v>-5.3999999999999937E-2</v>
      </c>
      <c r="W378" s="9">
        <f t="shared" si="11"/>
        <v>-4275987.4938599952</v>
      </c>
    </row>
    <row r="379" spans="1:23" x14ac:dyDescent="0.35">
      <c r="A379" s="40">
        <v>94903</v>
      </c>
      <c r="B379" s="9" t="s">
        <v>674</v>
      </c>
      <c r="C379" s="9" t="s">
        <v>1035</v>
      </c>
      <c r="D379" s="9">
        <v>44770.539027777777</v>
      </c>
      <c r="E379" s="9">
        <v>0</v>
      </c>
      <c r="F379" s="9">
        <v>1222304206</v>
      </c>
      <c r="G379" s="29">
        <v>1224180023</v>
      </c>
      <c r="H379" s="29">
        <v>1509300531</v>
      </c>
      <c r="I379" s="30">
        <v>0.2329</v>
      </c>
      <c r="J379" s="9">
        <v>0</v>
      </c>
      <c r="K379" s="9">
        <v>0</v>
      </c>
      <c r="L379" s="9">
        <v>0</v>
      </c>
      <c r="M379" s="9">
        <v>0.2329</v>
      </c>
      <c r="N379" s="9">
        <v>0</v>
      </c>
      <c r="O379" s="9">
        <v>0</v>
      </c>
      <c r="P379" s="9">
        <v>1506987822</v>
      </c>
      <c r="Q379" s="31">
        <v>0.83930000000000005</v>
      </c>
      <c r="R379" s="31">
        <v>0.69769999999999999</v>
      </c>
      <c r="S379" s="31">
        <v>0.89410000000000001</v>
      </c>
      <c r="T379" s="31">
        <v>0.80459999999999998</v>
      </c>
      <c r="U379" s="32">
        <v>0.80459999999999998</v>
      </c>
      <c r="V379" s="31">
        <f t="shared" si="10"/>
        <v>-0.1069</v>
      </c>
      <c r="W379" s="9">
        <f t="shared" si="11"/>
        <v>-1610969.981718</v>
      </c>
    </row>
    <row r="380" spans="1:23" x14ac:dyDescent="0.35">
      <c r="A380" s="40">
        <v>94904</v>
      </c>
      <c r="B380" s="9" t="s">
        <v>673</v>
      </c>
      <c r="C380" s="9" t="s">
        <v>1035</v>
      </c>
      <c r="D380" s="9">
        <v>44768.607303240744</v>
      </c>
      <c r="E380" s="9">
        <v>0</v>
      </c>
      <c r="F380" s="9">
        <v>935931164</v>
      </c>
      <c r="G380" s="29">
        <v>996040076</v>
      </c>
      <c r="H380" s="29">
        <v>1244779117</v>
      </c>
      <c r="I380" s="30">
        <v>0.24970000000000001</v>
      </c>
      <c r="J380" s="9">
        <v>0</v>
      </c>
      <c r="K380" s="9">
        <v>0</v>
      </c>
      <c r="L380" s="9">
        <v>0</v>
      </c>
      <c r="M380" s="9">
        <v>0.24970000000000001</v>
      </c>
      <c r="N380" s="9">
        <v>0</v>
      </c>
      <c r="O380" s="9">
        <v>0</v>
      </c>
      <c r="P380" s="9">
        <v>1169659330</v>
      </c>
      <c r="Q380" s="31">
        <v>0.82199999999999995</v>
      </c>
      <c r="R380" s="31">
        <v>0.67410000000000003</v>
      </c>
      <c r="S380" s="31">
        <v>0.89410000000000001</v>
      </c>
      <c r="T380" s="31">
        <v>0.80459999999999998</v>
      </c>
      <c r="U380" s="32">
        <v>0.80459999999999998</v>
      </c>
      <c r="V380" s="31">
        <f t="shared" si="10"/>
        <v>-0.13049999999999995</v>
      </c>
      <c r="W380" s="9">
        <f t="shared" si="11"/>
        <v>-1526405.4256499994</v>
      </c>
    </row>
    <row r="381" spans="1:23" x14ac:dyDescent="0.35">
      <c r="A381" s="40">
        <v>95901</v>
      </c>
      <c r="B381" s="9" t="s">
        <v>672</v>
      </c>
      <c r="C381" s="9" t="s">
        <v>1035</v>
      </c>
      <c r="D381" s="9">
        <v>44774.678518518522</v>
      </c>
      <c r="E381" s="9">
        <v>0</v>
      </c>
      <c r="F381" s="9">
        <v>466362029</v>
      </c>
      <c r="G381" s="29">
        <v>471988996</v>
      </c>
      <c r="H381" s="29">
        <v>550583934</v>
      </c>
      <c r="I381" s="30">
        <v>0.16650000000000001</v>
      </c>
      <c r="J381" s="9">
        <v>0</v>
      </c>
      <c r="K381" s="9">
        <v>0</v>
      </c>
      <c r="L381" s="9">
        <v>0</v>
      </c>
      <c r="M381" s="9">
        <v>0.16650000000000001</v>
      </c>
      <c r="N381" s="9">
        <v>0</v>
      </c>
      <c r="O381" s="9">
        <v>0</v>
      </c>
      <c r="P381" s="9">
        <v>544019972</v>
      </c>
      <c r="Q381" s="31">
        <v>0.91339999999999999</v>
      </c>
      <c r="R381" s="31">
        <v>0.80249999999999999</v>
      </c>
      <c r="S381" s="31">
        <v>0.89410000000000001</v>
      </c>
      <c r="T381" s="31">
        <v>0.80459999999999998</v>
      </c>
      <c r="U381" s="32">
        <v>0.80459999999999998</v>
      </c>
      <c r="V381" s="31">
        <f t="shared" si="10"/>
        <v>-2.0999999999999908E-3</v>
      </c>
      <c r="W381" s="9">
        <f t="shared" si="11"/>
        <v>-11424.419411999948</v>
      </c>
    </row>
    <row r="382" spans="1:23" x14ac:dyDescent="0.35">
      <c r="A382" s="40">
        <v>95902</v>
      </c>
      <c r="B382" s="9" t="s">
        <v>671</v>
      </c>
      <c r="C382" s="9" t="s">
        <v>1035</v>
      </c>
      <c r="D382" s="9">
        <v>44768.607303240744</v>
      </c>
      <c r="E382" s="9">
        <v>0</v>
      </c>
      <c r="F382" s="9">
        <v>47329935</v>
      </c>
      <c r="G382" s="29">
        <v>48825354</v>
      </c>
      <c r="H382" s="29">
        <v>43199267</v>
      </c>
      <c r="I382" s="30">
        <v>-0.1152</v>
      </c>
      <c r="J382" s="9">
        <v>0</v>
      </c>
      <c r="K382" s="9">
        <v>0</v>
      </c>
      <c r="L382" s="9">
        <v>0</v>
      </c>
      <c r="M382" s="9">
        <v>-0.1152</v>
      </c>
      <c r="N382" s="9">
        <v>0</v>
      </c>
      <c r="O382" s="9">
        <v>0</v>
      </c>
      <c r="P382" s="9">
        <v>41876163</v>
      </c>
      <c r="Q382" s="31">
        <v>0.82199999999999995</v>
      </c>
      <c r="R382" s="31">
        <v>0.82199999999999995</v>
      </c>
      <c r="S382" s="31">
        <v>0.89410000000000001</v>
      </c>
      <c r="T382" s="31">
        <v>0.80459999999999998</v>
      </c>
      <c r="U382" s="32">
        <v>0.82199999999999995</v>
      </c>
      <c r="V382" s="31">
        <f t="shared" si="10"/>
        <v>0</v>
      </c>
      <c r="W382" s="9">
        <f t="shared" si="11"/>
        <v>0</v>
      </c>
    </row>
    <row r="383" spans="1:23" x14ac:dyDescent="0.35">
      <c r="A383" s="40">
        <v>95903</v>
      </c>
      <c r="B383" s="9" t="s">
        <v>670</v>
      </c>
      <c r="C383" s="9" t="s">
        <v>1035</v>
      </c>
      <c r="D383" s="9">
        <v>44769.402430555558</v>
      </c>
      <c r="E383" s="9">
        <v>0</v>
      </c>
      <c r="F383" s="9">
        <v>102630278</v>
      </c>
      <c r="G383" s="29">
        <v>105323930</v>
      </c>
      <c r="H383" s="29">
        <v>100762178</v>
      </c>
      <c r="I383" s="30">
        <v>-4.3299999999999998E-2</v>
      </c>
      <c r="J383" s="9">
        <v>0</v>
      </c>
      <c r="K383" s="9">
        <v>0</v>
      </c>
      <c r="L383" s="9">
        <v>0</v>
      </c>
      <c r="M383" s="9">
        <v>-4.3299999999999998E-2</v>
      </c>
      <c r="N383" s="9">
        <v>0</v>
      </c>
      <c r="O383" s="9">
        <v>0</v>
      </c>
      <c r="P383" s="9">
        <v>98185192</v>
      </c>
      <c r="Q383" s="31">
        <v>0.89610000000000001</v>
      </c>
      <c r="R383" s="31">
        <v>0.89610000000000001</v>
      </c>
      <c r="S383" s="31">
        <v>0.89410000000000001</v>
      </c>
      <c r="T383" s="31">
        <v>0.80459999999999998</v>
      </c>
      <c r="U383" s="32">
        <v>0.89410000000000001</v>
      </c>
      <c r="V383" s="31">
        <f t="shared" si="10"/>
        <v>0</v>
      </c>
      <c r="W383" s="9">
        <f t="shared" si="11"/>
        <v>0</v>
      </c>
    </row>
    <row r="384" spans="1:23" x14ac:dyDescent="0.35">
      <c r="A384" s="40">
        <v>95904</v>
      </c>
      <c r="B384" s="9" t="s">
        <v>669</v>
      </c>
      <c r="C384" s="9" t="s">
        <v>1035</v>
      </c>
      <c r="D384" s="9">
        <v>44773.691354166665</v>
      </c>
      <c r="E384" s="9">
        <v>0</v>
      </c>
      <c r="F384" s="9">
        <v>97078395</v>
      </c>
      <c r="G384" s="29">
        <v>99273146</v>
      </c>
      <c r="H384" s="29">
        <v>102322737</v>
      </c>
      <c r="I384" s="30">
        <v>3.0700000000000002E-2</v>
      </c>
      <c r="J384" s="9">
        <v>0</v>
      </c>
      <c r="K384" s="9">
        <v>0</v>
      </c>
      <c r="L384" s="9">
        <v>0</v>
      </c>
      <c r="M384" s="9">
        <v>3.0700000000000002E-2</v>
      </c>
      <c r="N384" s="9">
        <v>0</v>
      </c>
      <c r="O384" s="9">
        <v>0</v>
      </c>
      <c r="P384" s="9">
        <v>100060565</v>
      </c>
      <c r="Q384" s="31">
        <v>0.91339999999999999</v>
      </c>
      <c r="R384" s="31">
        <v>0.9083</v>
      </c>
      <c r="S384" s="31">
        <v>0.89410000000000001</v>
      </c>
      <c r="T384" s="31">
        <v>0.80459999999999998</v>
      </c>
      <c r="U384" s="32">
        <v>0.89410000000000001</v>
      </c>
      <c r="V384" s="31">
        <f t="shared" si="10"/>
        <v>0</v>
      </c>
      <c r="W384" s="9">
        <f t="shared" si="11"/>
        <v>0</v>
      </c>
    </row>
    <row r="385" spans="1:23" x14ac:dyDescent="0.35">
      <c r="A385" s="40">
        <v>95905</v>
      </c>
      <c r="B385" s="9" t="s">
        <v>668</v>
      </c>
      <c r="C385" s="9" t="s">
        <v>1035</v>
      </c>
      <c r="D385" s="9">
        <v>44774.761435185188</v>
      </c>
      <c r="E385" s="9">
        <v>0</v>
      </c>
      <c r="F385" s="9">
        <v>1234162866</v>
      </c>
      <c r="G385" s="29">
        <v>1276996556</v>
      </c>
      <c r="H385" s="29">
        <v>1335245357</v>
      </c>
      <c r="I385" s="30">
        <v>4.5600000000000002E-2</v>
      </c>
      <c r="J385" s="9">
        <v>0</v>
      </c>
      <c r="K385" s="9">
        <v>0</v>
      </c>
      <c r="L385" s="9">
        <v>0</v>
      </c>
      <c r="M385" s="9">
        <v>4.5600000000000002E-2</v>
      </c>
      <c r="N385" s="9">
        <v>0</v>
      </c>
      <c r="O385" s="9">
        <v>0</v>
      </c>
      <c r="P385" s="9">
        <v>1290457855</v>
      </c>
      <c r="Q385" s="31">
        <v>0.91339999999999999</v>
      </c>
      <c r="R385" s="31">
        <v>0.89529999999999998</v>
      </c>
      <c r="S385" s="31">
        <v>0.89410000000000001</v>
      </c>
      <c r="T385" s="31">
        <v>0.80459999999999998</v>
      </c>
      <c r="U385" s="32">
        <v>0.89410000000000001</v>
      </c>
      <c r="V385" s="31">
        <f t="shared" si="10"/>
        <v>0</v>
      </c>
      <c r="W385" s="9">
        <f t="shared" si="11"/>
        <v>0</v>
      </c>
    </row>
    <row r="386" spans="1:23" x14ac:dyDescent="0.35">
      <c r="A386" s="40">
        <v>96904</v>
      </c>
      <c r="B386" s="9" t="s">
        <v>667</v>
      </c>
      <c r="C386" s="9" t="s">
        <v>1035</v>
      </c>
      <c r="D386" s="9">
        <v>44771.649733796294</v>
      </c>
      <c r="E386" s="9">
        <v>0</v>
      </c>
      <c r="F386" s="9">
        <v>204240390</v>
      </c>
      <c r="G386" s="29">
        <v>206420189</v>
      </c>
      <c r="H386" s="29">
        <v>213120741</v>
      </c>
      <c r="I386" s="30">
        <v>3.2500000000000001E-2</v>
      </c>
      <c r="J386" s="9">
        <v>0</v>
      </c>
      <c r="K386" s="9">
        <v>0</v>
      </c>
      <c r="L386" s="9">
        <v>0</v>
      </c>
      <c r="M386" s="9">
        <v>3.2500000000000001E-2</v>
      </c>
      <c r="N386" s="9">
        <v>0</v>
      </c>
      <c r="O386" s="9">
        <v>0</v>
      </c>
      <c r="P386" s="9">
        <v>210870184</v>
      </c>
      <c r="Q386" s="31">
        <v>0.82199999999999995</v>
      </c>
      <c r="R386" s="31">
        <v>0.81599999999999995</v>
      </c>
      <c r="S386" s="31">
        <v>0.89410000000000001</v>
      </c>
      <c r="T386" s="31">
        <v>0.80459999999999998</v>
      </c>
      <c r="U386" s="32">
        <v>0.81599999999999995</v>
      </c>
      <c r="V386" s="31">
        <f t="shared" ref="V386:V449" si="12">MIN(R386,S386)-U386</f>
        <v>0</v>
      </c>
      <c r="W386" s="9">
        <f t="shared" ref="W386:W449" si="13">V386*(P386/100)</f>
        <v>0</v>
      </c>
    </row>
    <row r="387" spans="1:23" x14ac:dyDescent="0.35">
      <c r="A387" s="40">
        <v>96905</v>
      </c>
      <c r="B387" s="9" t="s">
        <v>666</v>
      </c>
      <c r="C387" s="9" t="s">
        <v>1035</v>
      </c>
      <c r="D387" s="9">
        <v>44769.687777777777</v>
      </c>
      <c r="E387" s="9">
        <v>0</v>
      </c>
      <c r="F387" s="9">
        <v>88293794</v>
      </c>
      <c r="G387" s="29">
        <v>89533334</v>
      </c>
      <c r="H387" s="29">
        <v>91271053</v>
      </c>
      <c r="I387" s="30">
        <v>1.9400000000000001E-2</v>
      </c>
      <c r="J387" s="9">
        <v>0</v>
      </c>
      <c r="K387" s="9">
        <v>0</v>
      </c>
      <c r="L387" s="9">
        <v>0</v>
      </c>
      <c r="M387" s="9">
        <v>1.9400000000000001E-2</v>
      </c>
      <c r="N387" s="9">
        <v>0</v>
      </c>
      <c r="O387" s="9">
        <v>0</v>
      </c>
      <c r="P387" s="9">
        <v>90007455</v>
      </c>
      <c r="Q387" s="31">
        <v>0.91059999999999997</v>
      </c>
      <c r="R387" s="31">
        <v>0.91059999999999997</v>
      </c>
      <c r="S387" s="31">
        <v>0.89410000000000001</v>
      </c>
      <c r="T387" s="31">
        <v>0.80459999999999998</v>
      </c>
      <c r="U387" s="32">
        <v>0.89410000000000001</v>
      </c>
      <c r="V387" s="31">
        <f t="shared" si="12"/>
        <v>0</v>
      </c>
      <c r="W387" s="9">
        <f t="shared" si="13"/>
        <v>0</v>
      </c>
    </row>
    <row r="388" spans="1:23" x14ac:dyDescent="0.35">
      <c r="A388" s="40">
        <v>97902</v>
      </c>
      <c r="B388" s="9" t="s">
        <v>665</v>
      </c>
      <c r="C388" s="9" t="s">
        <v>1035</v>
      </c>
      <c r="D388" s="9">
        <v>44774.524027777778</v>
      </c>
      <c r="E388" s="9">
        <v>0</v>
      </c>
      <c r="F388" s="9">
        <v>446390980</v>
      </c>
      <c r="G388" s="29">
        <v>533818206</v>
      </c>
      <c r="H388" s="29">
        <v>754364494</v>
      </c>
      <c r="I388" s="30">
        <v>0.41310000000000002</v>
      </c>
      <c r="J388" s="9">
        <v>0</v>
      </c>
      <c r="K388" s="9">
        <v>0</v>
      </c>
      <c r="L388" s="9">
        <v>0</v>
      </c>
      <c r="M388" s="9">
        <v>0.41310000000000002</v>
      </c>
      <c r="N388" s="9">
        <v>0</v>
      </c>
      <c r="O388" s="9">
        <v>0</v>
      </c>
      <c r="P388" s="9">
        <v>630816825</v>
      </c>
      <c r="Q388" s="31">
        <v>0.82199999999999995</v>
      </c>
      <c r="R388" s="31">
        <v>0.59619999999999995</v>
      </c>
      <c r="S388" s="31">
        <v>0.89410000000000001</v>
      </c>
      <c r="T388" s="31">
        <v>0.80459999999999998</v>
      </c>
      <c r="U388" s="32">
        <v>0.80459999999999998</v>
      </c>
      <c r="V388" s="31">
        <f t="shared" si="12"/>
        <v>-0.20840000000000003</v>
      </c>
      <c r="W388" s="9">
        <f t="shared" si="13"/>
        <v>-1314622.2633000002</v>
      </c>
    </row>
    <row r="389" spans="1:23" x14ac:dyDescent="0.35">
      <c r="A389" s="40">
        <v>97903</v>
      </c>
      <c r="B389" s="9" t="s">
        <v>664</v>
      </c>
      <c r="C389" s="9" t="s">
        <v>1035</v>
      </c>
      <c r="D389" s="9">
        <v>44771.600624999999</v>
      </c>
      <c r="E389" s="9">
        <v>0</v>
      </c>
      <c r="F389" s="9">
        <v>290186317</v>
      </c>
      <c r="G389" s="29">
        <v>294706062</v>
      </c>
      <c r="H389" s="29">
        <v>368644551</v>
      </c>
      <c r="I389" s="30">
        <v>0.25090000000000001</v>
      </c>
      <c r="J389" s="9">
        <v>0</v>
      </c>
      <c r="K389" s="9">
        <v>0</v>
      </c>
      <c r="L389" s="9">
        <v>0</v>
      </c>
      <c r="M389" s="9">
        <v>0.25090000000000001</v>
      </c>
      <c r="N389" s="9">
        <v>0</v>
      </c>
      <c r="O389" s="9">
        <v>0</v>
      </c>
      <c r="P389" s="9">
        <v>362990852</v>
      </c>
      <c r="Q389" s="31">
        <v>0.82199999999999995</v>
      </c>
      <c r="R389" s="31">
        <v>0.67349999999999999</v>
      </c>
      <c r="S389" s="31">
        <v>0.89410000000000001</v>
      </c>
      <c r="T389" s="31">
        <v>0.80459999999999998</v>
      </c>
      <c r="U389" s="32">
        <v>0.80459999999999998</v>
      </c>
      <c r="V389" s="31">
        <f t="shared" si="12"/>
        <v>-0.13109999999999999</v>
      </c>
      <c r="W389" s="9">
        <f t="shared" si="13"/>
        <v>-475881.006972</v>
      </c>
    </row>
    <row r="390" spans="1:23" x14ac:dyDescent="0.35">
      <c r="A390" s="40">
        <v>98901</v>
      </c>
      <c r="B390" s="9" t="s">
        <v>663</v>
      </c>
      <c r="C390" s="9" t="s">
        <v>1035</v>
      </c>
      <c r="D390" s="9">
        <v>44764.6171412037</v>
      </c>
      <c r="E390" s="9">
        <v>0</v>
      </c>
      <c r="F390" s="9">
        <v>273283081</v>
      </c>
      <c r="G390" s="29">
        <v>266636382</v>
      </c>
      <c r="H390" s="29">
        <v>404630533</v>
      </c>
      <c r="I390" s="30">
        <v>0.51749999999999996</v>
      </c>
      <c r="J390" s="9">
        <v>0</v>
      </c>
      <c r="K390" s="9">
        <v>0</v>
      </c>
      <c r="L390" s="9">
        <v>0</v>
      </c>
      <c r="M390" s="9">
        <v>0.51749999999999996</v>
      </c>
      <c r="N390" s="9">
        <v>0</v>
      </c>
      <c r="O390" s="9">
        <v>0</v>
      </c>
      <c r="P390" s="9">
        <v>414717144</v>
      </c>
      <c r="Q390" s="31">
        <v>0.88119999999999998</v>
      </c>
      <c r="R390" s="31">
        <v>0.59509999999999996</v>
      </c>
      <c r="S390" s="31">
        <v>0.89410000000000001</v>
      </c>
      <c r="T390" s="31">
        <v>0.80459999999999998</v>
      </c>
      <c r="U390" s="32">
        <v>0.80459999999999998</v>
      </c>
      <c r="V390" s="31">
        <f t="shared" si="12"/>
        <v>-0.20950000000000002</v>
      </c>
      <c r="W390" s="9">
        <f t="shared" si="13"/>
        <v>-868832.41668000002</v>
      </c>
    </row>
    <row r="391" spans="1:23" x14ac:dyDescent="0.35">
      <c r="A391" s="40">
        <v>98903</v>
      </c>
      <c r="B391" s="9" t="s">
        <v>662</v>
      </c>
      <c r="C391" s="9" t="s">
        <v>1035</v>
      </c>
      <c r="D391" s="9">
        <v>44771.554629629631</v>
      </c>
      <c r="E391" s="9">
        <v>1262686</v>
      </c>
      <c r="F391" s="9">
        <v>129759582</v>
      </c>
      <c r="G391" s="29">
        <v>128768727</v>
      </c>
      <c r="H391" s="29">
        <v>155431712</v>
      </c>
      <c r="I391" s="30">
        <v>0.20710000000000001</v>
      </c>
      <c r="J391" s="9">
        <v>0</v>
      </c>
      <c r="K391" s="9">
        <v>0</v>
      </c>
      <c r="L391" s="9">
        <v>0</v>
      </c>
      <c r="M391" s="9">
        <v>0.20710000000000001</v>
      </c>
      <c r="N391" s="9">
        <v>1468072</v>
      </c>
      <c r="O391" s="9">
        <v>205386</v>
      </c>
      <c r="P391" s="9">
        <v>156571667</v>
      </c>
      <c r="Q391" s="31">
        <v>0.90790000000000004</v>
      </c>
      <c r="R391" s="31">
        <v>0.7712</v>
      </c>
      <c r="S391" s="31">
        <v>0.89410000000000001</v>
      </c>
      <c r="T391" s="31">
        <v>0.80459999999999998</v>
      </c>
      <c r="U391" s="32">
        <v>0.80459999999999998</v>
      </c>
      <c r="V391" s="31">
        <f t="shared" si="12"/>
        <v>-3.3399999999999985E-2</v>
      </c>
      <c r="W391" s="9">
        <f t="shared" si="13"/>
        <v>-52294.936777999974</v>
      </c>
    </row>
    <row r="392" spans="1:23" x14ac:dyDescent="0.35">
      <c r="A392" s="40">
        <v>98904</v>
      </c>
      <c r="B392" s="9" t="s">
        <v>661</v>
      </c>
      <c r="C392" s="9" t="s">
        <v>1035</v>
      </c>
      <c r="D392" s="9">
        <v>44785.415590277778</v>
      </c>
      <c r="E392" s="9">
        <v>0</v>
      </c>
      <c r="F392" s="9">
        <v>375114991</v>
      </c>
      <c r="G392" s="29">
        <v>390122025</v>
      </c>
      <c r="H392" s="29">
        <v>416079874</v>
      </c>
      <c r="I392" s="30">
        <v>6.6500000000000004E-2</v>
      </c>
      <c r="J392" s="9">
        <v>0</v>
      </c>
      <c r="K392" s="9">
        <v>0</v>
      </c>
      <c r="L392" s="9">
        <v>0</v>
      </c>
      <c r="M392" s="9">
        <v>6.6500000000000004E-2</v>
      </c>
      <c r="N392" s="9">
        <v>0</v>
      </c>
      <c r="O392" s="9">
        <v>0</v>
      </c>
      <c r="P392" s="9">
        <v>400074305</v>
      </c>
      <c r="Q392" s="31">
        <v>0.86939999999999995</v>
      </c>
      <c r="R392" s="31">
        <v>0.83550000000000002</v>
      </c>
      <c r="S392" s="31">
        <v>0.89410000000000001</v>
      </c>
      <c r="T392" s="31">
        <v>0.80459999999999998</v>
      </c>
      <c r="U392" s="32">
        <v>0.83550000000000002</v>
      </c>
      <c r="V392" s="31">
        <f t="shared" si="12"/>
        <v>0</v>
      </c>
      <c r="W392" s="9">
        <f t="shared" si="13"/>
        <v>0</v>
      </c>
    </row>
    <row r="393" spans="1:23" x14ac:dyDescent="0.35">
      <c r="A393" s="40">
        <v>99902</v>
      </c>
      <c r="B393" s="9" t="s">
        <v>660</v>
      </c>
      <c r="C393" s="9" t="s">
        <v>1035</v>
      </c>
      <c r="D393" s="9">
        <v>44770.539027777777</v>
      </c>
      <c r="E393" s="9">
        <v>0</v>
      </c>
      <c r="F393" s="9">
        <v>174241157</v>
      </c>
      <c r="G393" s="29">
        <v>175533960</v>
      </c>
      <c r="H393" s="29">
        <v>194388121</v>
      </c>
      <c r="I393" s="30">
        <v>0.1074</v>
      </c>
      <c r="J393" s="9">
        <v>0</v>
      </c>
      <c r="K393" s="9">
        <v>0</v>
      </c>
      <c r="L393" s="9">
        <v>0</v>
      </c>
      <c r="M393" s="9">
        <v>0.1074</v>
      </c>
      <c r="N393" s="9">
        <v>0</v>
      </c>
      <c r="O393" s="9">
        <v>0</v>
      </c>
      <c r="P393" s="9">
        <v>192956458</v>
      </c>
      <c r="Q393" s="31">
        <v>0.85419999999999996</v>
      </c>
      <c r="R393" s="31">
        <v>0.79059999999999997</v>
      </c>
      <c r="S393" s="31">
        <v>0.89410000000000001</v>
      </c>
      <c r="T393" s="31">
        <v>0.80459999999999998</v>
      </c>
      <c r="U393" s="32">
        <v>0.80459999999999998</v>
      </c>
      <c r="V393" s="31">
        <f t="shared" si="12"/>
        <v>-1.4000000000000012E-2</v>
      </c>
      <c r="W393" s="9">
        <f t="shared" si="13"/>
        <v>-27013.904120000025</v>
      </c>
    </row>
    <row r="394" spans="1:23" x14ac:dyDescent="0.35">
      <c r="A394" s="40">
        <v>99903</v>
      </c>
      <c r="B394" s="9" t="s">
        <v>659</v>
      </c>
      <c r="C394" s="9" t="s">
        <v>1035</v>
      </c>
      <c r="D394" s="9">
        <v>44769.687777777777</v>
      </c>
      <c r="E394" s="9">
        <v>0</v>
      </c>
      <c r="F394" s="9">
        <v>342336315</v>
      </c>
      <c r="G394" s="29">
        <v>342967770</v>
      </c>
      <c r="H394" s="29">
        <v>373850160</v>
      </c>
      <c r="I394" s="30">
        <v>0.09</v>
      </c>
      <c r="J394" s="9">
        <v>0</v>
      </c>
      <c r="K394" s="9">
        <v>0</v>
      </c>
      <c r="L394" s="9">
        <v>0</v>
      </c>
      <c r="M394" s="9">
        <v>0.09</v>
      </c>
      <c r="N394" s="9">
        <v>0</v>
      </c>
      <c r="O394" s="9">
        <v>0</v>
      </c>
      <c r="P394" s="9">
        <v>373161846</v>
      </c>
      <c r="Q394" s="31">
        <v>0.84289999999999998</v>
      </c>
      <c r="R394" s="31">
        <v>0.79259999999999997</v>
      </c>
      <c r="S394" s="31">
        <v>0.89410000000000001</v>
      </c>
      <c r="T394" s="31">
        <v>0.80459999999999998</v>
      </c>
      <c r="U394" s="32">
        <v>0.80459999999999998</v>
      </c>
      <c r="V394" s="31">
        <f t="shared" si="12"/>
        <v>-1.2000000000000011E-2</v>
      </c>
      <c r="W394" s="9">
        <f t="shared" si="13"/>
        <v>-44779.42152000004</v>
      </c>
    </row>
    <row r="395" spans="1:23" x14ac:dyDescent="0.35">
      <c r="A395" s="40">
        <v>100903</v>
      </c>
      <c r="B395" s="9" t="s">
        <v>658</v>
      </c>
      <c r="C395" s="9" t="s">
        <v>1035</v>
      </c>
      <c r="D395" s="9">
        <v>44768.607303240744</v>
      </c>
      <c r="E395" s="9">
        <v>21257070</v>
      </c>
      <c r="F395" s="9">
        <v>482869637</v>
      </c>
      <c r="G395" s="29">
        <v>472369744</v>
      </c>
      <c r="H395" s="29">
        <v>490806433</v>
      </c>
      <c r="I395" s="30">
        <v>3.9E-2</v>
      </c>
      <c r="J395" s="9">
        <v>0</v>
      </c>
      <c r="K395" s="9">
        <v>0</v>
      </c>
      <c r="L395" s="9">
        <v>0</v>
      </c>
      <c r="M395" s="9">
        <v>3.9E-2</v>
      </c>
      <c r="N395" s="9">
        <v>22736639</v>
      </c>
      <c r="O395" s="9">
        <v>1479569</v>
      </c>
      <c r="P395" s="9">
        <v>502366040</v>
      </c>
      <c r="Q395" s="31">
        <v>0.85460000000000003</v>
      </c>
      <c r="R395" s="31">
        <v>0.84189999999999998</v>
      </c>
      <c r="S395" s="31">
        <v>0.89410000000000001</v>
      </c>
      <c r="T395" s="31">
        <v>0.80459999999999998</v>
      </c>
      <c r="U395" s="32">
        <v>0.84189999999999998</v>
      </c>
      <c r="V395" s="31">
        <f t="shared" si="12"/>
        <v>0</v>
      </c>
      <c r="W395" s="9">
        <f t="shared" si="13"/>
        <v>0</v>
      </c>
    </row>
    <row r="396" spans="1:23" x14ac:dyDescent="0.35">
      <c r="A396" s="40">
        <v>100904</v>
      </c>
      <c r="B396" s="9" t="s">
        <v>657</v>
      </c>
      <c r="C396" s="9" t="s">
        <v>1035</v>
      </c>
      <c r="D396" s="9">
        <v>44774.678518518522</v>
      </c>
      <c r="E396" s="9">
        <v>0</v>
      </c>
      <c r="F396" s="9">
        <v>1039673144</v>
      </c>
      <c r="G396" s="29">
        <v>1072905378</v>
      </c>
      <c r="H396" s="29">
        <v>1124319302</v>
      </c>
      <c r="I396" s="30">
        <v>4.7899999999999998E-2</v>
      </c>
      <c r="J396" s="9">
        <v>0</v>
      </c>
      <c r="K396" s="9">
        <v>0</v>
      </c>
      <c r="L396" s="9">
        <v>0</v>
      </c>
      <c r="M396" s="9">
        <v>4.7899999999999998E-2</v>
      </c>
      <c r="N396" s="9">
        <v>0</v>
      </c>
      <c r="O396" s="9">
        <v>0</v>
      </c>
      <c r="P396" s="9">
        <v>1089494570</v>
      </c>
      <c r="Q396" s="31">
        <v>0.8498</v>
      </c>
      <c r="R396" s="31">
        <v>0.83120000000000005</v>
      </c>
      <c r="S396" s="31">
        <v>0.89410000000000001</v>
      </c>
      <c r="T396" s="31">
        <v>0.80459999999999998</v>
      </c>
      <c r="U396" s="32">
        <v>0.83120000000000005</v>
      </c>
      <c r="V396" s="31">
        <f t="shared" si="12"/>
        <v>0</v>
      </c>
      <c r="W396" s="9">
        <f t="shared" si="13"/>
        <v>0</v>
      </c>
    </row>
    <row r="397" spans="1:23" x14ac:dyDescent="0.35">
      <c r="A397" s="40">
        <v>100905</v>
      </c>
      <c r="B397" s="9" t="s">
        <v>656</v>
      </c>
      <c r="C397" s="9" t="s">
        <v>1035</v>
      </c>
      <c r="D397" s="9">
        <v>44774.629942129628</v>
      </c>
      <c r="E397" s="9">
        <v>91401112</v>
      </c>
      <c r="F397" s="9">
        <v>1223790435</v>
      </c>
      <c r="G397" s="29">
        <v>1176356717</v>
      </c>
      <c r="H397" s="29">
        <v>1207109107</v>
      </c>
      <c r="I397" s="30">
        <v>2.6100000000000002E-2</v>
      </c>
      <c r="J397" s="9">
        <v>0</v>
      </c>
      <c r="K397" s="9">
        <v>0</v>
      </c>
      <c r="L397" s="9">
        <v>0</v>
      </c>
      <c r="M397" s="9">
        <v>2.6100000000000002E-2</v>
      </c>
      <c r="N397" s="9">
        <v>101534963</v>
      </c>
      <c r="O397" s="9">
        <v>10133851</v>
      </c>
      <c r="P397" s="9">
        <v>1263527278</v>
      </c>
      <c r="Q397" s="31">
        <v>0.83160000000000001</v>
      </c>
      <c r="R397" s="31">
        <v>0.82550000000000001</v>
      </c>
      <c r="S397" s="31">
        <v>0.89410000000000001</v>
      </c>
      <c r="T397" s="31">
        <v>0.80459999999999998</v>
      </c>
      <c r="U397" s="32">
        <v>0.82550000000000001</v>
      </c>
      <c r="V397" s="31">
        <f t="shared" si="12"/>
        <v>0</v>
      </c>
      <c r="W397" s="9">
        <f t="shared" si="13"/>
        <v>0</v>
      </c>
    </row>
    <row r="398" spans="1:23" x14ac:dyDescent="0.35">
      <c r="A398" s="40">
        <v>100907</v>
      </c>
      <c r="B398" s="9" t="s">
        <v>655</v>
      </c>
      <c r="C398" s="9" t="s">
        <v>1035</v>
      </c>
      <c r="D398" s="9">
        <v>44770.457719907405</v>
      </c>
      <c r="E398" s="9">
        <v>0</v>
      </c>
      <c r="F398" s="9">
        <v>1499046182</v>
      </c>
      <c r="G398" s="29">
        <v>1540823939</v>
      </c>
      <c r="H398" s="29">
        <v>1637267493</v>
      </c>
      <c r="I398" s="30">
        <v>6.2600000000000003E-2</v>
      </c>
      <c r="J398" s="9">
        <v>0</v>
      </c>
      <c r="K398" s="9">
        <v>0</v>
      </c>
      <c r="L398" s="9">
        <v>0</v>
      </c>
      <c r="M398" s="9">
        <v>6.2600000000000003E-2</v>
      </c>
      <c r="N398" s="9">
        <v>0</v>
      </c>
      <c r="O398" s="9">
        <v>0</v>
      </c>
      <c r="P398" s="9">
        <v>1592874774</v>
      </c>
      <c r="Q398" s="31">
        <v>0.82199999999999995</v>
      </c>
      <c r="R398" s="31">
        <v>0.79290000000000005</v>
      </c>
      <c r="S398" s="31">
        <v>0.89410000000000001</v>
      </c>
      <c r="T398" s="31">
        <v>0.80459999999999998</v>
      </c>
      <c r="U398" s="32">
        <v>0.80459999999999998</v>
      </c>
      <c r="V398" s="31">
        <f t="shared" si="12"/>
        <v>-1.1699999999999933E-2</v>
      </c>
      <c r="W398" s="9">
        <f t="shared" si="13"/>
        <v>-186366.34855799892</v>
      </c>
    </row>
    <row r="399" spans="1:23" x14ac:dyDescent="0.35">
      <c r="A399" s="40">
        <v>100908</v>
      </c>
      <c r="B399" s="9" t="s">
        <v>654</v>
      </c>
      <c r="C399" s="9" t="s">
        <v>1035</v>
      </c>
      <c r="D399" s="9">
        <v>44769.544224537036</v>
      </c>
      <c r="E399" s="9">
        <v>0</v>
      </c>
      <c r="F399" s="9">
        <v>278539207</v>
      </c>
      <c r="G399" s="29">
        <v>276488945</v>
      </c>
      <c r="H399" s="29">
        <v>317905499</v>
      </c>
      <c r="I399" s="30">
        <v>0.14979999999999999</v>
      </c>
      <c r="J399" s="9">
        <v>0</v>
      </c>
      <c r="K399" s="9">
        <v>0</v>
      </c>
      <c r="L399" s="9">
        <v>0</v>
      </c>
      <c r="M399" s="9">
        <v>0.14979999999999999</v>
      </c>
      <c r="N399" s="9">
        <v>0</v>
      </c>
      <c r="O399" s="9">
        <v>0</v>
      </c>
      <c r="P399" s="9">
        <v>320262879</v>
      </c>
      <c r="Q399" s="31">
        <v>0.91339999999999999</v>
      </c>
      <c r="R399" s="31">
        <v>0.81420000000000003</v>
      </c>
      <c r="S399" s="31">
        <v>0.89410000000000001</v>
      </c>
      <c r="T399" s="31">
        <v>0.80459999999999998</v>
      </c>
      <c r="U399" s="32">
        <v>0.81420000000000003</v>
      </c>
      <c r="V399" s="31">
        <f t="shared" si="12"/>
        <v>0</v>
      </c>
      <c r="W399" s="9">
        <f t="shared" si="13"/>
        <v>0</v>
      </c>
    </row>
    <row r="400" spans="1:23" x14ac:dyDescent="0.35">
      <c r="A400" s="40">
        <v>101902</v>
      </c>
      <c r="B400" s="9" t="s">
        <v>653</v>
      </c>
      <c r="C400" s="9" t="s">
        <v>1035</v>
      </c>
      <c r="D400" s="9">
        <v>44769.402430555558</v>
      </c>
      <c r="E400" s="9">
        <v>0</v>
      </c>
      <c r="F400" s="9">
        <v>23792176097</v>
      </c>
      <c r="G400" s="29">
        <v>24287046850</v>
      </c>
      <c r="H400" s="29">
        <v>27076163982</v>
      </c>
      <c r="I400" s="30">
        <v>0.1148</v>
      </c>
      <c r="J400" s="9">
        <v>0</v>
      </c>
      <c r="K400" s="9">
        <v>0</v>
      </c>
      <c r="L400" s="9">
        <v>0</v>
      </c>
      <c r="M400" s="9">
        <v>0.1148</v>
      </c>
      <c r="N400" s="9">
        <v>0</v>
      </c>
      <c r="O400" s="9">
        <v>0</v>
      </c>
      <c r="P400" s="9">
        <v>26524462421</v>
      </c>
      <c r="Q400" s="31">
        <v>0.8498</v>
      </c>
      <c r="R400" s="31">
        <v>0.78129999999999999</v>
      </c>
      <c r="S400" s="31">
        <v>0.89410000000000001</v>
      </c>
      <c r="T400" s="31">
        <v>0.80459999999999998</v>
      </c>
      <c r="U400" s="32">
        <v>0.80459999999999998</v>
      </c>
      <c r="V400" s="31">
        <f t="shared" si="12"/>
        <v>-2.3299999999999987E-2</v>
      </c>
      <c r="W400" s="9">
        <f t="shared" si="13"/>
        <v>-6180199.7440929972</v>
      </c>
    </row>
    <row r="401" spans="1:23" x14ac:dyDescent="0.35">
      <c r="A401" s="40">
        <v>101903</v>
      </c>
      <c r="B401" s="9" t="s">
        <v>652</v>
      </c>
      <c r="C401" s="9" t="s">
        <v>1035</v>
      </c>
      <c r="D401" s="9">
        <v>44771.649733796294</v>
      </c>
      <c r="E401" s="9">
        <v>0</v>
      </c>
      <c r="F401" s="9">
        <v>17770820753</v>
      </c>
      <c r="G401" s="29">
        <v>18158174392</v>
      </c>
      <c r="H401" s="29">
        <v>19570727072</v>
      </c>
      <c r="I401" s="30">
        <v>7.7799999999999994E-2</v>
      </c>
      <c r="J401" s="9">
        <v>0</v>
      </c>
      <c r="K401" s="9">
        <v>0</v>
      </c>
      <c r="L401" s="9">
        <v>0</v>
      </c>
      <c r="M401" s="9">
        <v>7.7799999999999994E-2</v>
      </c>
      <c r="N401" s="9">
        <v>0</v>
      </c>
      <c r="O401" s="9">
        <v>0</v>
      </c>
      <c r="P401" s="9">
        <v>19153240590</v>
      </c>
      <c r="Q401" s="31">
        <v>0.89070000000000005</v>
      </c>
      <c r="R401" s="31">
        <v>0.84699999999999998</v>
      </c>
      <c r="S401" s="31">
        <v>0.89410000000000001</v>
      </c>
      <c r="T401" s="31">
        <v>0.80459999999999998</v>
      </c>
      <c r="U401" s="32">
        <v>0.84699999999999998</v>
      </c>
      <c r="V401" s="31">
        <f t="shared" si="12"/>
        <v>0</v>
      </c>
      <c r="W401" s="9">
        <f t="shared" si="13"/>
        <v>0</v>
      </c>
    </row>
    <row r="402" spans="1:23" x14ac:dyDescent="0.35">
      <c r="A402" s="40">
        <v>101905</v>
      </c>
      <c r="B402" s="9" t="s">
        <v>651</v>
      </c>
      <c r="C402" s="9" t="s">
        <v>1035</v>
      </c>
      <c r="D402" s="9">
        <v>44774.629942129628</v>
      </c>
      <c r="E402" s="9">
        <v>0</v>
      </c>
      <c r="F402" s="9">
        <v>4039335687</v>
      </c>
      <c r="G402" s="29">
        <v>4016239290</v>
      </c>
      <c r="H402" s="29">
        <v>4373960155</v>
      </c>
      <c r="I402" s="30">
        <v>8.9099999999999999E-2</v>
      </c>
      <c r="J402" s="9">
        <v>0</v>
      </c>
      <c r="K402" s="9">
        <v>0</v>
      </c>
      <c r="L402" s="9">
        <v>0</v>
      </c>
      <c r="M402" s="9">
        <v>8.9099999999999999E-2</v>
      </c>
      <c r="N402" s="9">
        <v>0</v>
      </c>
      <c r="O402" s="9">
        <v>0</v>
      </c>
      <c r="P402" s="9">
        <v>4399113716</v>
      </c>
      <c r="Q402" s="31">
        <v>0.8952</v>
      </c>
      <c r="R402" s="31">
        <v>0.84250000000000003</v>
      </c>
      <c r="S402" s="31">
        <v>0.89410000000000001</v>
      </c>
      <c r="T402" s="31">
        <v>0.80459999999999998</v>
      </c>
      <c r="U402" s="32">
        <v>0.84250000000000003</v>
      </c>
      <c r="V402" s="31">
        <f t="shared" si="12"/>
        <v>0</v>
      </c>
      <c r="W402" s="9">
        <f t="shared" si="13"/>
        <v>0</v>
      </c>
    </row>
    <row r="403" spans="1:23" x14ac:dyDescent="0.35">
      <c r="A403" s="40">
        <v>101906</v>
      </c>
      <c r="B403" s="9" t="s">
        <v>650</v>
      </c>
      <c r="C403" s="9" t="s">
        <v>1035</v>
      </c>
      <c r="D403" s="9">
        <v>44774.678518518522</v>
      </c>
      <c r="E403" s="9">
        <v>0</v>
      </c>
      <c r="F403" s="9">
        <v>2411021724</v>
      </c>
      <c r="G403" s="29">
        <v>2517281539</v>
      </c>
      <c r="H403" s="29">
        <v>2832740893</v>
      </c>
      <c r="I403" s="30">
        <v>0.12529999999999999</v>
      </c>
      <c r="J403" s="9">
        <v>0</v>
      </c>
      <c r="K403" s="9">
        <v>0</v>
      </c>
      <c r="L403" s="9">
        <v>0</v>
      </c>
      <c r="M403" s="9">
        <v>0.12529999999999999</v>
      </c>
      <c r="N403" s="9">
        <v>0</v>
      </c>
      <c r="O403" s="9">
        <v>0</v>
      </c>
      <c r="P403" s="9">
        <v>2713164867</v>
      </c>
      <c r="Q403" s="31">
        <v>0.82199999999999995</v>
      </c>
      <c r="R403" s="31">
        <v>0.74870000000000003</v>
      </c>
      <c r="S403" s="31">
        <v>0.89410000000000001</v>
      </c>
      <c r="T403" s="31">
        <v>0.80459999999999998</v>
      </c>
      <c r="U403" s="32">
        <v>0.80459999999999998</v>
      </c>
      <c r="V403" s="31">
        <f t="shared" si="12"/>
        <v>-5.589999999999995E-2</v>
      </c>
      <c r="W403" s="9">
        <f t="shared" si="13"/>
        <v>-1516659.1606529988</v>
      </c>
    </row>
    <row r="404" spans="1:23" x14ac:dyDescent="0.35">
      <c r="A404" s="40">
        <v>101907</v>
      </c>
      <c r="B404" s="9" t="s">
        <v>649</v>
      </c>
      <c r="C404" s="9" t="s">
        <v>1035</v>
      </c>
      <c r="D404" s="9">
        <v>44768.607303240744</v>
      </c>
      <c r="E404" s="9">
        <v>6527279746</v>
      </c>
      <c r="F404" s="9">
        <v>65724522384</v>
      </c>
      <c r="G404" s="29">
        <v>61448982678</v>
      </c>
      <c r="H404" s="29">
        <v>68604753570</v>
      </c>
      <c r="I404" s="30">
        <v>0.11650000000000001</v>
      </c>
      <c r="J404" s="9">
        <v>0</v>
      </c>
      <c r="K404" s="9">
        <v>0</v>
      </c>
      <c r="L404" s="9">
        <v>0</v>
      </c>
      <c r="M404" s="9">
        <v>0.11650000000000001</v>
      </c>
      <c r="N404" s="9">
        <v>6599218820</v>
      </c>
      <c r="O404" s="9">
        <v>71939074</v>
      </c>
      <c r="P404" s="9">
        <v>72690015872</v>
      </c>
      <c r="Q404" s="31">
        <v>0.87919999999999998</v>
      </c>
      <c r="R404" s="31">
        <v>0.81479999999999997</v>
      </c>
      <c r="S404" s="31">
        <v>0.89410000000000001</v>
      </c>
      <c r="T404" s="31">
        <v>0.80459999999999998</v>
      </c>
      <c r="U404" s="32">
        <v>0.81479999999999997</v>
      </c>
      <c r="V404" s="31">
        <f t="shared" si="12"/>
        <v>0</v>
      </c>
      <c r="W404" s="9">
        <f t="shared" si="13"/>
        <v>0</v>
      </c>
    </row>
    <row r="405" spans="1:23" x14ac:dyDescent="0.35">
      <c r="A405" s="40">
        <v>101908</v>
      </c>
      <c r="B405" s="9" t="s">
        <v>648</v>
      </c>
      <c r="C405" s="9" t="s">
        <v>1035</v>
      </c>
      <c r="D405" s="9">
        <v>44769.564317129632</v>
      </c>
      <c r="E405" s="9">
        <v>486140796</v>
      </c>
      <c r="F405" s="9">
        <v>11264390394</v>
      </c>
      <c r="G405" s="29">
        <v>11615870273</v>
      </c>
      <c r="H405" s="29">
        <v>12953445534</v>
      </c>
      <c r="I405" s="30">
        <v>0.1152</v>
      </c>
      <c r="J405" s="9">
        <v>0</v>
      </c>
      <c r="K405" s="9">
        <v>0</v>
      </c>
      <c r="L405" s="9">
        <v>0</v>
      </c>
      <c r="M405" s="9">
        <v>0.1152</v>
      </c>
      <c r="N405" s="9">
        <v>490205617</v>
      </c>
      <c r="O405" s="9">
        <v>4064821</v>
      </c>
      <c r="P405" s="9">
        <v>12509577893</v>
      </c>
      <c r="Q405" s="31">
        <v>0.87460000000000004</v>
      </c>
      <c r="R405" s="31">
        <v>0.80720000000000003</v>
      </c>
      <c r="S405" s="31">
        <v>0.89410000000000001</v>
      </c>
      <c r="T405" s="31">
        <v>0.80459999999999998</v>
      </c>
      <c r="U405" s="32">
        <v>0.80720000000000003</v>
      </c>
      <c r="V405" s="31">
        <f t="shared" si="12"/>
        <v>0</v>
      </c>
      <c r="W405" s="9">
        <f t="shared" si="13"/>
        <v>0</v>
      </c>
    </row>
    <row r="406" spans="1:23" x14ac:dyDescent="0.35">
      <c r="A406" s="40">
        <v>101910</v>
      </c>
      <c r="B406" s="9" t="s">
        <v>647</v>
      </c>
      <c r="C406" s="9" t="s">
        <v>1035</v>
      </c>
      <c r="D406" s="9">
        <v>44774.524027777778</v>
      </c>
      <c r="E406" s="9">
        <v>337311990</v>
      </c>
      <c r="F406" s="9">
        <v>10705213222</v>
      </c>
      <c r="G406" s="29">
        <v>10034205116</v>
      </c>
      <c r="H406" s="29">
        <v>11342251358</v>
      </c>
      <c r="I406" s="30">
        <v>0.13039999999999999</v>
      </c>
      <c r="J406" s="9">
        <v>0</v>
      </c>
      <c r="K406" s="9">
        <v>0</v>
      </c>
      <c r="L406" s="9">
        <v>0</v>
      </c>
      <c r="M406" s="9">
        <v>0.13039999999999999</v>
      </c>
      <c r="N406" s="9">
        <v>340656219</v>
      </c>
      <c r="O406" s="9">
        <v>3344229</v>
      </c>
      <c r="P406" s="9">
        <v>12060103895</v>
      </c>
      <c r="Q406" s="31">
        <v>0.91339999999999999</v>
      </c>
      <c r="R406" s="31">
        <v>0.83099999999999996</v>
      </c>
      <c r="S406" s="31">
        <v>0.89410000000000001</v>
      </c>
      <c r="T406" s="31">
        <v>0.80459999999999998</v>
      </c>
      <c r="U406" s="32">
        <v>0.83099999999999996</v>
      </c>
      <c r="V406" s="31">
        <f t="shared" si="12"/>
        <v>0</v>
      </c>
      <c r="W406" s="9">
        <f t="shared" si="13"/>
        <v>0</v>
      </c>
    </row>
    <row r="407" spans="1:23" x14ac:dyDescent="0.35">
      <c r="A407" s="40">
        <v>101911</v>
      </c>
      <c r="B407" s="9" t="s">
        <v>646</v>
      </c>
      <c r="C407" s="9" t="s">
        <v>1035</v>
      </c>
      <c r="D407" s="9">
        <v>44774.761435185188</v>
      </c>
      <c r="E407" s="9">
        <v>334456880</v>
      </c>
      <c r="F407" s="9">
        <v>13688530777</v>
      </c>
      <c r="G407" s="29">
        <v>12926808963</v>
      </c>
      <c r="H407" s="29">
        <v>14691655748</v>
      </c>
      <c r="I407" s="30">
        <v>0.13650000000000001</v>
      </c>
      <c r="J407" s="9">
        <v>0</v>
      </c>
      <c r="K407" s="9">
        <v>0</v>
      </c>
      <c r="L407" s="9">
        <v>0</v>
      </c>
      <c r="M407" s="9">
        <v>0.13650000000000001</v>
      </c>
      <c r="N407" s="9">
        <v>343255005</v>
      </c>
      <c r="O407" s="9">
        <v>8798125</v>
      </c>
      <c r="P407" s="9">
        <v>15520508501</v>
      </c>
      <c r="Q407" s="31">
        <v>0.90529999999999999</v>
      </c>
      <c r="R407" s="31">
        <v>0.81840000000000002</v>
      </c>
      <c r="S407" s="31">
        <v>0.89410000000000001</v>
      </c>
      <c r="T407" s="31">
        <v>0.80459999999999998</v>
      </c>
      <c r="U407" s="32">
        <v>0.81840000000000002</v>
      </c>
      <c r="V407" s="31">
        <f t="shared" si="12"/>
        <v>0</v>
      </c>
      <c r="W407" s="9">
        <f t="shared" si="13"/>
        <v>0</v>
      </c>
    </row>
    <row r="408" spans="1:23" x14ac:dyDescent="0.35">
      <c r="A408" s="40">
        <v>101912</v>
      </c>
      <c r="B408" s="9" t="s">
        <v>645</v>
      </c>
      <c r="C408" s="9" t="s">
        <v>1035</v>
      </c>
      <c r="D408" s="9">
        <v>44770.780717592592</v>
      </c>
      <c r="E408" s="9">
        <v>16891096342</v>
      </c>
      <c r="F408" s="9">
        <v>203490915025</v>
      </c>
      <c r="G408" s="29">
        <v>200474092492</v>
      </c>
      <c r="H408" s="29">
        <v>221436888345</v>
      </c>
      <c r="I408" s="30">
        <v>0.1046</v>
      </c>
      <c r="J408" s="9">
        <v>0</v>
      </c>
      <c r="K408" s="9">
        <v>0</v>
      </c>
      <c r="L408" s="9">
        <v>0</v>
      </c>
      <c r="M408" s="9">
        <v>0.1046</v>
      </c>
      <c r="N408" s="9">
        <v>17004573919</v>
      </c>
      <c r="O408" s="9">
        <v>113477577</v>
      </c>
      <c r="P408" s="9">
        <v>223116409624</v>
      </c>
      <c r="Q408" s="31">
        <v>0.87770000000000004</v>
      </c>
      <c r="R408" s="31">
        <v>0.82050000000000001</v>
      </c>
      <c r="S408" s="31">
        <v>0.89410000000000001</v>
      </c>
      <c r="T408" s="31">
        <v>0.80459999999999998</v>
      </c>
      <c r="U408" s="32">
        <v>0.82050000000000001</v>
      </c>
      <c r="V408" s="31">
        <f t="shared" si="12"/>
        <v>0</v>
      </c>
      <c r="W408" s="9">
        <f t="shared" si="13"/>
        <v>0</v>
      </c>
    </row>
    <row r="409" spans="1:23" x14ac:dyDescent="0.35">
      <c r="A409" s="40">
        <v>101913</v>
      </c>
      <c r="B409" s="9" t="s">
        <v>644</v>
      </c>
      <c r="C409" s="9" t="s">
        <v>1035</v>
      </c>
      <c r="D409" s="9">
        <v>44769.544224537036</v>
      </c>
      <c r="E409" s="9">
        <v>0</v>
      </c>
      <c r="F409" s="9">
        <v>19043226340</v>
      </c>
      <c r="G409" s="29">
        <v>20350421494</v>
      </c>
      <c r="H409" s="29">
        <v>22622082183</v>
      </c>
      <c r="I409" s="30">
        <v>0.1116</v>
      </c>
      <c r="J409" s="9">
        <v>0</v>
      </c>
      <c r="K409" s="9">
        <v>0</v>
      </c>
      <c r="L409" s="9">
        <v>0</v>
      </c>
      <c r="M409" s="9">
        <v>0.1116</v>
      </c>
      <c r="N409" s="9">
        <v>0</v>
      </c>
      <c r="O409" s="9">
        <v>0</v>
      </c>
      <c r="P409" s="9">
        <v>21168968486</v>
      </c>
      <c r="Q409" s="31">
        <v>0.85060000000000002</v>
      </c>
      <c r="R409" s="31">
        <v>0.7843</v>
      </c>
      <c r="S409" s="31">
        <v>0.89410000000000001</v>
      </c>
      <c r="T409" s="31">
        <v>0.80459999999999998</v>
      </c>
      <c r="U409" s="32">
        <v>0.80459999999999998</v>
      </c>
      <c r="V409" s="31">
        <f t="shared" si="12"/>
        <v>-2.0299999999999985E-2</v>
      </c>
      <c r="W409" s="9">
        <f t="shared" si="13"/>
        <v>-4297300.602657997</v>
      </c>
    </row>
    <row r="410" spans="1:23" x14ac:dyDescent="0.35">
      <c r="A410" s="40">
        <v>101914</v>
      </c>
      <c r="B410" s="9" t="s">
        <v>643</v>
      </c>
      <c r="C410" s="9" t="s">
        <v>1035</v>
      </c>
      <c r="D410" s="9">
        <v>44774.700474537036</v>
      </c>
      <c r="E410" s="9">
        <v>0</v>
      </c>
      <c r="F410" s="9">
        <v>47249247548</v>
      </c>
      <c r="G410" s="29">
        <v>48132317884</v>
      </c>
      <c r="H410" s="29">
        <v>54583212624</v>
      </c>
      <c r="I410" s="30">
        <v>0.13400000000000001</v>
      </c>
      <c r="J410" s="9">
        <v>0</v>
      </c>
      <c r="K410" s="9">
        <v>0</v>
      </c>
      <c r="L410" s="9">
        <v>0</v>
      </c>
      <c r="M410" s="9">
        <v>0.13400000000000001</v>
      </c>
      <c r="N410" s="9">
        <v>0</v>
      </c>
      <c r="O410" s="9">
        <v>0</v>
      </c>
      <c r="P410" s="9">
        <v>53581789505</v>
      </c>
      <c r="Q410" s="31">
        <v>0.85150000000000003</v>
      </c>
      <c r="R410" s="31">
        <v>0.76959999999999995</v>
      </c>
      <c r="S410" s="31">
        <v>0.89410000000000001</v>
      </c>
      <c r="T410" s="31">
        <v>0.80459999999999998</v>
      </c>
      <c r="U410" s="32">
        <v>0.80459999999999998</v>
      </c>
      <c r="V410" s="31">
        <f t="shared" si="12"/>
        <v>-3.5000000000000031E-2</v>
      </c>
      <c r="W410" s="9">
        <f t="shared" si="13"/>
        <v>-18753626.326750018</v>
      </c>
    </row>
    <row r="411" spans="1:23" x14ac:dyDescent="0.35">
      <c r="A411" s="40">
        <v>101915</v>
      </c>
      <c r="B411" s="9" t="s">
        <v>642</v>
      </c>
      <c r="C411" s="9" t="s">
        <v>1035</v>
      </c>
      <c r="D411" s="9">
        <v>44771.554629629631</v>
      </c>
      <c r="E411" s="9">
        <v>0</v>
      </c>
      <c r="F411" s="9">
        <v>24928936248</v>
      </c>
      <c r="G411" s="29">
        <v>25704955106</v>
      </c>
      <c r="H411" s="29">
        <v>28477565445</v>
      </c>
      <c r="I411" s="30">
        <v>0.1079</v>
      </c>
      <c r="J411" s="9">
        <v>0</v>
      </c>
      <c r="K411" s="9">
        <v>0</v>
      </c>
      <c r="L411" s="9">
        <v>0</v>
      </c>
      <c r="M411" s="9">
        <v>0.1079</v>
      </c>
      <c r="N411" s="9">
        <v>0</v>
      </c>
      <c r="O411" s="9">
        <v>0</v>
      </c>
      <c r="P411" s="9">
        <v>27617842963</v>
      </c>
      <c r="Q411" s="31">
        <v>0.87009999999999998</v>
      </c>
      <c r="R411" s="31">
        <v>0.80500000000000005</v>
      </c>
      <c r="S411" s="31">
        <v>0.89410000000000001</v>
      </c>
      <c r="T411" s="31">
        <v>0.80459999999999998</v>
      </c>
      <c r="U411" s="32">
        <v>0.80500000000000005</v>
      </c>
      <c r="V411" s="31">
        <f t="shared" si="12"/>
        <v>0</v>
      </c>
      <c r="W411" s="9">
        <f t="shared" si="13"/>
        <v>0</v>
      </c>
    </row>
    <row r="412" spans="1:23" x14ac:dyDescent="0.35">
      <c r="A412" s="40">
        <v>101916</v>
      </c>
      <c r="B412" s="9" t="s">
        <v>641</v>
      </c>
      <c r="C412" s="9" t="s">
        <v>1035</v>
      </c>
      <c r="D412" s="9">
        <v>44770.539027777777</v>
      </c>
      <c r="E412" s="9">
        <v>397746061</v>
      </c>
      <c r="F412" s="9">
        <v>12063473731</v>
      </c>
      <c r="G412" s="29">
        <v>12063473731</v>
      </c>
      <c r="H412" s="29">
        <v>13094342664</v>
      </c>
      <c r="I412" s="30">
        <v>8.5500000000000007E-2</v>
      </c>
      <c r="J412" s="9">
        <v>30786300</v>
      </c>
      <c r="K412" s="9">
        <v>0</v>
      </c>
      <c r="L412" s="9">
        <v>30786300</v>
      </c>
      <c r="M412" s="9">
        <v>8.2699999999999996E-2</v>
      </c>
      <c r="N412" s="9">
        <v>465652370</v>
      </c>
      <c r="O412" s="9">
        <v>67906309</v>
      </c>
      <c r="P412" s="9">
        <v>13128260085</v>
      </c>
      <c r="Q412" s="31">
        <v>0.84650000000000003</v>
      </c>
      <c r="R412" s="31">
        <v>0.79930000000000001</v>
      </c>
      <c r="S412" s="31">
        <v>0.89410000000000001</v>
      </c>
      <c r="T412" s="31">
        <v>0.80459999999999998</v>
      </c>
      <c r="U412" s="32">
        <v>0.80459999999999998</v>
      </c>
      <c r="V412" s="31">
        <f t="shared" si="12"/>
        <v>-5.2999999999999714E-3</v>
      </c>
      <c r="W412" s="9">
        <f t="shared" si="13"/>
        <v>-695797.78450499626</v>
      </c>
    </row>
    <row r="413" spans="1:23" x14ac:dyDescent="0.35">
      <c r="A413" s="40">
        <v>101917</v>
      </c>
      <c r="B413" s="9" t="s">
        <v>640</v>
      </c>
      <c r="C413" s="9" t="s">
        <v>1035</v>
      </c>
      <c r="D413" s="9">
        <v>44770.780717592592</v>
      </c>
      <c r="E413" s="9">
        <v>632431742</v>
      </c>
      <c r="F413" s="9">
        <v>17526870372</v>
      </c>
      <c r="G413" s="29">
        <v>17410000560</v>
      </c>
      <c r="H413" s="29">
        <v>19533596375</v>
      </c>
      <c r="I413" s="30">
        <v>0.122</v>
      </c>
      <c r="J413" s="9">
        <v>0</v>
      </c>
      <c r="K413" s="9">
        <v>0</v>
      </c>
      <c r="L413" s="9">
        <v>0</v>
      </c>
      <c r="M413" s="9">
        <v>0.122</v>
      </c>
      <c r="N413" s="9">
        <v>637320579</v>
      </c>
      <c r="O413" s="9">
        <v>4888837</v>
      </c>
      <c r="P413" s="9">
        <v>19592469032</v>
      </c>
      <c r="Q413" s="31">
        <v>0.91339999999999999</v>
      </c>
      <c r="R413" s="31">
        <v>0.83750000000000002</v>
      </c>
      <c r="S413" s="31">
        <v>0.89410000000000001</v>
      </c>
      <c r="T413" s="31">
        <v>0.80459999999999998</v>
      </c>
      <c r="U413" s="32">
        <v>0.83750000000000002</v>
      </c>
      <c r="V413" s="31">
        <f t="shared" si="12"/>
        <v>0</v>
      </c>
      <c r="W413" s="9">
        <f t="shared" si="13"/>
        <v>0</v>
      </c>
    </row>
    <row r="414" spans="1:23" x14ac:dyDescent="0.35">
      <c r="A414" s="40">
        <v>101919</v>
      </c>
      <c r="B414" s="9" t="s">
        <v>639</v>
      </c>
      <c r="C414" s="9" t="s">
        <v>1035</v>
      </c>
      <c r="D414" s="9">
        <v>44768.607303240744</v>
      </c>
      <c r="E414" s="9">
        <v>0</v>
      </c>
      <c r="F414" s="9">
        <v>16066916252</v>
      </c>
      <c r="G414" s="29">
        <v>16411059286</v>
      </c>
      <c r="H414" s="29">
        <v>18701706190</v>
      </c>
      <c r="I414" s="30">
        <v>0.1396</v>
      </c>
      <c r="J414" s="9">
        <v>0</v>
      </c>
      <c r="K414" s="9">
        <v>0</v>
      </c>
      <c r="L414" s="9">
        <v>0</v>
      </c>
      <c r="M414" s="9">
        <v>0.1396</v>
      </c>
      <c r="N414" s="9">
        <v>0</v>
      </c>
      <c r="O414" s="9">
        <v>0</v>
      </c>
      <c r="P414" s="9">
        <v>18309527855</v>
      </c>
      <c r="Q414" s="31">
        <v>0.8528</v>
      </c>
      <c r="R414" s="31">
        <v>0.76700000000000002</v>
      </c>
      <c r="S414" s="31">
        <v>0.89410000000000001</v>
      </c>
      <c r="T414" s="31">
        <v>0.80459999999999998</v>
      </c>
      <c r="U414" s="32">
        <v>0.80459999999999998</v>
      </c>
      <c r="V414" s="31">
        <f t="shared" si="12"/>
        <v>-3.7599999999999967E-2</v>
      </c>
      <c r="W414" s="9">
        <f t="shared" si="13"/>
        <v>-6884382.4734799946</v>
      </c>
    </row>
    <row r="415" spans="1:23" x14ac:dyDescent="0.35">
      <c r="A415" s="40">
        <v>101920</v>
      </c>
      <c r="B415" s="9" t="s">
        <v>638</v>
      </c>
      <c r="C415" s="9" t="s">
        <v>1035</v>
      </c>
      <c r="D415" s="9">
        <v>44770.666516203702</v>
      </c>
      <c r="E415" s="9">
        <v>4731347088</v>
      </c>
      <c r="F415" s="9">
        <v>38525509626</v>
      </c>
      <c r="G415" s="29">
        <v>37209745800</v>
      </c>
      <c r="H415" s="29">
        <v>40005643969</v>
      </c>
      <c r="I415" s="30">
        <v>7.51E-2</v>
      </c>
      <c r="J415" s="9">
        <v>0</v>
      </c>
      <c r="K415" s="9">
        <v>0</v>
      </c>
      <c r="L415" s="9">
        <v>0</v>
      </c>
      <c r="M415" s="9">
        <v>7.51E-2</v>
      </c>
      <c r="N415" s="9">
        <v>4748368292</v>
      </c>
      <c r="O415" s="9">
        <v>17021204</v>
      </c>
      <c r="P415" s="9">
        <v>41081785940</v>
      </c>
      <c r="Q415" s="31">
        <v>0.91339999999999999</v>
      </c>
      <c r="R415" s="31">
        <v>0.87790000000000001</v>
      </c>
      <c r="S415" s="31">
        <v>0.89410000000000001</v>
      </c>
      <c r="T415" s="31">
        <v>0.80459999999999998</v>
      </c>
      <c r="U415" s="32">
        <v>0.87790000000000001</v>
      </c>
      <c r="V415" s="31">
        <f t="shared" si="12"/>
        <v>0</v>
      </c>
      <c r="W415" s="9">
        <f t="shared" si="13"/>
        <v>0</v>
      </c>
    </row>
    <row r="416" spans="1:23" x14ac:dyDescent="0.35">
      <c r="A416" s="40">
        <v>101921</v>
      </c>
      <c r="B416" s="9" t="s">
        <v>637</v>
      </c>
      <c r="C416" s="9" t="s">
        <v>1035</v>
      </c>
      <c r="D416" s="9">
        <v>44769.834016203706</v>
      </c>
      <c r="E416" s="9">
        <v>0</v>
      </c>
      <c r="F416" s="9">
        <v>13400754025</v>
      </c>
      <c r="G416" s="29">
        <v>13424875062</v>
      </c>
      <c r="H416" s="29">
        <v>15242571820</v>
      </c>
      <c r="I416" s="30">
        <v>0.13539999999999999</v>
      </c>
      <c r="J416" s="9">
        <v>0</v>
      </c>
      <c r="K416" s="9">
        <v>0</v>
      </c>
      <c r="L416" s="9">
        <v>0</v>
      </c>
      <c r="M416" s="9">
        <v>0.13539999999999999</v>
      </c>
      <c r="N416" s="9">
        <v>0</v>
      </c>
      <c r="O416" s="9">
        <v>0</v>
      </c>
      <c r="P416" s="9">
        <v>15215184851</v>
      </c>
      <c r="Q416" s="31">
        <v>0.84640000000000004</v>
      </c>
      <c r="R416" s="31">
        <v>0.7641</v>
      </c>
      <c r="S416" s="31">
        <v>0.89410000000000001</v>
      </c>
      <c r="T416" s="31">
        <v>0.80459999999999998</v>
      </c>
      <c r="U416" s="32">
        <v>0.80459999999999998</v>
      </c>
      <c r="V416" s="31">
        <f t="shared" si="12"/>
        <v>-4.049999999999998E-2</v>
      </c>
      <c r="W416" s="9">
        <f t="shared" si="13"/>
        <v>-6162149.8646549964</v>
      </c>
    </row>
    <row r="417" spans="1:23" x14ac:dyDescent="0.35">
      <c r="A417" s="40">
        <v>101924</v>
      </c>
      <c r="B417" s="9" t="s">
        <v>636</v>
      </c>
      <c r="C417" s="9" t="s">
        <v>1035</v>
      </c>
      <c r="D417" s="9">
        <v>44769.402430555558</v>
      </c>
      <c r="E417" s="9">
        <v>228132166</v>
      </c>
      <c r="F417" s="9">
        <v>5900859741</v>
      </c>
      <c r="G417" s="29">
        <v>6016910393</v>
      </c>
      <c r="H417" s="29">
        <v>6479633182</v>
      </c>
      <c r="I417" s="30">
        <v>7.6899999999999996E-2</v>
      </c>
      <c r="J417" s="9">
        <v>0</v>
      </c>
      <c r="K417" s="9">
        <v>0</v>
      </c>
      <c r="L417" s="9">
        <v>0</v>
      </c>
      <c r="M417" s="9">
        <v>7.6899999999999996E-2</v>
      </c>
      <c r="N417" s="9">
        <v>239515238</v>
      </c>
      <c r="O417" s="9">
        <v>11383072</v>
      </c>
      <c r="P417" s="9">
        <v>6348496663</v>
      </c>
      <c r="Q417" s="31">
        <v>0.85670000000000002</v>
      </c>
      <c r="R417" s="31">
        <v>0.81620000000000004</v>
      </c>
      <c r="S417" s="31">
        <v>0.89410000000000001</v>
      </c>
      <c r="T417" s="31">
        <v>0.80459999999999998</v>
      </c>
      <c r="U417" s="32">
        <v>0.81620000000000004</v>
      </c>
      <c r="V417" s="31">
        <f t="shared" si="12"/>
        <v>0</v>
      </c>
      <c r="W417" s="9">
        <f t="shared" si="13"/>
        <v>0</v>
      </c>
    </row>
    <row r="418" spans="1:23" x14ac:dyDescent="0.35">
      <c r="A418" s="40">
        <v>101925</v>
      </c>
      <c r="B418" s="9" t="s">
        <v>635</v>
      </c>
      <c r="C418" s="9" t="s">
        <v>1035</v>
      </c>
      <c r="D418" s="9">
        <v>44771.554629629631</v>
      </c>
      <c r="E418" s="9">
        <v>0</v>
      </c>
      <c r="F418" s="9">
        <v>1528315875</v>
      </c>
      <c r="G418" s="29">
        <v>1596811759</v>
      </c>
      <c r="H418" s="29">
        <v>1797547349</v>
      </c>
      <c r="I418" s="30">
        <v>0.12570000000000001</v>
      </c>
      <c r="J418" s="9">
        <v>0</v>
      </c>
      <c r="K418" s="9">
        <v>0</v>
      </c>
      <c r="L418" s="9">
        <v>0</v>
      </c>
      <c r="M418" s="9">
        <v>0.12570000000000001</v>
      </c>
      <c r="N418" s="9">
        <v>0</v>
      </c>
      <c r="O418" s="9">
        <v>0</v>
      </c>
      <c r="P418" s="9">
        <v>1720440831</v>
      </c>
      <c r="Q418" s="31">
        <v>0.82199999999999995</v>
      </c>
      <c r="R418" s="31">
        <v>0.74839999999999995</v>
      </c>
      <c r="S418" s="31">
        <v>0.89410000000000001</v>
      </c>
      <c r="T418" s="31">
        <v>0.80459999999999998</v>
      </c>
      <c r="U418" s="32">
        <v>0.80459999999999998</v>
      </c>
      <c r="V418" s="31">
        <f t="shared" si="12"/>
        <v>-5.6200000000000028E-2</v>
      </c>
      <c r="W418" s="9">
        <f t="shared" si="13"/>
        <v>-966887.74702200037</v>
      </c>
    </row>
    <row r="419" spans="1:23" x14ac:dyDescent="0.35">
      <c r="A419" s="40">
        <v>102901</v>
      </c>
      <c r="B419" s="9" t="s">
        <v>634</v>
      </c>
      <c r="C419" s="9" t="s">
        <v>1035</v>
      </c>
      <c r="D419" s="9">
        <v>44767.682997685188</v>
      </c>
      <c r="E419" s="9">
        <v>15108608</v>
      </c>
      <c r="F419" s="9">
        <v>220530406</v>
      </c>
      <c r="G419" s="29">
        <v>217932341</v>
      </c>
      <c r="H419" s="29">
        <v>244842984</v>
      </c>
      <c r="I419" s="30">
        <v>0.1235</v>
      </c>
      <c r="J419" s="9">
        <v>0</v>
      </c>
      <c r="K419" s="9">
        <v>0</v>
      </c>
      <c r="L419" s="9">
        <v>0</v>
      </c>
      <c r="M419" s="9">
        <v>0.1235</v>
      </c>
      <c r="N419" s="9">
        <v>16879964</v>
      </c>
      <c r="O419" s="9">
        <v>1771356</v>
      </c>
      <c r="P419" s="9">
        <v>247667583</v>
      </c>
      <c r="Q419" s="31">
        <v>0.90710000000000002</v>
      </c>
      <c r="R419" s="31">
        <v>0.82789999999999997</v>
      </c>
      <c r="S419" s="31">
        <v>0.89410000000000001</v>
      </c>
      <c r="T419" s="31">
        <v>0.80459999999999998</v>
      </c>
      <c r="U419" s="32">
        <v>0.82789999999999997</v>
      </c>
      <c r="V419" s="31">
        <f t="shared" si="12"/>
        <v>0</v>
      </c>
      <c r="W419" s="9">
        <f t="shared" si="13"/>
        <v>0</v>
      </c>
    </row>
    <row r="420" spans="1:23" x14ac:dyDescent="0.35">
      <c r="A420" s="40">
        <v>102902</v>
      </c>
      <c r="B420" s="9" t="s">
        <v>633</v>
      </c>
      <c r="C420" s="9" t="s">
        <v>1035</v>
      </c>
      <c r="D420" s="9">
        <v>44775.75849537037</v>
      </c>
      <c r="E420" s="9">
        <v>169136358</v>
      </c>
      <c r="F420" s="9">
        <v>2564444420</v>
      </c>
      <c r="G420" s="29">
        <v>2523601549</v>
      </c>
      <c r="H420" s="29">
        <v>2916080042</v>
      </c>
      <c r="I420" s="30">
        <v>0.1555</v>
      </c>
      <c r="J420" s="9">
        <v>0</v>
      </c>
      <c r="K420" s="9">
        <v>0</v>
      </c>
      <c r="L420" s="9">
        <v>0</v>
      </c>
      <c r="M420" s="9">
        <v>0.1555</v>
      </c>
      <c r="N420" s="9">
        <v>189461709</v>
      </c>
      <c r="O420" s="9">
        <v>20325351</v>
      </c>
      <c r="P420" s="9">
        <v>2957295655</v>
      </c>
      <c r="Q420" s="31">
        <v>0.91339999999999999</v>
      </c>
      <c r="R420" s="31">
        <v>0.81179999999999997</v>
      </c>
      <c r="S420" s="31">
        <v>0.89410000000000001</v>
      </c>
      <c r="T420" s="31">
        <v>0.80459999999999998</v>
      </c>
      <c r="U420" s="32">
        <v>0.81179999999999997</v>
      </c>
      <c r="V420" s="31">
        <f t="shared" si="12"/>
        <v>0</v>
      </c>
      <c r="W420" s="9">
        <f t="shared" si="13"/>
        <v>0</v>
      </c>
    </row>
    <row r="421" spans="1:23" x14ac:dyDescent="0.35">
      <c r="A421" s="40">
        <v>102903</v>
      </c>
      <c r="B421" s="9" t="s">
        <v>632</v>
      </c>
      <c r="C421" s="9" t="s">
        <v>1035</v>
      </c>
      <c r="D421" s="9">
        <v>44769.544224537036</v>
      </c>
      <c r="E421" s="9">
        <v>19479344</v>
      </c>
      <c r="F421" s="9">
        <v>479962131</v>
      </c>
      <c r="G421" s="29">
        <v>474128618</v>
      </c>
      <c r="H421" s="29">
        <v>758691104</v>
      </c>
      <c r="I421" s="30">
        <v>0.60019999999999996</v>
      </c>
      <c r="J421" s="9">
        <v>0</v>
      </c>
      <c r="K421" s="9">
        <v>0</v>
      </c>
      <c r="L421" s="9">
        <v>0</v>
      </c>
      <c r="M421" s="9">
        <v>0.60019999999999996</v>
      </c>
      <c r="N421" s="9">
        <v>21318631</v>
      </c>
      <c r="O421" s="9">
        <v>1839287</v>
      </c>
      <c r="P421" s="9">
        <v>758173950</v>
      </c>
      <c r="Q421" s="31">
        <v>0.82199999999999995</v>
      </c>
      <c r="R421" s="31">
        <v>0.5333</v>
      </c>
      <c r="S421" s="31">
        <v>0.89410000000000001</v>
      </c>
      <c r="T421" s="31">
        <v>0.80459999999999998</v>
      </c>
      <c r="U421" s="32">
        <v>0.80459999999999998</v>
      </c>
      <c r="V421" s="31">
        <f t="shared" si="12"/>
        <v>-0.27129999999999999</v>
      </c>
      <c r="W421" s="9">
        <f t="shared" si="13"/>
        <v>-2056925.9263499998</v>
      </c>
    </row>
    <row r="422" spans="1:23" x14ac:dyDescent="0.35">
      <c r="A422" s="40">
        <v>102904</v>
      </c>
      <c r="B422" s="9" t="s">
        <v>631</v>
      </c>
      <c r="C422" s="9" t="s">
        <v>1035</v>
      </c>
      <c r="D422" s="9">
        <v>44767.682997685188</v>
      </c>
      <c r="E422" s="9">
        <v>223578718</v>
      </c>
      <c r="F422" s="9">
        <v>2936640867</v>
      </c>
      <c r="G422" s="29">
        <v>2798087552</v>
      </c>
      <c r="H422" s="29">
        <v>3098205655</v>
      </c>
      <c r="I422" s="30">
        <v>0.10730000000000001</v>
      </c>
      <c r="J422" s="9">
        <v>0</v>
      </c>
      <c r="K422" s="9">
        <v>0</v>
      </c>
      <c r="L422" s="9">
        <v>0</v>
      </c>
      <c r="M422" s="9">
        <v>0.10730000000000001</v>
      </c>
      <c r="N422" s="9">
        <v>254866190</v>
      </c>
      <c r="O422" s="9">
        <v>31287472</v>
      </c>
      <c r="P422" s="9">
        <v>3258926762</v>
      </c>
      <c r="Q422" s="31">
        <v>0.91100000000000003</v>
      </c>
      <c r="R422" s="31">
        <v>0.84140000000000004</v>
      </c>
      <c r="S422" s="31">
        <v>0.89410000000000001</v>
      </c>
      <c r="T422" s="31">
        <v>0.80459999999999998</v>
      </c>
      <c r="U422" s="32">
        <v>0.84140000000000004</v>
      </c>
      <c r="V422" s="31">
        <f t="shared" si="12"/>
        <v>0</v>
      </c>
      <c r="W422" s="9">
        <f t="shared" si="13"/>
        <v>0</v>
      </c>
    </row>
    <row r="423" spans="1:23" x14ac:dyDescent="0.35">
      <c r="A423" s="40">
        <v>102905</v>
      </c>
      <c r="B423" s="9" t="s">
        <v>630</v>
      </c>
      <c r="C423" s="9" t="s">
        <v>1035</v>
      </c>
      <c r="D423" s="9">
        <v>44771.649733796294</v>
      </c>
      <c r="E423" s="9">
        <v>24233896</v>
      </c>
      <c r="F423" s="9">
        <v>195765326</v>
      </c>
      <c r="G423" s="29">
        <v>182606974</v>
      </c>
      <c r="H423" s="29">
        <v>203858682</v>
      </c>
      <c r="I423" s="30">
        <v>0.1164</v>
      </c>
      <c r="J423" s="9">
        <v>0</v>
      </c>
      <c r="K423" s="9">
        <v>0</v>
      </c>
      <c r="L423" s="9">
        <v>0</v>
      </c>
      <c r="M423" s="9">
        <v>0.1164</v>
      </c>
      <c r="N423" s="9">
        <v>27504764</v>
      </c>
      <c r="O423" s="9">
        <v>3270868</v>
      </c>
      <c r="P423" s="9">
        <v>218998936</v>
      </c>
      <c r="Q423" s="31">
        <v>0.86380000000000001</v>
      </c>
      <c r="R423" s="31">
        <v>0.79139999999999999</v>
      </c>
      <c r="S423" s="31">
        <v>0.89410000000000001</v>
      </c>
      <c r="T423" s="31">
        <v>0.80459999999999998</v>
      </c>
      <c r="U423" s="32">
        <v>0.80459999999999998</v>
      </c>
      <c r="V423" s="31">
        <f t="shared" si="12"/>
        <v>-1.319999999999999E-2</v>
      </c>
      <c r="W423" s="9">
        <f t="shared" si="13"/>
        <v>-28907.859551999976</v>
      </c>
    </row>
    <row r="424" spans="1:23" x14ac:dyDescent="0.35">
      <c r="A424" s="40">
        <v>102906</v>
      </c>
      <c r="B424" s="9" t="s">
        <v>629</v>
      </c>
      <c r="C424" s="9" t="s">
        <v>1035</v>
      </c>
      <c r="D424" s="9">
        <v>44774.524027777778</v>
      </c>
      <c r="E424" s="9">
        <v>33415522</v>
      </c>
      <c r="F424" s="9">
        <v>1055675273</v>
      </c>
      <c r="G424" s="29">
        <v>1024424545</v>
      </c>
      <c r="H424" s="29">
        <v>1612881885</v>
      </c>
      <c r="I424" s="30">
        <v>0.57440000000000002</v>
      </c>
      <c r="J424" s="9">
        <v>0</v>
      </c>
      <c r="K424" s="9">
        <v>0</v>
      </c>
      <c r="L424" s="9">
        <v>0</v>
      </c>
      <c r="M424" s="9">
        <v>0.57440000000000002</v>
      </c>
      <c r="N424" s="9">
        <v>35507169</v>
      </c>
      <c r="O424" s="9">
        <v>2091647</v>
      </c>
      <c r="P424" s="9">
        <v>1644980743</v>
      </c>
      <c r="Q424" s="31">
        <v>0.82199999999999995</v>
      </c>
      <c r="R424" s="31">
        <v>0.54069999999999996</v>
      </c>
      <c r="S424" s="31">
        <v>0.89410000000000001</v>
      </c>
      <c r="T424" s="31">
        <v>0.80459999999999998</v>
      </c>
      <c r="U424" s="32">
        <v>0.80459999999999998</v>
      </c>
      <c r="V424" s="31">
        <f t="shared" si="12"/>
        <v>-0.26390000000000002</v>
      </c>
      <c r="W424" s="9">
        <f t="shared" si="13"/>
        <v>-4341104.1807770003</v>
      </c>
    </row>
    <row r="425" spans="1:23" x14ac:dyDescent="0.35">
      <c r="A425" s="40">
        <v>103901</v>
      </c>
      <c r="B425" s="9" t="s">
        <v>628</v>
      </c>
      <c r="C425" s="9" t="s">
        <v>1035</v>
      </c>
      <c r="D425" s="9">
        <v>44771.649733796294</v>
      </c>
      <c r="E425" s="9">
        <v>0</v>
      </c>
      <c r="F425" s="9">
        <v>210342296</v>
      </c>
      <c r="G425" s="29">
        <v>211201485</v>
      </c>
      <c r="H425" s="29">
        <v>192106758</v>
      </c>
      <c r="I425" s="30">
        <v>-9.0399999999999994E-2</v>
      </c>
      <c r="J425" s="9">
        <v>0</v>
      </c>
      <c r="K425" s="9">
        <v>0</v>
      </c>
      <c r="L425" s="9">
        <v>0</v>
      </c>
      <c r="M425" s="9">
        <v>-9.0399999999999994E-2</v>
      </c>
      <c r="N425" s="9">
        <v>0</v>
      </c>
      <c r="O425" s="9">
        <v>0</v>
      </c>
      <c r="P425" s="9">
        <v>191325248</v>
      </c>
      <c r="Q425" s="31">
        <v>0.86229999999999996</v>
      </c>
      <c r="R425" s="31">
        <v>0.86229999999999996</v>
      </c>
      <c r="S425" s="31">
        <v>0.89410000000000001</v>
      </c>
      <c r="T425" s="31">
        <v>0.80459999999999998</v>
      </c>
      <c r="U425" s="32">
        <v>0.86229999999999996</v>
      </c>
      <c r="V425" s="31">
        <f t="shared" si="12"/>
        <v>0</v>
      </c>
      <c r="W425" s="9">
        <f t="shared" si="13"/>
        <v>0</v>
      </c>
    </row>
    <row r="426" spans="1:23" s="33" customFormat="1" x14ac:dyDescent="0.35">
      <c r="A426" s="40">
        <v>103902</v>
      </c>
      <c r="B426" s="9" t="s">
        <v>627</v>
      </c>
      <c r="C426" s="9" t="s">
        <v>1035</v>
      </c>
      <c r="D426" s="9">
        <v>44768.607303240744</v>
      </c>
      <c r="E426" s="9">
        <v>0</v>
      </c>
      <c r="F426" s="9">
        <v>228405020</v>
      </c>
      <c r="G426" s="29">
        <v>230199647</v>
      </c>
      <c r="H426" s="29">
        <v>224188420</v>
      </c>
      <c r="I426" s="30">
        <v>-2.6100000000000002E-2</v>
      </c>
      <c r="J426" s="9">
        <v>0</v>
      </c>
      <c r="K426" s="9">
        <v>0</v>
      </c>
      <c r="L426" s="9">
        <v>0</v>
      </c>
      <c r="M426" s="9">
        <v>-2.6100000000000002E-2</v>
      </c>
      <c r="N426" s="9">
        <v>0</v>
      </c>
      <c r="O426" s="9">
        <v>0</v>
      </c>
      <c r="P426" s="9">
        <v>222440656</v>
      </c>
      <c r="Q426" s="31">
        <v>0.82199999999999995</v>
      </c>
      <c r="R426" s="31">
        <v>0.82199999999999995</v>
      </c>
      <c r="S426" s="31">
        <v>0.89410000000000001</v>
      </c>
      <c r="T426" s="31">
        <v>0.80459999999999998</v>
      </c>
      <c r="U426" s="32">
        <v>0.82199999999999995</v>
      </c>
      <c r="V426" s="31">
        <f t="shared" si="12"/>
        <v>0</v>
      </c>
      <c r="W426" s="9">
        <f t="shared" si="13"/>
        <v>0</v>
      </c>
    </row>
    <row r="427" spans="1:23" x14ac:dyDescent="0.35">
      <c r="A427" s="40">
        <v>104901</v>
      </c>
      <c r="B427" s="9" t="s">
        <v>626</v>
      </c>
      <c r="C427" s="9" t="s">
        <v>1035</v>
      </c>
      <c r="D427" s="9">
        <v>44771.554629629631</v>
      </c>
      <c r="E427" s="9">
        <v>0</v>
      </c>
      <c r="F427" s="9">
        <v>290215766</v>
      </c>
      <c r="G427" s="29">
        <v>301242225</v>
      </c>
      <c r="H427" s="29">
        <v>362412685</v>
      </c>
      <c r="I427" s="30">
        <v>0.2031</v>
      </c>
      <c r="J427" s="9">
        <v>0</v>
      </c>
      <c r="K427" s="9">
        <v>0</v>
      </c>
      <c r="L427" s="9">
        <v>0</v>
      </c>
      <c r="M427" s="9">
        <v>0.2031</v>
      </c>
      <c r="N427" s="9">
        <v>0</v>
      </c>
      <c r="O427" s="9">
        <v>0</v>
      </c>
      <c r="P427" s="9">
        <v>349147185</v>
      </c>
      <c r="Q427" s="31">
        <v>0.91339999999999999</v>
      </c>
      <c r="R427" s="31">
        <v>0.7782</v>
      </c>
      <c r="S427" s="31">
        <v>0.89410000000000001</v>
      </c>
      <c r="T427" s="31">
        <v>0.80459999999999998</v>
      </c>
      <c r="U427" s="32">
        <v>0.80459999999999998</v>
      </c>
      <c r="V427" s="31">
        <f t="shared" si="12"/>
        <v>-2.6399999999999979E-2</v>
      </c>
      <c r="W427" s="9">
        <f t="shared" si="13"/>
        <v>-92174.856839999935</v>
      </c>
    </row>
    <row r="428" spans="1:23" x14ac:dyDescent="0.35">
      <c r="A428" s="40">
        <v>104903</v>
      </c>
      <c r="B428" s="9" t="s">
        <v>625</v>
      </c>
      <c r="C428" s="9" t="s">
        <v>1035</v>
      </c>
      <c r="D428" s="9">
        <v>44774.629942129628</v>
      </c>
      <c r="E428" s="9">
        <v>1492200</v>
      </c>
      <c r="F428" s="9">
        <v>67741290</v>
      </c>
      <c r="G428" s="29">
        <v>67421310</v>
      </c>
      <c r="H428" s="29">
        <v>105511840</v>
      </c>
      <c r="I428" s="30">
        <v>0.56499999999999995</v>
      </c>
      <c r="J428" s="9">
        <v>0</v>
      </c>
      <c r="K428" s="9">
        <v>0</v>
      </c>
      <c r="L428" s="9">
        <v>0</v>
      </c>
      <c r="M428" s="9">
        <v>0.56499999999999995</v>
      </c>
      <c r="N428" s="9">
        <v>0</v>
      </c>
      <c r="O428" s="9">
        <v>-1492200</v>
      </c>
      <c r="P428" s="9">
        <v>103677359</v>
      </c>
      <c r="Q428" s="31">
        <v>0.82469999999999999</v>
      </c>
      <c r="R428" s="31">
        <v>0.55230000000000001</v>
      </c>
      <c r="S428" s="31">
        <v>0.89410000000000001</v>
      </c>
      <c r="T428" s="31">
        <v>0.80459999999999998</v>
      </c>
      <c r="U428" s="32">
        <v>0.80459999999999998</v>
      </c>
      <c r="V428" s="31">
        <f t="shared" si="12"/>
        <v>-0.25229999999999997</v>
      </c>
      <c r="W428" s="9">
        <f t="shared" si="13"/>
        <v>-261577.97675699997</v>
      </c>
    </row>
    <row r="429" spans="1:23" x14ac:dyDescent="0.35">
      <c r="A429" s="40">
        <v>104907</v>
      </c>
      <c r="B429" s="9" t="s">
        <v>624</v>
      </c>
      <c r="C429" s="9" t="s">
        <v>1035</v>
      </c>
      <c r="D429" s="9">
        <v>44769.544224537036</v>
      </c>
      <c r="E429" s="9">
        <v>0</v>
      </c>
      <c r="F429" s="9">
        <v>198976339</v>
      </c>
      <c r="G429" s="29">
        <v>199192100</v>
      </c>
      <c r="H429" s="29">
        <v>211548250</v>
      </c>
      <c r="I429" s="30">
        <v>6.2E-2</v>
      </c>
      <c r="J429" s="9">
        <v>0</v>
      </c>
      <c r="K429" s="9">
        <v>0</v>
      </c>
      <c r="L429" s="9">
        <v>0</v>
      </c>
      <c r="M429" s="9">
        <v>6.2E-2</v>
      </c>
      <c r="N429" s="9">
        <v>0</v>
      </c>
      <c r="O429" s="9">
        <v>0</v>
      </c>
      <c r="P429" s="9">
        <v>211319105</v>
      </c>
      <c r="Q429" s="31">
        <v>0.82199999999999995</v>
      </c>
      <c r="R429" s="31">
        <v>0.79330000000000001</v>
      </c>
      <c r="S429" s="31">
        <v>0.89410000000000001</v>
      </c>
      <c r="T429" s="31">
        <v>0.80459999999999998</v>
      </c>
      <c r="U429" s="32">
        <v>0.80459999999999998</v>
      </c>
      <c r="V429" s="31">
        <f t="shared" si="12"/>
        <v>-1.1299999999999977E-2</v>
      </c>
      <c r="W429" s="9">
        <f t="shared" si="13"/>
        <v>-23879.058864999948</v>
      </c>
    </row>
    <row r="430" spans="1:23" x14ac:dyDescent="0.35">
      <c r="A430" s="40">
        <v>105902</v>
      </c>
      <c r="B430" s="9" t="s">
        <v>623</v>
      </c>
      <c r="C430" s="9" t="s">
        <v>1035</v>
      </c>
      <c r="D430" s="9">
        <v>44774.863113425927</v>
      </c>
      <c r="E430" s="9">
        <v>0</v>
      </c>
      <c r="F430" s="9">
        <v>7397168703</v>
      </c>
      <c r="G430" s="29">
        <v>7644712022</v>
      </c>
      <c r="H430" s="29">
        <v>9115645383</v>
      </c>
      <c r="I430" s="30">
        <v>0.19239999999999999</v>
      </c>
      <c r="J430" s="9">
        <v>0</v>
      </c>
      <c r="K430" s="9">
        <v>0</v>
      </c>
      <c r="L430" s="9">
        <v>0</v>
      </c>
      <c r="M430" s="9">
        <v>0.19239999999999999</v>
      </c>
      <c r="N430" s="9">
        <v>0</v>
      </c>
      <c r="O430" s="9">
        <v>0</v>
      </c>
      <c r="P430" s="9">
        <v>8820471790</v>
      </c>
      <c r="Q430" s="31">
        <v>0.84160000000000001</v>
      </c>
      <c r="R430" s="31">
        <v>0.72340000000000004</v>
      </c>
      <c r="S430" s="31">
        <v>0.89410000000000001</v>
      </c>
      <c r="T430" s="31">
        <v>0.80459999999999998</v>
      </c>
      <c r="U430" s="32">
        <v>0.80459999999999998</v>
      </c>
      <c r="V430" s="31">
        <f t="shared" si="12"/>
        <v>-8.1199999999999939E-2</v>
      </c>
      <c r="W430" s="9">
        <f t="shared" si="13"/>
        <v>-7162223.0934799947</v>
      </c>
    </row>
    <row r="431" spans="1:23" x14ac:dyDescent="0.35">
      <c r="A431" s="40">
        <v>105904</v>
      </c>
      <c r="B431" s="9" t="s">
        <v>622</v>
      </c>
      <c r="C431" s="9" t="s">
        <v>1035</v>
      </c>
      <c r="D431" s="9">
        <v>44774.700474537036</v>
      </c>
      <c r="E431" s="9">
        <v>0</v>
      </c>
      <c r="F431" s="9">
        <v>7521526078</v>
      </c>
      <c r="G431" s="29">
        <v>7847361013</v>
      </c>
      <c r="H431" s="29">
        <v>10008974816</v>
      </c>
      <c r="I431" s="30">
        <v>0.27550000000000002</v>
      </c>
      <c r="J431" s="9">
        <v>0</v>
      </c>
      <c r="K431" s="9">
        <v>0</v>
      </c>
      <c r="L431" s="9">
        <v>0</v>
      </c>
      <c r="M431" s="9">
        <v>0.27550000000000002</v>
      </c>
      <c r="N431" s="9">
        <v>0</v>
      </c>
      <c r="O431" s="9">
        <v>0</v>
      </c>
      <c r="P431" s="9">
        <v>9593386231</v>
      </c>
      <c r="Q431" s="31">
        <v>0.82199999999999995</v>
      </c>
      <c r="R431" s="31">
        <v>0.66049999999999998</v>
      </c>
      <c r="S431" s="31">
        <v>0.89410000000000001</v>
      </c>
      <c r="T431" s="31">
        <v>0.80459999999999998</v>
      </c>
      <c r="U431" s="32">
        <v>0.80459999999999998</v>
      </c>
      <c r="V431" s="31">
        <f t="shared" si="12"/>
        <v>-0.14410000000000001</v>
      </c>
      <c r="W431" s="9">
        <f t="shared" si="13"/>
        <v>-13824069.558871001</v>
      </c>
    </row>
    <row r="432" spans="1:23" x14ac:dyDescent="0.35">
      <c r="A432" s="40">
        <v>105905</v>
      </c>
      <c r="B432" s="9" t="s">
        <v>621</v>
      </c>
      <c r="C432" s="9" t="s">
        <v>1035</v>
      </c>
      <c r="D432" s="9">
        <v>44769.687777777777</v>
      </c>
      <c r="E432" s="9">
        <v>0</v>
      </c>
      <c r="F432" s="9">
        <v>2827388361</v>
      </c>
      <c r="G432" s="29">
        <v>2225187079</v>
      </c>
      <c r="H432" s="29">
        <v>2843913616</v>
      </c>
      <c r="I432" s="30">
        <v>0.27810000000000001</v>
      </c>
      <c r="J432" s="9">
        <v>0</v>
      </c>
      <c r="K432" s="9">
        <v>0</v>
      </c>
      <c r="L432" s="9">
        <v>0</v>
      </c>
      <c r="M432" s="9">
        <v>0.27810000000000001</v>
      </c>
      <c r="N432" s="9">
        <v>0</v>
      </c>
      <c r="O432" s="9">
        <v>0</v>
      </c>
      <c r="P432" s="9">
        <v>3613560556</v>
      </c>
      <c r="Q432" s="31">
        <v>0.82199999999999995</v>
      </c>
      <c r="R432" s="31">
        <v>0.65920000000000001</v>
      </c>
      <c r="S432" s="31">
        <v>0.89410000000000001</v>
      </c>
      <c r="T432" s="31">
        <v>0.80459999999999998</v>
      </c>
      <c r="U432" s="32">
        <v>0.80459999999999998</v>
      </c>
      <c r="V432" s="31">
        <f t="shared" si="12"/>
        <v>-0.14539999999999997</v>
      </c>
      <c r="W432" s="9">
        <f t="shared" si="13"/>
        <v>-5254117.048423999</v>
      </c>
    </row>
    <row r="433" spans="1:23" x14ac:dyDescent="0.35">
      <c r="A433" s="40">
        <v>105906</v>
      </c>
      <c r="B433" s="9" t="s">
        <v>620</v>
      </c>
      <c r="C433" s="9" t="s">
        <v>1035</v>
      </c>
      <c r="D433" s="9">
        <v>44770.666516203702</v>
      </c>
      <c r="E433" s="9">
        <v>0</v>
      </c>
      <c r="F433" s="9">
        <v>11416133515</v>
      </c>
      <c r="G433" s="29">
        <v>11705740479</v>
      </c>
      <c r="H433" s="29">
        <v>15827409210</v>
      </c>
      <c r="I433" s="30">
        <v>0.35210000000000002</v>
      </c>
      <c r="J433" s="9">
        <v>0</v>
      </c>
      <c r="K433" s="9">
        <v>0</v>
      </c>
      <c r="L433" s="9">
        <v>0</v>
      </c>
      <c r="M433" s="9">
        <v>0.35210000000000002</v>
      </c>
      <c r="N433" s="9">
        <v>0</v>
      </c>
      <c r="O433" s="9">
        <v>0</v>
      </c>
      <c r="P433" s="9">
        <v>15435829716</v>
      </c>
      <c r="Q433" s="31">
        <v>0.82199999999999995</v>
      </c>
      <c r="R433" s="31">
        <v>0.62309999999999999</v>
      </c>
      <c r="S433" s="31">
        <v>0.89410000000000001</v>
      </c>
      <c r="T433" s="31">
        <v>0.80459999999999998</v>
      </c>
      <c r="U433" s="32">
        <v>0.80459999999999998</v>
      </c>
      <c r="V433" s="31">
        <f t="shared" si="12"/>
        <v>-0.18149999999999999</v>
      </c>
      <c r="W433" s="9">
        <f t="shared" si="13"/>
        <v>-28016030.93454</v>
      </c>
    </row>
    <row r="434" spans="1:23" x14ac:dyDescent="0.35">
      <c r="A434" s="40">
        <v>106901</v>
      </c>
      <c r="B434" s="9" t="s">
        <v>619</v>
      </c>
      <c r="C434" s="9" t="s">
        <v>1035</v>
      </c>
      <c r="D434" s="9">
        <v>44769.687777777777</v>
      </c>
      <c r="E434" s="9">
        <v>20240182</v>
      </c>
      <c r="F434" s="9">
        <v>944015651</v>
      </c>
      <c r="G434" s="29">
        <v>936527357</v>
      </c>
      <c r="H434" s="29">
        <v>1259185347</v>
      </c>
      <c r="I434" s="30">
        <v>0.34449999999999997</v>
      </c>
      <c r="J434" s="9">
        <v>0</v>
      </c>
      <c r="K434" s="9">
        <v>0</v>
      </c>
      <c r="L434" s="9">
        <v>0</v>
      </c>
      <c r="M434" s="9">
        <v>0.34449999999999997</v>
      </c>
      <c r="N434" s="9">
        <v>20249398</v>
      </c>
      <c r="O434" s="9">
        <v>9216</v>
      </c>
      <c r="P434" s="9">
        <v>1262289501</v>
      </c>
      <c r="Q434" s="31">
        <v>0.91339999999999999</v>
      </c>
      <c r="R434" s="31">
        <v>0.70009999999999994</v>
      </c>
      <c r="S434" s="31">
        <v>0.89410000000000001</v>
      </c>
      <c r="T434" s="31">
        <v>0.80459999999999998</v>
      </c>
      <c r="U434" s="32">
        <v>0.80459999999999998</v>
      </c>
      <c r="V434" s="31">
        <f t="shared" si="12"/>
        <v>-0.10450000000000004</v>
      </c>
      <c r="W434" s="9">
        <f t="shared" si="13"/>
        <v>-1319092.5285450004</v>
      </c>
    </row>
    <row r="435" spans="1:23" x14ac:dyDescent="0.35">
      <c r="A435" s="40">
        <v>107901</v>
      </c>
      <c r="B435" s="9" t="s">
        <v>618</v>
      </c>
      <c r="C435" s="9" t="s">
        <v>1035</v>
      </c>
      <c r="D435" s="9">
        <v>44770.457719907405</v>
      </c>
      <c r="E435" s="9">
        <v>0</v>
      </c>
      <c r="F435" s="9">
        <v>1724928728</v>
      </c>
      <c r="G435" s="29">
        <v>1868953278</v>
      </c>
      <c r="H435" s="29">
        <v>2112647211</v>
      </c>
      <c r="I435" s="30">
        <v>0.13039999999999999</v>
      </c>
      <c r="J435" s="9">
        <v>0</v>
      </c>
      <c r="K435" s="9">
        <v>0</v>
      </c>
      <c r="L435" s="9">
        <v>0</v>
      </c>
      <c r="M435" s="9">
        <v>0.13039999999999999</v>
      </c>
      <c r="N435" s="9">
        <v>0</v>
      </c>
      <c r="O435" s="9">
        <v>0</v>
      </c>
      <c r="P435" s="9">
        <v>1949843214</v>
      </c>
      <c r="Q435" s="31">
        <v>0.82199999999999995</v>
      </c>
      <c r="R435" s="31">
        <v>0.74529999999999996</v>
      </c>
      <c r="S435" s="31">
        <v>0.89410000000000001</v>
      </c>
      <c r="T435" s="31">
        <v>0.80459999999999998</v>
      </c>
      <c r="U435" s="32">
        <v>0.80459999999999998</v>
      </c>
      <c r="V435" s="31">
        <f t="shared" si="12"/>
        <v>-5.9300000000000019E-2</v>
      </c>
      <c r="W435" s="9">
        <f t="shared" si="13"/>
        <v>-1156257.0259020005</v>
      </c>
    </row>
    <row r="436" spans="1:23" x14ac:dyDescent="0.35">
      <c r="A436" s="40">
        <v>107902</v>
      </c>
      <c r="B436" s="9" t="s">
        <v>617</v>
      </c>
      <c r="C436" s="9" t="s">
        <v>1035</v>
      </c>
      <c r="D436" s="9">
        <v>44769.402430555558</v>
      </c>
      <c r="E436" s="9">
        <v>135651100</v>
      </c>
      <c r="F436" s="9">
        <v>947075654</v>
      </c>
      <c r="G436" s="29">
        <v>942464242</v>
      </c>
      <c r="H436" s="29">
        <v>1144812119</v>
      </c>
      <c r="I436" s="30">
        <v>0.2147</v>
      </c>
      <c r="J436" s="9">
        <v>0</v>
      </c>
      <c r="K436" s="9">
        <v>0</v>
      </c>
      <c r="L436" s="9">
        <v>0</v>
      </c>
      <c r="M436" s="9">
        <v>0.2147</v>
      </c>
      <c r="N436" s="9">
        <v>152094735</v>
      </c>
      <c r="O436" s="9">
        <v>16443635</v>
      </c>
      <c r="P436" s="9">
        <v>1137732833</v>
      </c>
      <c r="Q436" s="31">
        <v>0.82199999999999995</v>
      </c>
      <c r="R436" s="31">
        <v>0.70130000000000003</v>
      </c>
      <c r="S436" s="31">
        <v>0.89410000000000001</v>
      </c>
      <c r="T436" s="31">
        <v>0.80459999999999998</v>
      </c>
      <c r="U436" s="32">
        <v>0.80459999999999998</v>
      </c>
      <c r="V436" s="31">
        <f t="shared" si="12"/>
        <v>-0.10329999999999995</v>
      </c>
      <c r="W436" s="9">
        <f t="shared" si="13"/>
        <v>-1175278.0164889994</v>
      </c>
    </row>
    <row r="437" spans="1:23" x14ac:dyDescent="0.35">
      <c r="A437" s="40">
        <v>107904</v>
      </c>
      <c r="B437" s="9" t="s">
        <v>616</v>
      </c>
      <c r="C437" s="9" t="s">
        <v>1035</v>
      </c>
      <c r="D437" s="9">
        <v>44774.761435185188</v>
      </c>
      <c r="E437" s="9">
        <v>0</v>
      </c>
      <c r="F437" s="9">
        <v>265554448</v>
      </c>
      <c r="G437" s="29">
        <v>267859097</v>
      </c>
      <c r="H437" s="29">
        <v>345353554</v>
      </c>
      <c r="I437" s="30">
        <v>0.2893</v>
      </c>
      <c r="J437" s="9">
        <v>0</v>
      </c>
      <c r="K437" s="9">
        <v>0</v>
      </c>
      <c r="L437" s="9">
        <v>0</v>
      </c>
      <c r="M437" s="9">
        <v>0.2893</v>
      </c>
      <c r="N437" s="9">
        <v>0</v>
      </c>
      <c r="O437" s="9">
        <v>0</v>
      </c>
      <c r="P437" s="9">
        <v>342382146</v>
      </c>
      <c r="Q437" s="31">
        <v>0.91339999999999999</v>
      </c>
      <c r="R437" s="31">
        <v>0.72609999999999997</v>
      </c>
      <c r="S437" s="31">
        <v>0.89410000000000001</v>
      </c>
      <c r="T437" s="31">
        <v>0.80459999999999998</v>
      </c>
      <c r="U437" s="32">
        <v>0.80459999999999998</v>
      </c>
      <c r="V437" s="31">
        <f t="shared" si="12"/>
        <v>-7.8500000000000014E-2</v>
      </c>
      <c r="W437" s="9">
        <f t="shared" si="13"/>
        <v>-268769.98461000004</v>
      </c>
    </row>
    <row r="438" spans="1:23" x14ac:dyDescent="0.35">
      <c r="A438" s="40">
        <v>107905</v>
      </c>
      <c r="B438" s="9" t="s">
        <v>615</v>
      </c>
      <c r="C438" s="9" t="s">
        <v>1035</v>
      </c>
      <c r="D438" s="9">
        <v>44768.642604166664</v>
      </c>
      <c r="E438" s="9">
        <v>70757798</v>
      </c>
      <c r="F438" s="9">
        <v>880302304</v>
      </c>
      <c r="G438" s="29">
        <v>807198968</v>
      </c>
      <c r="H438" s="29">
        <v>1133218111</v>
      </c>
      <c r="I438" s="30">
        <v>0.40389999999999998</v>
      </c>
      <c r="J438" s="9">
        <v>0</v>
      </c>
      <c r="K438" s="9">
        <v>0</v>
      </c>
      <c r="L438" s="9">
        <v>0</v>
      </c>
      <c r="M438" s="9">
        <v>0.40389999999999998</v>
      </c>
      <c r="N438" s="9">
        <v>84243342</v>
      </c>
      <c r="O438" s="9">
        <v>13485544</v>
      </c>
      <c r="P438" s="9">
        <v>1220754329</v>
      </c>
      <c r="Q438" s="31">
        <v>0.82199999999999995</v>
      </c>
      <c r="R438" s="31">
        <v>0.60750000000000004</v>
      </c>
      <c r="S438" s="31">
        <v>0.89410000000000001</v>
      </c>
      <c r="T438" s="31">
        <v>0.80459999999999998</v>
      </c>
      <c r="U438" s="32">
        <v>0.80459999999999998</v>
      </c>
      <c r="V438" s="31">
        <f t="shared" si="12"/>
        <v>-0.19709999999999994</v>
      </c>
      <c r="W438" s="9">
        <f t="shared" si="13"/>
        <v>-2406106.7824589992</v>
      </c>
    </row>
    <row r="439" spans="1:23" x14ac:dyDescent="0.35">
      <c r="A439" s="40">
        <v>107906</v>
      </c>
      <c r="B439" s="9" t="s">
        <v>614</v>
      </c>
      <c r="C439" s="9" t="s">
        <v>1035</v>
      </c>
      <c r="D439" s="9">
        <v>44768.667326388888</v>
      </c>
      <c r="E439" s="9">
        <v>0</v>
      </c>
      <c r="F439" s="9">
        <v>2080157236</v>
      </c>
      <c r="G439" s="29">
        <v>1882836616</v>
      </c>
      <c r="H439" s="29">
        <v>2591337686</v>
      </c>
      <c r="I439" s="30">
        <v>0.37630000000000002</v>
      </c>
      <c r="J439" s="9">
        <v>0</v>
      </c>
      <c r="K439" s="9">
        <v>0</v>
      </c>
      <c r="L439" s="9">
        <v>0</v>
      </c>
      <c r="M439" s="9">
        <v>0.37630000000000002</v>
      </c>
      <c r="N439" s="9">
        <v>0</v>
      </c>
      <c r="O439" s="9">
        <v>0</v>
      </c>
      <c r="P439" s="9">
        <v>2862908971</v>
      </c>
      <c r="Q439" s="31">
        <v>0.82199999999999995</v>
      </c>
      <c r="R439" s="31">
        <v>0.61209999999999998</v>
      </c>
      <c r="S439" s="31">
        <v>0.89410000000000001</v>
      </c>
      <c r="T439" s="31">
        <v>0.80459999999999998</v>
      </c>
      <c r="U439" s="32">
        <v>0.80459999999999998</v>
      </c>
      <c r="V439" s="31">
        <f t="shared" si="12"/>
        <v>-0.1925</v>
      </c>
      <c r="W439" s="9">
        <f t="shared" si="13"/>
        <v>-5511099.7691750005</v>
      </c>
    </row>
    <row r="440" spans="1:23" x14ac:dyDescent="0.35">
      <c r="A440" s="40">
        <v>107907</v>
      </c>
      <c r="B440" s="9" t="s">
        <v>613</v>
      </c>
      <c r="C440" s="9" t="s">
        <v>1035</v>
      </c>
      <c r="D440" s="9">
        <v>44771.554629629631</v>
      </c>
      <c r="E440" s="9">
        <v>2471654</v>
      </c>
      <c r="F440" s="9">
        <v>58387730</v>
      </c>
      <c r="G440" s="29">
        <v>58618012</v>
      </c>
      <c r="H440" s="29">
        <v>58162381</v>
      </c>
      <c r="I440" s="30">
        <v>-7.7999999999999996E-3</v>
      </c>
      <c r="J440" s="9">
        <v>0</v>
      </c>
      <c r="K440" s="9">
        <v>0</v>
      </c>
      <c r="L440" s="9">
        <v>0</v>
      </c>
      <c r="M440" s="9">
        <v>-7.7999999999999996E-3</v>
      </c>
      <c r="N440" s="9">
        <v>2510873</v>
      </c>
      <c r="O440" s="9">
        <v>39219</v>
      </c>
      <c r="P440" s="9">
        <v>57992320</v>
      </c>
      <c r="Q440" s="31">
        <v>0.82199999999999995</v>
      </c>
      <c r="R440" s="31">
        <v>0.82199999999999995</v>
      </c>
      <c r="S440" s="31">
        <v>0.89410000000000001</v>
      </c>
      <c r="T440" s="31">
        <v>0.80459999999999998</v>
      </c>
      <c r="U440" s="32">
        <v>0.82199999999999995</v>
      </c>
      <c r="V440" s="31">
        <f t="shared" si="12"/>
        <v>0</v>
      </c>
      <c r="W440" s="9">
        <f t="shared" si="13"/>
        <v>0</v>
      </c>
    </row>
    <row r="441" spans="1:23" x14ac:dyDescent="0.35">
      <c r="A441" s="40">
        <v>107908</v>
      </c>
      <c r="B441" s="9" t="s">
        <v>612</v>
      </c>
      <c r="C441" s="9" t="s">
        <v>1035</v>
      </c>
      <c r="D441" s="9">
        <v>44774.629942129628</v>
      </c>
      <c r="E441" s="9">
        <v>0</v>
      </c>
      <c r="F441" s="9">
        <v>48005052</v>
      </c>
      <c r="G441" s="29">
        <v>50926556</v>
      </c>
      <c r="H441" s="29">
        <v>55012208</v>
      </c>
      <c r="I441" s="30">
        <v>8.0199999999999994E-2</v>
      </c>
      <c r="J441" s="9">
        <v>0</v>
      </c>
      <c r="K441" s="9">
        <v>0</v>
      </c>
      <c r="L441" s="9">
        <v>0</v>
      </c>
      <c r="M441" s="9">
        <v>8.0199999999999994E-2</v>
      </c>
      <c r="N441" s="9">
        <v>0</v>
      </c>
      <c r="O441" s="9">
        <v>0</v>
      </c>
      <c r="P441" s="9">
        <v>51856322</v>
      </c>
      <c r="Q441" s="31">
        <v>0.82199999999999995</v>
      </c>
      <c r="R441" s="31">
        <v>0.77990000000000004</v>
      </c>
      <c r="S441" s="31">
        <v>0.89410000000000001</v>
      </c>
      <c r="T441" s="31">
        <v>0.80459999999999998</v>
      </c>
      <c r="U441" s="32">
        <v>0.80459999999999998</v>
      </c>
      <c r="V441" s="31">
        <f t="shared" si="12"/>
        <v>-2.4699999999999944E-2</v>
      </c>
      <c r="W441" s="9">
        <f t="shared" si="13"/>
        <v>-12808.51153399997</v>
      </c>
    </row>
    <row r="442" spans="1:23" x14ac:dyDescent="0.35">
      <c r="A442" s="40">
        <v>107910</v>
      </c>
      <c r="B442" s="9" t="s">
        <v>611</v>
      </c>
      <c r="C442" s="9" t="s">
        <v>1035</v>
      </c>
      <c r="D442" s="9">
        <v>44774.700474537036</v>
      </c>
      <c r="E442" s="9">
        <v>22748208</v>
      </c>
      <c r="F442" s="9">
        <v>236960421</v>
      </c>
      <c r="G442" s="29">
        <v>234112686</v>
      </c>
      <c r="H442" s="29">
        <v>278753397</v>
      </c>
      <c r="I442" s="30">
        <v>0.19070000000000001</v>
      </c>
      <c r="J442" s="9">
        <v>0</v>
      </c>
      <c r="K442" s="9">
        <v>0</v>
      </c>
      <c r="L442" s="9">
        <v>0</v>
      </c>
      <c r="M442" s="9">
        <v>0.19070000000000001</v>
      </c>
      <c r="N442" s="9">
        <v>25932941</v>
      </c>
      <c r="O442" s="9">
        <v>3184733</v>
      </c>
      <c r="P442" s="9">
        <v>280991234</v>
      </c>
      <c r="Q442" s="31">
        <v>0.83640000000000003</v>
      </c>
      <c r="R442" s="31">
        <v>0.72289999999999999</v>
      </c>
      <c r="S442" s="31">
        <v>0.89410000000000001</v>
      </c>
      <c r="T442" s="31">
        <v>0.80459999999999998</v>
      </c>
      <c r="U442" s="32">
        <v>0.80459999999999998</v>
      </c>
      <c r="V442" s="31">
        <f t="shared" si="12"/>
        <v>-8.1699999999999995E-2</v>
      </c>
      <c r="W442" s="9">
        <f t="shared" si="13"/>
        <v>-229569.83817799998</v>
      </c>
    </row>
    <row r="443" spans="1:23" x14ac:dyDescent="0.35">
      <c r="A443" s="40">
        <v>108902</v>
      </c>
      <c r="B443" s="9" t="s">
        <v>610</v>
      </c>
      <c r="C443" s="9" t="s">
        <v>1035</v>
      </c>
      <c r="D443" s="9">
        <v>44771.649733796294</v>
      </c>
      <c r="E443" s="9">
        <v>0</v>
      </c>
      <c r="F443" s="9">
        <v>1853967194</v>
      </c>
      <c r="G443" s="29">
        <v>1918469114</v>
      </c>
      <c r="H443" s="29">
        <v>2065980928</v>
      </c>
      <c r="I443" s="30">
        <v>7.6899999999999996E-2</v>
      </c>
      <c r="J443" s="9">
        <v>0</v>
      </c>
      <c r="K443" s="9">
        <v>0</v>
      </c>
      <c r="L443" s="9">
        <v>0</v>
      </c>
      <c r="M443" s="9">
        <v>7.6899999999999996E-2</v>
      </c>
      <c r="N443" s="9">
        <v>0</v>
      </c>
      <c r="O443" s="9">
        <v>0</v>
      </c>
      <c r="P443" s="9">
        <v>1996519431</v>
      </c>
      <c r="Q443" s="31">
        <v>0.82199999999999995</v>
      </c>
      <c r="R443" s="31">
        <v>0.7823</v>
      </c>
      <c r="S443" s="31">
        <v>0.89410000000000001</v>
      </c>
      <c r="T443" s="31">
        <v>0.80459999999999998</v>
      </c>
      <c r="U443" s="32">
        <v>0.80459999999999998</v>
      </c>
      <c r="V443" s="31">
        <f t="shared" si="12"/>
        <v>-2.2299999999999986E-2</v>
      </c>
      <c r="W443" s="9">
        <f t="shared" si="13"/>
        <v>-445223.83311299968</v>
      </c>
    </row>
    <row r="444" spans="1:23" x14ac:dyDescent="0.35">
      <c r="A444" s="40">
        <v>108903</v>
      </c>
      <c r="B444" s="9" t="s">
        <v>609</v>
      </c>
      <c r="C444" s="9" t="s">
        <v>1035</v>
      </c>
      <c r="D444" s="9">
        <v>44769.834016203706</v>
      </c>
      <c r="E444" s="9">
        <v>0</v>
      </c>
      <c r="F444" s="9">
        <v>429805995</v>
      </c>
      <c r="G444" s="29">
        <v>450787021</v>
      </c>
      <c r="H444" s="29">
        <v>460540142</v>
      </c>
      <c r="I444" s="30">
        <v>2.1600000000000001E-2</v>
      </c>
      <c r="J444" s="9">
        <v>0</v>
      </c>
      <c r="K444" s="9">
        <v>0</v>
      </c>
      <c r="L444" s="9">
        <v>0</v>
      </c>
      <c r="M444" s="9">
        <v>2.1600000000000001E-2</v>
      </c>
      <c r="N444" s="9">
        <v>0</v>
      </c>
      <c r="O444" s="9">
        <v>0</v>
      </c>
      <c r="P444" s="9">
        <v>439105176</v>
      </c>
      <c r="Q444" s="31">
        <v>0.82199999999999995</v>
      </c>
      <c r="R444" s="31">
        <v>0.82199999999999995</v>
      </c>
      <c r="S444" s="31">
        <v>0.89410000000000001</v>
      </c>
      <c r="T444" s="31">
        <v>0.80459999999999998</v>
      </c>
      <c r="U444" s="32">
        <v>0.82199999999999995</v>
      </c>
      <c r="V444" s="31">
        <f t="shared" si="12"/>
        <v>0</v>
      </c>
      <c r="W444" s="9">
        <f t="shared" si="13"/>
        <v>0</v>
      </c>
    </row>
    <row r="445" spans="1:23" x14ac:dyDescent="0.35">
      <c r="A445" s="40">
        <v>108904</v>
      </c>
      <c r="B445" s="9" t="s">
        <v>608</v>
      </c>
      <c r="C445" s="9" t="s">
        <v>1035</v>
      </c>
      <c r="D445" s="9">
        <v>44774.629942129628</v>
      </c>
      <c r="E445" s="9">
        <v>0</v>
      </c>
      <c r="F445" s="9">
        <v>8159362583</v>
      </c>
      <c r="G445" s="29">
        <v>8132085512</v>
      </c>
      <c r="H445" s="29">
        <v>9000860277</v>
      </c>
      <c r="I445" s="30">
        <v>0.10680000000000001</v>
      </c>
      <c r="J445" s="9">
        <v>0</v>
      </c>
      <c r="K445" s="9">
        <v>0</v>
      </c>
      <c r="L445" s="9">
        <v>0</v>
      </c>
      <c r="M445" s="9">
        <v>0.10680000000000001</v>
      </c>
      <c r="N445" s="9">
        <v>0</v>
      </c>
      <c r="O445" s="9">
        <v>0</v>
      </c>
      <c r="P445" s="9">
        <v>9031051438</v>
      </c>
      <c r="Q445" s="31">
        <v>0.84989999999999999</v>
      </c>
      <c r="R445" s="31">
        <v>0.78700000000000003</v>
      </c>
      <c r="S445" s="31">
        <v>0.89410000000000001</v>
      </c>
      <c r="T445" s="31">
        <v>0.80459999999999998</v>
      </c>
      <c r="U445" s="32">
        <v>0.80459999999999998</v>
      </c>
      <c r="V445" s="31">
        <f t="shared" si="12"/>
        <v>-1.7599999999999949E-2</v>
      </c>
      <c r="W445" s="9">
        <f t="shared" si="13"/>
        <v>-1589465.0530879954</v>
      </c>
    </row>
    <row r="446" spans="1:23" x14ac:dyDescent="0.35">
      <c r="A446" s="40">
        <v>108905</v>
      </c>
      <c r="B446" s="9" t="s">
        <v>607</v>
      </c>
      <c r="C446" s="9" t="s">
        <v>1035</v>
      </c>
      <c r="D446" s="9">
        <v>44769.834016203706</v>
      </c>
      <c r="E446" s="9">
        <v>0</v>
      </c>
      <c r="F446" s="9">
        <v>615675021</v>
      </c>
      <c r="G446" s="29">
        <v>615916165</v>
      </c>
      <c r="H446" s="29">
        <v>687838622</v>
      </c>
      <c r="I446" s="30">
        <v>0.1168</v>
      </c>
      <c r="J446" s="9">
        <v>0</v>
      </c>
      <c r="K446" s="9">
        <v>0</v>
      </c>
      <c r="L446" s="9">
        <v>0</v>
      </c>
      <c r="M446" s="9">
        <v>0.1168</v>
      </c>
      <c r="N446" s="9">
        <v>0</v>
      </c>
      <c r="O446" s="9">
        <v>0</v>
      </c>
      <c r="P446" s="9">
        <v>687569319</v>
      </c>
      <c r="Q446" s="31">
        <v>0.87260000000000004</v>
      </c>
      <c r="R446" s="31">
        <v>0.80079999999999996</v>
      </c>
      <c r="S446" s="31">
        <v>0.89410000000000001</v>
      </c>
      <c r="T446" s="31">
        <v>0.80459999999999998</v>
      </c>
      <c r="U446" s="32">
        <v>0.80459999999999998</v>
      </c>
      <c r="V446" s="31">
        <f t="shared" si="12"/>
        <v>-3.8000000000000256E-3</v>
      </c>
      <c r="W446" s="9">
        <f t="shared" si="13"/>
        <v>-26127.634122000178</v>
      </c>
    </row>
    <row r="447" spans="1:23" x14ac:dyDescent="0.35">
      <c r="A447" s="40">
        <v>108906</v>
      </c>
      <c r="B447" s="9" t="s">
        <v>606</v>
      </c>
      <c r="C447" s="9" t="s">
        <v>1035</v>
      </c>
      <c r="D447" s="9">
        <v>44770.457719907405</v>
      </c>
      <c r="E447" s="9">
        <v>0</v>
      </c>
      <c r="F447" s="9">
        <v>8250159288</v>
      </c>
      <c r="G447" s="29">
        <v>8549360079</v>
      </c>
      <c r="H447" s="29">
        <v>9180303513</v>
      </c>
      <c r="I447" s="30">
        <v>7.3800000000000004E-2</v>
      </c>
      <c r="J447" s="9">
        <v>0</v>
      </c>
      <c r="K447" s="9">
        <v>0</v>
      </c>
      <c r="L447" s="9">
        <v>0</v>
      </c>
      <c r="M447" s="9">
        <v>7.3800000000000004E-2</v>
      </c>
      <c r="N447" s="9">
        <v>0</v>
      </c>
      <c r="O447" s="9">
        <v>0</v>
      </c>
      <c r="P447" s="9">
        <v>8859021681</v>
      </c>
      <c r="Q447" s="31">
        <v>0.8911</v>
      </c>
      <c r="R447" s="31">
        <v>0.85060000000000002</v>
      </c>
      <c r="S447" s="31">
        <v>0.89410000000000001</v>
      </c>
      <c r="T447" s="31">
        <v>0.80459999999999998</v>
      </c>
      <c r="U447" s="32">
        <v>0.85060000000000002</v>
      </c>
      <c r="V447" s="31">
        <f t="shared" si="12"/>
        <v>0</v>
      </c>
      <c r="W447" s="9">
        <f t="shared" si="13"/>
        <v>0</v>
      </c>
    </row>
    <row r="448" spans="1:23" x14ac:dyDescent="0.35">
      <c r="A448" s="40">
        <v>108907</v>
      </c>
      <c r="B448" s="9" t="s">
        <v>605</v>
      </c>
      <c r="C448" s="9" t="s">
        <v>1035</v>
      </c>
      <c r="D448" s="9">
        <v>44774.714444444442</v>
      </c>
      <c r="E448" s="9">
        <v>0</v>
      </c>
      <c r="F448" s="9">
        <v>662059463</v>
      </c>
      <c r="G448" s="29">
        <v>683613533</v>
      </c>
      <c r="H448" s="29">
        <v>706504617</v>
      </c>
      <c r="I448" s="30">
        <v>3.3500000000000002E-2</v>
      </c>
      <c r="J448" s="9">
        <v>0</v>
      </c>
      <c r="K448" s="9">
        <v>0</v>
      </c>
      <c r="L448" s="9">
        <v>0</v>
      </c>
      <c r="M448" s="9">
        <v>3.3500000000000002E-2</v>
      </c>
      <c r="N448" s="9">
        <v>0</v>
      </c>
      <c r="O448" s="9">
        <v>0</v>
      </c>
      <c r="P448" s="9">
        <v>684228800</v>
      </c>
      <c r="Q448" s="31">
        <v>0.84199999999999997</v>
      </c>
      <c r="R448" s="31">
        <v>0.83499999999999996</v>
      </c>
      <c r="S448" s="31">
        <v>0.89410000000000001</v>
      </c>
      <c r="T448" s="31">
        <v>0.80459999999999998</v>
      </c>
      <c r="U448" s="32">
        <v>0.83499999999999996</v>
      </c>
      <c r="V448" s="31">
        <f t="shared" si="12"/>
        <v>0</v>
      </c>
      <c r="W448" s="9">
        <f t="shared" si="13"/>
        <v>0</v>
      </c>
    </row>
    <row r="449" spans="1:23" x14ac:dyDescent="0.35">
      <c r="A449" s="40">
        <v>108908</v>
      </c>
      <c r="B449" s="9" t="s">
        <v>604</v>
      </c>
      <c r="C449" s="9" t="s">
        <v>1035</v>
      </c>
      <c r="D449" s="9">
        <v>44773.736261574071</v>
      </c>
      <c r="E449" s="9">
        <v>0</v>
      </c>
      <c r="F449" s="9">
        <v>2574622941</v>
      </c>
      <c r="G449" s="29">
        <v>2667482895</v>
      </c>
      <c r="H449" s="29">
        <v>2903037754</v>
      </c>
      <c r="I449" s="30">
        <v>8.8300000000000003E-2</v>
      </c>
      <c r="J449" s="9">
        <v>0</v>
      </c>
      <c r="K449" s="9">
        <v>0</v>
      </c>
      <c r="L449" s="9">
        <v>0</v>
      </c>
      <c r="M449" s="9">
        <v>8.8300000000000003E-2</v>
      </c>
      <c r="N449" s="9">
        <v>0</v>
      </c>
      <c r="O449" s="9">
        <v>0</v>
      </c>
      <c r="P449" s="9">
        <v>2801977705</v>
      </c>
      <c r="Q449" s="31">
        <v>0.83360000000000001</v>
      </c>
      <c r="R449" s="31">
        <v>0.78510000000000002</v>
      </c>
      <c r="S449" s="31">
        <v>0.89410000000000001</v>
      </c>
      <c r="T449" s="31">
        <v>0.80459999999999998</v>
      </c>
      <c r="U449" s="32">
        <v>0.80459999999999998</v>
      </c>
      <c r="V449" s="31">
        <f t="shared" si="12"/>
        <v>-1.9499999999999962E-2</v>
      </c>
      <c r="W449" s="9">
        <f t="shared" si="13"/>
        <v>-546385.65247499896</v>
      </c>
    </row>
    <row r="450" spans="1:23" x14ac:dyDescent="0.35">
      <c r="A450" s="40">
        <v>108909</v>
      </c>
      <c r="B450" s="9" t="s">
        <v>603</v>
      </c>
      <c r="C450" s="9" t="s">
        <v>1035</v>
      </c>
      <c r="D450" s="9">
        <v>44771.403298611112</v>
      </c>
      <c r="E450" s="9">
        <v>0</v>
      </c>
      <c r="F450" s="9">
        <v>5592241096</v>
      </c>
      <c r="G450" s="29">
        <v>5732136820</v>
      </c>
      <c r="H450" s="29">
        <v>6166219903</v>
      </c>
      <c r="I450" s="30">
        <v>7.5700000000000003E-2</v>
      </c>
      <c r="J450" s="9">
        <v>0</v>
      </c>
      <c r="K450" s="9">
        <v>0</v>
      </c>
      <c r="L450" s="9">
        <v>0</v>
      </c>
      <c r="M450" s="9">
        <v>7.5700000000000003E-2</v>
      </c>
      <c r="N450" s="9">
        <v>0</v>
      </c>
      <c r="O450" s="9">
        <v>0</v>
      </c>
      <c r="P450" s="9">
        <v>6015730160</v>
      </c>
      <c r="Q450" s="31">
        <v>0.8276</v>
      </c>
      <c r="R450" s="31">
        <v>0.78849999999999998</v>
      </c>
      <c r="S450" s="31">
        <v>0.89410000000000001</v>
      </c>
      <c r="T450" s="31">
        <v>0.80459999999999998</v>
      </c>
      <c r="U450" s="32">
        <v>0.80459999999999998</v>
      </c>
      <c r="V450" s="31">
        <f t="shared" ref="V450:V513" si="14">MIN(R450,S450)-U450</f>
        <v>-1.6100000000000003E-2</v>
      </c>
      <c r="W450" s="9">
        <f t="shared" ref="W450:W513" si="15">V450*(P450/100)</f>
        <v>-968532.55576000025</v>
      </c>
    </row>
    <row r="451" spans="1:23" x14ac:dyDescent="0.35">
      <c r="A451" s="40">
        <v>108910</v>
      </c>
      <c r="B451" s="9" t="s">
        <v>602</v>
      </c>
      <c r="C451" s="9" t="s">
        <v>1035</v>
      </c>
      <c r="D451" s="9">
        <v>44774.700474537036</v>
      </c>
      <c r="E451" s="9">
        <v>0</v>
      </c>
      <c r="F451" s="9">
        <v>212029045</v>
      </c>
      <c r="G451" s="29">
        <v>217193728</v>
      </c>
      <c r="H451" s="29">
        <v>231345237</v>
      </c>
      <c r="I451" s="30">
        <v>6.5199999999999994E-2</v>
      </c>
      <c r="J451" s="9">
        <v>0</v>
      </c>
      <c r="K451" s="9">
        <v>0</v>
      </c>
      <c r="L451" s="9">
        <v>0</v>
      </c>
      <c r="M451" s="9">
        <v>6.5199999999999994E-2</v>
      </c>
      <c r="N451" s="9">
        <v>0</v>
      </c>
      <c r="O451" s="9">
        <v>0</v>
      </c>
      <c r="P451" s="9">
        <v>225844043</v>
      </c>
      <c r="Q451" s="31">
        <v>0.82199999999999995</v>
      </c>
      <c r="R451" s="31">
        <v>0.79100000000000004</v>
      </c>
      <c r="S451" s="31">
        <v>0.89410000000000001</v>
      </c>
      <c r="T451" s="31">
        <v>0.80459999999999998</v>
      </c>
      <c r="U451" s="32">
        <v>0.80459999999999998</v>
      </c>
      <c r="V451" s="31">
        <f t="shared" si="14"/>
        <v>-1.3599999999999945E-2</v>
      </c>
      <c r="W451" s="9">
        <f t="shared" si="15"/>
        <v>-30714.78984799988</v>
      </c>
    </row>
    <row r="452" spans="1:23" x14ac:dyDescent="0.35">
      <c r="A452" s="40">
        <v>108911</v>
      </c>
      <c r="B452" s="9" t="s">
        <v>601</v>
      </c>
      <c r="C452" s="9" t="s">
        <v>1035</v>
      </c>
      <c r="D452" s="9">
        <v>44774.678518518522</v>
      </c>
      <c r="E452" s="9">
        <v>0</v>
      </c>
      <c r="F452" s="9">
        <v>3786869944</v>
      </c>
      <c r="G452" s="29">
        <v>3857502481</v>
      </c>
      <c r="H452" s="29">
        <v>4274300596</v>
      </c>
      <c r="I452" s="30">
        <v>0.108</v>
      </c>
      <c r="J452" s="9">
        <v>0</v>
      </c>
      <c r="K452" s="9">
        <v>0</v>
      </c>
      <c r="L452" s="9">
        <v>0</v>
      </c>
      <c r="M452" s="9">
        <v>0.108</v>
      </c>
      <c r="N452" s="9">
        <v>0</v>
      </c>
      <c r="O452" s="9">
        <v>0</v>
      </c>
      <c r="P452" s="9">
        <v>4196036305</v>
      </c>
      <c r="Q452" s="31">
        <v>0.86260000000000003</v>
      </c>
      <c r="R452" s="31">
        <v>0.79790000000000005</v>
      </c>
      <c r="S452" s="31">
        <v>0.89410000000000001</v>
      </c>
      <c r="T452" s="31">
        <v>0.80459999999999998</v>
      </c>
      <c r="U452" s="32">
        <v>0.80459999999999998</v>
      </c>
      <c r="V452" s="31">
        <f t="shared" si="14"/>
        <v>-6.6999999999999282E-3</v>
      </c>
      <c r="W452" s="9">
        <f t="shared" si="15"/>
        <v>-281134.432434997</v>
      </c>
    </row>
    <row r="453" spans="1:23" x14ac:dyDescent="0.35">
      <c r="A453" s="40">
        <v>108912</v>
      </c>
      <c r="B453" s="9" t="s">
        <v>600</v>
      </c>
      <c r="C453" s="9" t="s">
        <v>1035</v>
      </c>
      <c r="D453" s="9">
        <v>44770.539027777777</v>
      </c>
      <c r="E453" s="9">
        <v>0</v>
      </c>
      <c r="F453" s="9">
        <v>3069568171</v>
      </c>
      <c r="G453" s="29">
        <v>3167537236</v>
      </c>
      <c r="H453" s="29">
        <v>3355581616</v>
      </c>
      <c r="I453" s="30">
        <v>5.9400000000000001E-2</v>
      </c>
      <c r="J453" s="9">
        <v>0</v>
      </c>
      <c r="K453" s="9">
        <v>0</v>
      </c>
      <c r="L453" s="9">
        <v>0</v>
      </c>
      <c r="M453" s="9">
        <v>5.9400000000000001E-2</v>
      </c>
      <c r="N453" s="9">
        <v>0</v>
      </c>
      <c r="O453" s="9">
        <v>0</v>
      </c>
      <c r="P453" s="9">
        <v>3251796508</v>
      </c>
      <c r="Q453" s="31">
        <v>0.82199999999999995</v>
      </c>
      <c r="R453" s="31">
        <v>0.79530000000000001</v>
      </c>
      <c r="S453" s="31">
        <v>0.89410000000000001</v>
      </c>
      <c r="T453" s="31">
        <v>0.80459999999999998</v>
      </c>
      <c r="U453" s="32">
        <v>0.80459999999999998</v>
      </c>
      <c r="V453" s="31">
        <f t="shared" si="14"/>
        <v>-9.299999999999975E-3</v>
      </c>
      <c r="W453" s="9">
        <f t="shared" si="15"/>
        <v>-302417.07524399919</v>
      </c>
    </row>
    <row r="454" spans="1:23" x14ac:dyDescent="0.35">
      <c r="A454" s="40">
        <v>108913</v>
      </c>
      <c r="B454" s="9" t="s">
        <v>599</v>
      </c>
      <c r="C454" s="9" t="s">
        <v>1035</v>
      </c>
      <c r="D454" s="9">
        <v>44774.714444444442</v>
      </c>
      <c r="E454" s="9">
        <v>0</v>
      </c>
      <c r="F454" s="9">
        <v>2808577081</v>
      </c>
      <c r="G454" s="29">
        <v>2873972106</v>
      </c>
      <c r="H454" s="29">
        <v>3063396652</v>
      </c>
      <c r="I454" s="30">
        <v>6.59E-2</v>
      </c>
      <c r="J454" s="9">
        <v>0</v>
      </c>
      <c r="K454" s="9">
        <v>0</v>
      </c>
      <c r="L454" s="9">
        <v>0</v>
      </c>
      <c r="M454" s="9">
        <v>6.59E-2</v>
      </c>
      <c r="N454" s="9">
        <v>0</v>
      </c>
      <c r="O454" s="9">
        <v>0</v>
      </c>
      <c r="P454" s="9">
        <v>2993691417</v>
      </c>
      <c r="Q454" s="31">
        <v>0.82199999999999995</v>
      </c>
      <c r="R454" s="31">
        <v>0.79039999999999999</v>
      </c>
      <c r="S454" s="31">
        <v>0.89410000000000001</v>
      </c>
      <c r="T454" s="31">
        <v>0.80459999999999998</v>
      </c>
      <c r="U454" s="32">
        <v>0.80459999999999998</v>
      </c>
      <c r="V454" s="31">
        <f t="shared" si="14"/>
        <v>-1.419999999999999E-2</v>
      </c>
      <c r="W454" s="9">
        <f t="shared" si="15"/>
        <v>-425104.18121399975</v>
      </c>
    </row>
    <row r="455" spans="1:23" x14ac:dyDescent="0.35">
      <c r="A455" s="40">
        <v>108914</v>
      </c>
      <c r="B455" s="9" t="s">
        <v>598</v>
      </c>
      <c r="C455" s="9" t="s">
        <v>1035</v>
      </c>
      <c r="D455" s="9">
        <v>44770.666516203702</v>
      </c>
      <c r="E455" s="9">
        <v>0</v>
      </c>
      <c r="F455" s="9">
        <v>124086475</v>
      </c>
      <c r="G455" s="29">
        <v>127207287</v>
      </c>
      <c r="H455" s="29">
        <v>127162539</v>
      </c>
      <c r="I455" s="30">
        <v>-4.0000000000000002E-4</v>
      </c>
      <c r="J455" s="9">
        <v>0</v>
      </c>
      <c r="K455" s="9">
        <v>0</v>
      </c>
      <c r="L455" s="9">
        <v>0</v>
      </c>
      <c r="M455" s="9">
        <v>-4.0000000000000002E-4</v>
      </c>
      <c r="N455" s="9">
        <v>0</v>
      </c>
      <c r="O455" s="9">
        <v>0</v>
      </c>
      <c r="P455" s="9">
        <v>124042825</v>
      </c>
      <c r="Q455" s="31">
        <v>0.84870000000000001</v>
      </c>
      <c r="R455" s="31">
        <v>0.84870000000000001</v>
      </c>
      <c r="S455" s="31">
        <v>0.89410000000000001</v>
      </c>
      <c r="T455" s="31">
        <v>0.80459999999999998</v>
      </c>
      <c r="U455" s="32">
        <v>0.84870000000000001</v>
      </c>
      <c r="V455" s="31">
        <f t="shared" si="14"/>
        <v>0</v>
      </c>
      <c r="W455" s="9">
        <f t="shared" si="15"/>
        <v>0</v>
      </c>
    </row>
    <row r="456" spans="1:23" x14ac:dyDescent="0.35">
      <c r="A456" s="40">
        <v>108915</v>
      </c>
      <c r="B456" s="9" t="s">
        <v>597</v>
      </c>
      <c r="C456" s="9" t="s">
        <v>1035</v>
      </c>
      <c r="D456" s="9">
        <v>44770.457719907405</v>
      </c>
      <c r="E456" s="9">
        <v>0</v>
      </c>
      <c r="F456" s="9">
        <v>172435115</v>
      </c>
      <c r="G456" s="29">
        <v>166113637</v>
      </c>
      <c r="H456" s="29">
        <v>186197070</v>
      </c>
      <c r="I456" s="30">
        <v>0.12089999999999999</v>
      </c>
      <c r="J456" s="9">
        <v>0</v>
      </c>
      <c r="K456" s="9">
        <v>0</v>
      </c>
      <c r="L456" s="9">
        <v>0</v>
      </c>
      <c r="M456" s="9">
        <v>0.12089999999999999</v>
      </c>
      <c r="N456" s="9">
        <v>0</v>
      </c>
      <c r="O456" s="9">
        <v>0</v>
      </c>
      <c r="P456" s="9">
        <v>193282826</v>
      </c>
      <c r="Q456" s="31">
        <v>0.82199999999999995</v>
      </c>
      <c r="R456" s="31">
        <v>0.75160000000000005</v>
      </c>
      <c r="S456" s="31">
        <v>0.89410000000000001</v>
      </c>
      <c r="T456" s="31">
        <v>0.80459999999999998</v>
      </c>
      <c r="U456" s="32">
        <v>0.80459999999999998</v>
      </c>
      <c r="V456" s="31">
        <f t="shared" si="14"/>
        <v>-5.2999999999999936E-2</v>
      </c>
      <c r="W456" s="9">
        <f t="shared" si="15"/>
        <v>-102439.89777999988</v>
      </c>
    </row>
    <row r="457" spans="1:23" x14ac:dyDescent="0.35">
      <c r="A457" s="40">
        <v>108916</v>
      </c>
      <c r="B457" s="9" t="s">
        <v>596</v>
      </c>
      <c r="C457" s="9" t="s">
        <v>1035</v>
      </c>
      <c r="D457" s="9">
        <v>44774.524027777778</v>
      </c>
      <c r="E457" s="9">
        <v>0</v>
      </c>
      <c r="F457" s="9">
        <v>825647322</v>
      </c>
      <c r="G457" s="29">
        <v>842009420</v>
      </c>
      <c r="H457" s="29">
        <v>951748156</v>
      </c>
      <c r="I457" s="30">
        <v>0.1303</v>
      </c>
      <c r="J457" s="9">
        <v>0</v>
      </c>
      <c r="K457" s="9">
        <v>0</v>
      </c>
      <c r="L457" s="9">
        <v>0</v>
      </c>
      <c r="M457" s="9">
        <v>0.1303</v>
      </c>
      <c r="N457" s="9">
        <v>0</v>
      </c>
      <c r="O457" s="9">
        <v>0</v>
      </c>
      <c r="P457" s="9">
        <v>933253593</v>
      </c>
      <c r="Q457" s="31">
        <v>0.82199999999999995</v>
      </c>
      <c r="R457" s="31">
        <v>0.74539999999999995</v>
      </c>
      <c r="S457" s="31">
        <v>0.89410000000000001</v>
      </c>
      <c r="T457" s="31">
        <v>0.80459999999999998</v>
      </c>
      <c r="U457" s="32">
        <v>0.80459999999999998</v>
      </c>
      <c r="V457" s="31">
        <f t="shared" si="14"/>
        <v>-5.920000000000003E-2</v>
      </c>
      <c r="W457" s="9">
        <f t="shared" si="15"/>
        <v>-552486.12705600029</v>
      </c>
    </row>
    <row r="458" spans="1:23" x14ac:dyDescent="0.35">
      <c r="A458" s="40">
        <v>109901</v>
      </c>
      <c r="B458" s="9" t="s">
        <v>595</v>
      </c>
      <c r="C458" s="9" t="s">
        <v>1035</v>
      </c>
      <c r="D458" s="9">
        <v>44764.575266203705</v>
      </c>
      <c r="E458" s="9">
        <v>0</v>
      </c>
      <c r="F458" s="9">
        <v>115843601</v>
      </c>
      <c r="G458" s="29">
        <v>121277844</v>
      </c>
      <c r="H458" s="29">
        <v>185949097</v>
      </c>
      <c r="I458" s="30">
        <v>0.53320000000000001</v>
      </c>
      <c r="J458" s="9">
        <v>0</v>
      </c>
      <c r="K458" s="9">
        <v>0</v>
      </c>
      <c r="L458" s="9">
        <v>0</v>
      </c>
      <c r="M458" s="9">
        <v>0.53320000000000001</v>
      </c>
      <c r="N458" s="9">
        <v>0</v>
      </c>
      <c r="O458" s="9">
        <v>0</v>
      </c>
      <c r="P458" s="9">
        <v>177617051</v>
      </c>
      <c r="Q458" s="31">
        <v>0.83169999999999999</v>
      </c>
      <c r="R458" s="31">
        <v>0.55600000000000005</v>
      </c>
      <c r="S458" s="31">
        <v>0.89410000000000001</v>
      </c>
      <c r="T458" s="31">
        <v>0.80459999999999998</v>
      </c>
      <c r="U458" s="32">
        <v>0.80459999999999998</v>
      </c>
      <c r="V458" s="31">
        <f t="shared" si="14"/>
        <v>-0.24859999999999993</v>
      </c>
      <c r="W458" s="9">
        <f t="shared" si="15"/>
        <v>-441555.98878599989</v>
      </c>
    </row>
    <row r="459" spans="1:23" x14ac:dyDescent="0.35">
      <c r="A459" s="40">
        <v>109902</v>
      </c>
      <c r="B459" s="9" t="s">
        <v>594</v>
      </c>
      <c r="C459" s="9" t="s">
        <v>1035</v>
      </c>
      <c r="D459" s="9">
        <v>44770.666516203702</v>
      </c>
      <c r="E459" s="9">
        <v>0</v>
      </c>
      <c r="F459" s="9">
        <v>111163290</v>
      </c>
      <c r="G459" s="29">
        <v>113686615</v>
      </c>
      <c r="H459" s="29">
        <v>123954404</v>
      </c>
      <c r="I459" s="30">
        <v>9.0300000000000005E-2</v>
      </c>
      <c r="J459" s="9">
        <v>0</v>
      </c>
      <c r="K459" s="9">
        <v>0</v>
      </c>
      <c r="L459" s="9">
        <v>0</v>
      </c>
      <c r="M459" s="9">
        <v>9.0300000000000005E-2</v>
      </c>
      <c r="N459" s="9">
        <v>0</v>
      </c>
      <c r="O459" s="9">
        <v>0</v>
      </c>
      <c r="P459" s="9">
        <v>121203181</v>
      </c>
      <c r="Q459" s="31">
        <v>0.82199999999999995</v>
      </c>
      <c r="R459" s="31">
        <v>0.77270000000000005</v>
      </c>
      <c r="S459" s="31">
        <v>0.89410000000000001</v>
      </c>
      <c r="T459" s="31">
        <v>0.80459999999999998</v>
      </c>
      <c r="U459" s="32">
        <v>0.80459999999999998</v>
      </c>
      <c r="V459" s="31">
        <f t="shared" si="14"/>
        <v>-3.1899999999999928E-2</v>
      </c>
      <c r="W459" s="9">
        <f t="shared" si="15"/>
        <v>-38663.814738999914</v>
      </c>
    </row>
    <row r="460" spans="1:23" x14ac:dyDescent="0.35">
      <c r="A460" s="40">
        <v>109903</v>
      </c>
      <c r="B460" s="9" t="s">
        <v>593</v>
      </c>
      <c r="C460" s="9" t="s">
        <v>1035</v>
      </c>
      <c r="D460" s="9">
        <v>44774.524027777778</v>
      </c>
      <c r="E460" s="9">
        <v>0</v>
      </c>
      <c r="F460" s="9">
        <v>115083903</v>
      </c>
      <c r="G460" s="29">
        <v>122398457</v>
      </c>
      <c r="H460" s="29">
        <v>144408788</v>
      </c>
      <c r="I460" s="30">
        <v>0.17979999999999999</v>
      </c>
      <c r="J460" s="9">
        <v>0</v>
      </c>
      <c r="K460" s="9">
        <v>0</v>
      </c>
      <c r="L460" s="9">
        <v>0</v>
      </c>
      <c r="M460" s="9">
        <v>0.17979999999999999</v>
      </c>
      <c r="N460" s="9">
        <v>0</v>
      </c>
      <c r="O460" s="9">
        <v>0</v>
      </c>
      <c r="P460" s="9">
        <v>135778893</v>
      </c>
      <c r="Q460" s="31">
        <v>0.82199999999999995</v>
      </c>
      <c r="R460" s="31">
        <v>0.71409999999999996</v>
      </c>
      <c r="S460" s="31">
        <v>0.89410000000000001</v>
      </c>
      <c r="T460" s="31">
        <v>0.80459999999999998</v>
      </c>
      <c r="U460" s="32">
        <v>0.80459999999999998</v>
      </c>
      <c r="V460" s="31">
        <f t="shared" si="14"/>
        <v>-9.0500000000000025E-2</v>
      </c>
      <c r="W460" s="9">
        <f t="shared" si="15"/>
        <v>-122879.89816500004</v>
      </c>
    </row>
    <row r="461" spans="1:23" x14ac:dyDescent="0.35">
      <c r="A461" s="40">
        <v>109904</v>
      </c>
      <c r="B461" s="9" t="s">
        <v>592</v>
      </c>
      <c r="C461" s="9" t="s">
        <v>1035</v>
      </c>
      <c r="D461" s="9">
        <v>44769.687777777777</v>
      </c>
      <c r="E461" s="9">
        <v>0</v>
      </c>
      <c r="F461" s="9">
        <v>779636148</v>
      </c>
      <c r="G461" s="29">
        <v>814230647</v>
      </c>
      <c r="H461" s="29">
        <v>948471513</v>
      </c>
      <c r="I461" s="30">
        <v>0.16489999999999999</v>
      </c>
      <c r="J461" s="9">
        <v>0</v>
      </c>
      <c r="K461" s="9">
        <v>0</v>
      </c>
      <c r="L461" s="9">
        <v>0</v>
      </c>
      <c r="M461" s="9">
        <v>0.16489999999999999</v>
      </c>
      <c r="N461" s="9">
        <v>0</v>
      </c>
      <c r="O461" s="9">
        <v>0</v>
      </c>
      <c r="P461" s="9">
        <v>908173476</v>
      </c>
      <c r="Q461" s="31">
        <v>0.90300000000000002</v>
      </c>
      <c r="R461" s="31">
        <v>0.79449999999999998</v>
      </c>
      <c r="S461" s="31">
        <v>0.89410000000000001</v>
      </c>
      <c r="T461" s="31">
        <v>0.80459999999999998</v>
      </c>
      <c r="U461" s="32">
        <v>0.80459999999999998</v>
      </c>
      <c r="V461" s="31">
        <f t="shared" si="14"/>
        <v>-1.0099999999999998E-2</v>
      </c>
      <c r="W461" s="9">
        <f t="shared" si="15"/>
        <v>-91725.521075999975</v>
      </c>
    </row>
    <row r="462" spans="1:23" x14ac:dyDescent="0.35">
      <c r="A462" s="40">
        <v>109905</v>
      </c>
      <c r="B462" s="9" t="s">
        <v>591</v>
      </c>
      <c r="C462" s="9" t="s">
        <v>1035</v>
      </c>
      <c r="D462" s="9">
        <v>44774.678518518522</v>
      </c>
      <c r="E462" s="9">
        <v>0</v>
      </c>
      <c r="F462" s="9">
        <v>107346212</v>
      </c>
      <c r="G462" s="29">
        <v>116289426</v>
      </c>
      <c r="H462" s="29">
        <v>145573202</v>
      </c>
      <c r="I462" s="30">
        <v>0.25180000000000002</v>
      </c>
      <c r="J462" s="9">
        <v>0</v>
      </c>
      <c r="K462" s="9">
        <v>0</v>
      </c>
      <c r="L462" s="9">
        <v>0</v>
      </c>
      <c r="M462" s="9">
        <v>0.25180000000000002</v>
      </c>
      <c r="N462" s="9">
        <v>0</v>
      </c>
      <c r="O462" s="9">
        <v>0</v>
      </c>
      <c r="P462" s="9">
        <v>134377925</v>
      </c>
      <c r="Q462" s="31">
        <v>0.85099999999999998</v>
      </c>
      <c r="R462" s="31">
        <v>0.69679999999999997</v>
      </c>
      <c r="S462" s="31">
        <v>0.89410000000000001</v>
      </c>
      <c r="T462" s="31">
        <v>0.80459999999999998</v>
      </c>
      <c r="U462" s="32">
        <v>0.80459999999999998</v>
      </c>
      <c r="V462" s="31">
        <f t="shared" si="14"/>
        <v>-0.10780000000000001</v>
      </c>
      <c r="W462" s="9">
        <f t="shared" si="15"/>
        <v>-144859.40315</v>
      </c>
    </row>
    <row r="463" spans="1:23" x14ac:dyDescent="0.35">
      <c r="A463" s="40">
        <v>109907</v>
      </c>
      <c r="B463" s="9" t="s">
        <v>590</v>
      </c>
      <c r="C463" s="9" t="s">
        <v>1035</v>
      </c>
      <c r="D463" s="9">
        <v>44774.524027777778</v>
      </c>
      <c r="E463" s="9">
        <v>0</v>
      </c>
      <c r="F463" s="9">
        <v>265054533</v>
      </c>
      <c r="G463" s="29">
        <v>275757780</v>
      </c>
      <c r="H463" s="29">
        <v>328033086</v>
      </c>
      <c r="I463" s="30">
        <v>0.18959999999999999</v>
      </c>
      <c r="J463" s="9">
        <v>0</v>
      </c>
      <c r="K463" s="9">
        <v>0</v>
      </c>
      <c r="L463" s="9">
        <v>0</v>
      </c>
      <c r="M463" s="9">
        <v>0.18959999999999999</v>
      </c>
      <c r="N463" s="9">
        <v>0</v>
      </c>
      <c r="O463" s="9">
        <v>0</v>
      </c>
      <c r="P463" s="9">
        <v>315300828</v>
      </c>
      <c r="Q463" s="31">
        <v>0.82199999999999995</v>
      </c>
      <c r="R463" s="31">
        <v>0.70820000000000005</v>
      </c>
      <c r="S463" s="31">
        <v>0.89410000000000001</v>
      </c>
      <c r="T463" s="31">
        <v>0.80459999999999998</v>
      </c>
      <c r="U463" s="32">
        <v>0.80459999999999998</v>
      </c>
      <c r="V463" s="31">
        <f t="shared" si="14"/>
        <v>-9.639999999999993E-2</v>
      </c>
      <c r="W463" s="9">
        <f t="shared" si="15"/>
        <v>-303949.99819199974</v>
      </c>
    </row>
    <row r="464" spans="1:23" x14ac:dyDescent="0.35">
      <c r="A464" s="40">
        <v>109908</v>
      </c>
      <c r="B464" s="9" t="s">
        <v>589</v>
      </c>
      <c r="C464" s="9" t="s">
        <v>1035</v>
      </c>
      <c r="D464" s="9">
        <v>44774.700474537036</v>
      </c>
      <c r="E464" s="9">
        <v>0</v>
      </c>
      <c r="F464" s="9">
        <v>57046971</v>
      </c>
      <c r="G464" s="29">
        <v>59623429</v>
      </c>
      <c r="H464" s="29">
        <v>64395575</v>
      </c>
      <c r="I464" s="30">
        <v>0.08</v>
      </c>
      <c r="J464" s="9">
        <v>0</v>
      </c>
      <c r="K464" s="9">
        <v>0</v>
      </c>
      <c r="L464" s="9">
        <v>0</v>
      </c>
      <c r="M464" s="9">
        <v>0.08</v>
      </c>
      <c r="N464" s="9">
        <v>0</v>
      </c>
      <c r="O464" s="9">
        <v>0</v>
      </c>
      <c r="P464" s="9">
        <v>61612902</v>
      </c>
      <c r="Q464" s="31">
        <v>0.87790000000000001</v>
      </c>
      <c r="R464" s="31">
        <v>0.83309999999999995</v>
      </c>
      <c r="S464" s="31">
        <v>0.89410000000000001</v>
      </c>
      <c r="T464" s="31">
        <v>0.80459999999999998</v>
      </c>
      <c r="U464" s="32">
        <v>0.83309999999999995</v>
      </c>
      <c r="V464" s="31">
        <f t="shared" si="14"/>
        <v>0</v>
      </c>
      <c r="W464" s="9">
        <f t="shared" si="15"/>
        <v>0</v>
      </c>
    </row>
    <row r="465" spans="1:23" x14ac:dyDescent="0.35">
      <c r="A465" s="40">
        <v>109910</v>
      </c>
      <c r="B465" s="9" t="s">
        <v>588</v>
      </c>
      <c r="C465" s="9" t="s">
        <v>1035</v>
      </c>
      <c r="D465" s="9">
        <v>44773.873229166667</v>
      </c>
      <c r="E465" s="9">
        <v>0</v>
      </c>
      <c r="F465" s="9">
        <v>39537991</v>
      </c>
      <c r="G465" s="29">
        <v>42086448</v>
      </c>
      <c r="H465" s="29">
        <v>92784129</v>
      </c>
      <c r="I465" s="30">
        <v>1.2045999999999999</v>
      </c>
      <c r="J465" s="9">
        <v>0</v>
      </c>
      <c r="K465" s="9">
        <v>0</v>
      </c>
      <c r="L465" s="9">
        <v>0</v>
      </c>
      <c r="M465" s="9">
        <v>1.2045999999999999</v>
      </c>
      <c r="N465" s="9">
        <v>0</v>
      </c>
      <c r="O465" s="9">
        <v>0</v>
      </c>
      <c r="P465" s="9">
        <v>87165780</v>
      </c>
      <c r="Q465" s="31">
        <v>0.85099999999999998</v>
      </c>
      <c r="R465" s="31">
        <v>0.39560000000000001</v>
      </c>
      <c r="S465" s="31">
        <v>0.89410000000000001</v>
      </c>
      <c r="T465" s="31">
        <v>0.80459999999999998</v>
      </c>
      <c r="U465" s="32">
        <v>0.80459999999999998</v>
      </c>
      <c r="V465" s="31">
        <f t="shared" si="14"/>
        <v>-0.40899999999999997</v>
      </c>
      <c r="W465" s="9">
        <f t="shared" si="15"/>
        <v>-356508.04019999999</v>
      </c>
    </row>
    <row r="466" spans="1:23" x14ac:dyDescent="0.35">
      <c r="A466" s="41">
        <v>109911</v>
      </c>
      <c r="B466" s="34" t="s">
        <v>587</v>
      </c>
      <c r="C466" s="34" t="s">
        <v>1035</v>
      </c>
      <c r="D466" s="34">
        <v>44764.500613425924</v>
      </c>
      <c r="E466" s="34">
        <v>0</v>
      </c>
      <c r="F466" s="34">
        <v>746019617</v>
      </c>
      <c r="G466" s="34">
        <v>799468336</v>
      </c>
      <c r="H466" s="34">
        <v>883749387</v>
      </c>
      <c r="I466" s="35">
        <v>0.10539999999999999</v>
      </c>
      <c r="J466" s="34">
        <v>0</v>
      </c>
      <c r="K466" s="34">
        <v>0</v>
      </c>
      <c r="L466" s="34">
        <v>0</v>
      </c>
      <c r="M466" s="34">
        <v>0.10539999999999999</v>
      </c>
      <c r="N466" s="34">
        <v>0</v>
      </c>
      <c r="O466" s="34">
        <v>0</v>
      </c>
      <c r="P466" s="34">
        <v>824666031</v>
      </c>
      <c r="Q466" s="36">
        <v>0.85570000000000002</v>
      </c>
      <c r="R466" s="36">
        <v>0.79339999999999999</v>
      </c>
      <c r="S466" s="36">
        <v>0.89410000000000001</v>
      </c>
      <c r="T466" s="36">
        <v>0.80459999999999998</v>
      </c>
      <c r="U466" s="37">
        <v>0.80459999999999998</v>
      </c>
      <c r="V466" s="31">
        <f t="shared" si="14"/>
        <v>-1.1199999999999988E-2</v>
      </c>
      <c r="W466" s="9">
        <f t="shared" si="15"/>
        <v>-92362.595471999899</v>
      </c>
    </row>
    <row r="467" spans="1:23" x14ac:dyDescent="0.35">
      <c r="A467" s="40">
        <v>109912</v>
      </c>
      <c r="B467" s="9" t="s">
        <v>586</v>
      </c>
      <c r="C467" s="9" t="s">
        <v>1035</v>
      </c>
      <c r="D467" s="9">
        <v>44769.544224537036</v>
      </c>
      <c r="E467" s="9">
        <v>0</v>
      </c>
      <c r="F467" s="9">
        <v>113107935</v>
      </c>
      <c r="G467" s="29">
        <v>118596289</v>
      </c>
      <c r="H467" s="29">
        <v>142449394</v>
      </c>
      <c r="I467" s="30">
        <v>0.2011</v>
      </c>
      <c r="J467" s="9">
        <v>0</v>
      </c>
      <c r="K467" s="9">
        <v>0</v>
      </c>
      <c r="L467" s="9">
        <v>0</v>
      </c>
      <c r="M467" s="9">
        <v>0.2011</v>
      </c>
      <c r="N467" s="9">
        <v>0</v>
      </c>
      <c r="O467" s="9">
        <v>0</v>
      </c>
      <c r="P467" s="9">
        <v>135857175</v>
      </c>
      <c r="Q467" s="31">
        <v>0.82199999999999995</v>
      </c>
      <c r="R467" s="31">
        <v>0.70140000000000002</v>
      </c>
      <c r="S467" s="31">
        <v>0.89410000000000001</v>
      </c>
      <c r="T467" s="31">
        <v>0.80459999999999998</v>
      </c>
      <c r="U467" s="32">
        <v>0.80459999999999998</v>
      </c>
      <c r="V467" s="31">
        <f t="shared" si="14"/>
        <v>-0.10319999999999996</v>
      </c>
      <c r="W467" s="9">
        <f t="shared" si="15"/>
        <v>-140204.60459999993</v>
      </c>
    </row>
    <row r="468" spans="1:23" x14ac:dyDescent="0.35">
      <c r="A468" s="40">
        <v>109913</v>
      </c>
      <c r="B468" s="9" t="s">
        <v>585</v>
      </c>
      <c r="C468" s="9" t="s">
        <v>1035</v>
      </c>
      <c r="D468" s="9">
        <v>44767.529120370367</v>
      </c>
      <c r="E468" s="9">
        <v>0</v>
      </c>
      <c r="F468" s="9">
        <v>213950935</v>
      </c>
      <c r="G468" s="29">
        <v>220242608</v>
      </c>
      <c r="H468" s="29">
        <v>263577253</v>
      </c>
      <c r="I468" s="30">
        <v>0.1968</v>
      </c>
      <c r="J468" s="9">
        <v>0</v>
      </c>
      <c r="K468" s="9">
        <v>0</v>
      </c>
      <c r="L468" s="9">
        <v>0</v>
      </c>
      <c r="M468" s="9">
        <v>0.1968</v>
      </c>
      <c r="N468" s="9">
        <v>0</v>
      </c>
      <c r="O468" s="9">
        <v>0</v>
      </c>
      <c r="P468" s="9">
        <v>256047639</v>
      </c>
      <c r="Q468" s="31">
        <v>0.875</v>
      </c>
      <c r="R468" s="31">
        <v>0.74939999999999996</v>
      </c>
      <c r="S468" s="31">
        <v>0.89410000000000001</v>
      </c>
      <c r="T468" s="31">
        <v>0.80459999999999998</v>
      </c>
      <c r="U468" s="32">
        <v>0.80459999999999998</v>
      </c>
      <c r="V468" s="31">
        <f t="shared" si="14"/>
        <v>-5.5200000000000027E-2</v>
      </c>
      <c r="W468" s="9">
        <f t="shared" si="15"/>
        <v>-141338.29672800007</v>
      </c>
    </row>
    <row r="469" spans="1:23" x14ac:dyDescent="0.35">
      <c r="A469" s="40">
        <v>109914</v>
      </c>
      <c r="B469" s="9" t="s">
        <v>584</v>
      </c>
      <c r="C469" s="9" t="s">
        <v>1035</v>
      </c>
      <c r="D469" s="9">
        <v>44774.524027777778</v>
      </c>
      <c r="E469" s="9">
        <v>0</v>
      </c>
      <c r="F469" s="9">
        <v>41609595</v>
      </c>
      <c r="G469" s="29">
        <v>42905336</v>
      </c>
      <c r="H469" s="29">
        <v>65946070</v>
      </c>
      <c r="I469" s="30">
        <v>0.53700000000000003</v>
      </c>
      <c r="J469" s="9">
        <v>0</v>
      </c>
      <c r="K469" s="9">
        <v>0</v>
      </c>
      <c r="L469" s="9">
        <v>0</v>
      </c>
      <c r="M469" s="9">
        <v>0.53700000000000003</v>
      </c>
      <c r="N469" s="9">
        <v>0</v>
      </c>
      <c r="O469" s="9">
        <v>0</v>
      </c>
      <c r="P469" s="9">
        <v>63954499</v>
      </c>
      <c r="Q469" s="31">
        <v>0.82199999999999995</v>
      </c>
      <c r="R469" s="31">
        <v>0.54810000000000003</v>
      </c>
      <c r="S469" s="31">
        <v>0.89410000000000001</v>
      </c>
      <c r="T469" s="31">
        <v>0.80459999999999998</v>
      </c>
      <c r="U469" s="32">
        <v>0.80459999999999998</v>
      </c>
      <c r="V469" s="31">
        <f t="shared" si="14"/>
        <v>-0.25649999999999995</v>
      </c>
      <c r="W469" s="9">
        <f t="shared" si="15"/>
        <v>-164043.28993499998</v>
      </c>
    </row>
    <row r="470" spans="1:23" x14ac:dyDescent="0.35">
      <c r="A470" s="40">
        <v>110901</v>
      </c>
      <c r="B470" s="9" t="s">
        <v>583</v>
      </c>
      <c r="C470" s="9" t="s">
        <v>1035</v>
      </c>
      <c r="D470" s="9">
        <v>44770.780717592592</v>
      </c>
      <c r="E470" s="9">
        <v>0</v>
      </c>
      <c r="F470" s="9">
        <v>73932345</v>
      </c>
      <c r="G470" s="29">
        <v>70274009</v>
      </c>
      <c r="H470" s="29">
        <v>86501221</v>
      </c>
      <c r="I470" s="30">
        <v>0.23089999999999999</v>
      </c>
      <c r="J470" s="9">
        <v>0</v>
      </c>
      <c r="K470" s="9">
        <v>0</v>
      </c>
      <c r="L470" s="9">
        <v>0</v>
      </c>
      <c r="M470" s="9">
        <v>0.23089999999999999</v>
      </c>
      <c r="N470" s="9">
        <v>0</v>
      </c>
      <c r="O470" s="9">
        <v>0</v>
      </c>
      <c r="P470" s="9">
        <v>91004316</v>
      </c>
      <c r="Q470" s="31">
        <v>0.91339999999999999</v>
      </c>
      <c r="R470" s="31">
        <v>0.76060000000000005</v>
      </c>
      <c r="S470" s="31">
        <v>0.89410000000000001</v>
      </c>
      <c r="T470" s="31">
        <v>0.80459999999999998</v>
      </c>
      <c r="U470" s="32">
        <v>0.80459999999999998</v>
      </c>
      <c r="V470" s="31">
        <f t="shared" si="14"/>
        <v>-4.3999999999999928E-2</v>
      </c>
      <c r="W470" s="9">
        <f t="shared" si="15"/>
        <v>-40041.899039999938</v>
      </c>
    </row>
    <row r="471" spans="1:23" x14ac:dyDescent="0.35">
      <c r="A471" s="40">
        <v>110902</v>
      </c>
      <c r="B471" s="9" t="s">
        <v>582</v>
      </c>
      <c r="C471" s="9" t="s">
        <v>1035</v>
      </c>
      <c r="D471" s="9">
        <v>44770.457719907405</v>
      </c>
      <c r="E471" s="9">
        <v>0</v>
      </c>
      <c r="F471" s="9">
        <v>1160177755</v>
      </c>
      <c r="G471" s="29">
        <v>1090586986</v>
      </c>
      <c r="H471" s="29">
        <v>1449435288</v>
      </c>
      <c r="I471" s="30">
        <v>0.32900000000000001</v>
      </c>
      <c r="J471" s="9">
        <v>0</v>
      </c>
      <c r="K471" s="9">
        <v>0</v>
      </c>
      <c r="L471" s="9">
        <v>0</v>
      </c>
      <c r="M471" s="9">
        <v>0.32900000000000001</v>
      </c>
      <c r="N471" s="9">
        <v>0</v>
      </c>
      <c r="O471" s="9">
        <v>0</v>
      </c>
      <c r="P471" s="9">
        <v>1541924303</v>
      </c>
      <c r="Q471" s="31">
        <v>0.91339999999999999</v>
      </c>
      <c r="R471" s="31">
        <v>0.70440000000000003</v>
      </c>
      <c r="S471" s="31">
        <v>0.89410000000000001</v>
      </c>
      <c r="T471" s="31">
        <v>0.80459999999999998</v>
      </c>
      <c r="U471" s="32">
        <v>0.80459999999999998</v>
      </c>
      <c r="V471" s="31">
        <f t="shared" si="14"/>
        <v>-0.10019999999999996</v>
      </c>
      <c r="W471" s="9">
        <f t="shared" si="15"/>
        <v>-1545008.1516059993</v>
      </c>
    </row>
    <row r="472" spans="1:23" x14ac:dyDescent="0.35">
      <c r="A472" s="40">
        <v>110905</v>
      </c>
      <c r="B472" s="9" t="s">
        <v>581</v>
      </c>
      <c r="C472" s="9" t="s">
        <v>1035</v>
      </c>
      <c r="D472" s="9">
        <v>44770.666516203702</v>
      </c>
      <c r="E472" s="9">
        <v>0</v>
      </c>
      <c r="F472" s="9">
        <v>121577342</v>
      </c>
      <c r="G472" s="29">
        <v>125414791</v>
      </c>
      <c r="H472" s="29">
        <v>145422038</v>
      </c>
      <c r="I472" s="30">
        <v>0.1595</v>
      </c>
      <c r="J472" s="9">
        <v>0</v>
      </c>
      <c r="K472" s="9">
        <v>0</v>
      </c>
      <c r="L472" s="9">
        <v>0</v>
      </c>
      <c r="M472" s="9">
        <v>0.1595</v>
      </c>
      <c r="N472" s="9">
        <v>0</v>
      </c>
      <c r="O472" s="9">
        <v>0</v>
      </c>
      <c r="P472" s="9">
        <v>140972406</v>
      </c>
      <c r="Q472" s="31">
        <v>0.89690000000000003</v>
      </c>
      <c r="R472" s="31">
        <v>0.79279999999999995</v>
      </c>
      <c r="S472" s="31">
        <v>0.89410000000000001</v>
      </c>
      <c r="T472" s="31">
        <v>0.80459999999999998</v>
      </c>
      <c r="U472" s="32">
        <v>0.80459999999999998</v>
      </c>
      <c r="V472" s="31">
        <f t="shared" si="14"/>
        <v>-1.1800000000000033E-2</v>
      </c>
      <c r="W472" s="9">
        <f t="shared" si="15"/>
        <v>-16634.743908000048</v>
      </c>
    </row>
    <row r="473" spans="1:23" x14ac:dyDescent="0.35">
      <c r="A473" s="40">
        <v>110906</v>
      </c>
      <c r="B473" s="9" t="s">
        <v>580</v>
      </c>
      <c r="C473" s="9" t="s">
        <v>1035</v>
      </c>
      <c r="D473" s="9">
        <v>44771.403298611112</v>
      </c>
      <c r="E473" s="9">
        <v>0</v>
      </c>
      <c r="F473" s="9">
        <v>100026701</v>
      </c>
      <c r="G473" s="29">
        <v>93223519</v>
      </c>
      <c r="H473" s="29">
        <v>122127119</v>
      </c>
      <c r="I473" s="30">
        <v>0.31</v>
      </c>
      <c r="J473" s="9">
        <v>0</v>
      </c>
      <c r="K473" s="9">
        <v>0</v>
      </c>
      <c r="L473" s="9">
        <v>0</v>
      </c>
      <c r="M473" s="9">
        <v>0.31</v>
      </c>
      <c r="N473" s="9">
        <v>0</v>
      </c>
      <c r="O473" s="9">
        <v>0</v>
      </c>
      <c r="P473" s="9">
        <v>131039602</v>
      </c>
      <c r="Q473" s="31">
        <v>0.91339999999999999</v>
      </c>
      <c r="R473" s="31">
        <v>0.71460000000000001</v>
      </c>
      <c r="S473" s="31">
        <v>0.89410000000000001</v>
      </c>
      <c r="T473" s="31">
        <v>0.80459999999999998</v>
      </c>
      <c r="U473" s="32">
        <v>0.80459999999999998</v>
      </c>
      <c r="V473" s="31">
        <f t="shared" si="14"/>
        <v>-8.9999999999999969E-2</v>
      </c>
      <c r="W473" s="9">
        <f t="shared" si="15"/>
        <v>-117935.64179999995</v>
      </c>
    </row>
    <row r="474" spans="1:23" x14ac:dyDescent="0.35">
      <c r="A474" s="40">
        <v>110907</v>
      </c>
      <c r="B474" s="9" t="s">
        <v>579</v>
      </c>
      <c r="C474" s="9" t="s">
        <v>1035</v>
      </c>
      <c r="D474" s="9">
        <v>44771.403298611112</v>
      </c>
      <c r="E474" s="9">
        <v>5548622</v>
      </c>
      <c r="F474" s="9">
        <v>745659300</v>
      </c>
      <c r="G474" s="29">
        <v>739790698</v>
      </c>
      <c r="H474" s="29">
        <v>1125965616</v>
      </c>
      <c r="I474" s="30">
        <v>0.52200000000000002</v>
      </c>
      <c r="J474" s="9">
        <v>0</v>
      </c>
      <c r="K474" s="9">
        <v>0</v>
      </c>
      <c r="L474" s="9">
        <v>0</v>
      </c>
      <c r="M474" s="9">
        <v>0.52200000000000002</v>
      </c>
      <c r="N474" s="9">
        <v>5929722</v>
      </c>
      <c r="O474" s="9">
        <v>381100</v>
      </c>
      <c r="P474" s="9">
        <v>1132382349</v>
      </c>
      <c r="Q474" s="31">
        <v>0.91339999999999999</v>
      </c>
      <c r="R474" s="31">
        <v>0.61639999999999995</v>
      </c>
      <c r="S474" s="31">
        <v>0.89410000000000001</v>
      </c>
      <c r="T474" s="31">
        <v>0.80459999999999998</v>
      </c>
      <c r="U474" s="32">
        <v>0.80459999999999998</v>
      </c>
      <c r="V474" s="31">
        <f t="shared" si="14"/>
        <v>-0.18820000000000003</v>
      </c>
      <c r="W474" s="9">
        <f t="shared" si="15"/>
        <v>-2131143.5808180002</v>
      </c>
    </row>
    <row r="475" spans="1:23" x14ac:dyDescent="0.35">
      <c r="A475" s="40">
        <v>110908</v>
      </c>
      <c r="B475" s="9" t="s">
        <v>578</v>
      </c>
      <c r="C475" s="9" t="s">
        <v>1035</v>
      </c>
      <c r="D475" s="9">
        <v>44768.607303240744</v>
      </c>
      <c r="E475" s="9">
        <v>0</v>
      </c>
      <c r="F475" s="9">
        <v>47768293</v>
      </c>
      <c r="G475" s="29">
        <v>48795918</v>
      </c>
      <c r="H475" s="29">
        <v>57025846</v>
      </c>
      <c r="I475" s="30">
        <v>0.16869999999999999</v>
      </c>
      <c r="J475" s="9">
        <v>0</v>
      </c>
      <c r="K475" s="9">
        <v>0</v>
      </c>
      <c r="L475" s="9">
        <v>0</v>
      </c>
      <c r="M475" s="9">
        <v>0.16869999999999999</v>
      </c>
      <c r="N475" s="9">
        <v>0</v>
      </c>
      <c r="O475" s="9">
        <v>0</v>
      </c>
      <c r="P475" s="9">
        <v>55824902</v>
      </c>
      <c r="Q475" s="31">
        <v>0.91339999999999999</v>
      </c>
      <c r="R475" s="31">
        <v>0.80110000000000003</v>
      </c>
      <c r="S475" s="31">
        <v>0.89410000000000001</v>
      </c>
      <c r="T475" s="31">
        <v>0.80459999999999998</v>
      </c>
      <c r="U475" s="32">
        <v>0.80459999999999998</v>
      </c>
      <c r="V475" s="31">
        <f t="shared" si="14"/>
        <v>-3.4999999999999476E-3</v>
      </c>
      <c r="W475" s="9">
        <f t="shared" si="15"/>
        <v>-1953.8715699999709</v>
      </c>
    </row>
    <row r="476" spans="1:23" x14ac:dyDescent="0.35">
      <c r="A476" s="40">
        <v>111901</v>
      </c>
      <c r="B476" s="9" t="s">
        <v>577</v>
      </c>
      <c r="C476" s="9" t="s">
        <v>1035</v>
      </c>
      <c r="D476" s="9">
        <v>44769.687777777777</v>
      </c>
      <c r="E476" s="9">
        <v>0</v>
      </c>
      <c r="F476" s="9">
        <v>7073598209</v>
      </c>
      <c r="G476" s="29">
        <v>5702374645</v>
      </c>
      <c r="H476" s="29">
        <v>6981163887</v>
      </c>
      <c r="I476" s="30">
        <v>0.2243</v>
      </c>
      <c r="J476" s="9">
        <v>0</v>
      </c>
      <c r="K476" s="9">
        <v>0</v>
      </c>
      <c r="L476" s="9">
        <v>0</v>
      </c>
      <c r="M476" s="9">
        <v>0.2243</v>
      </c>
      <c r="N476" s="9">
        <v>0</v>
      </c>
      <c r="O476" s="9">
        <v>0</v>
      </c>
      <c r="P476" s="9">
        <v>8659891965</v>
      </c>
      <c r="Q476" s="31">
        <v>0.89380000000000004</v>
      </c>
      <c r="R476" s="31">
        <v>0.74829999999999997</v>
      </c>
      <c r="S476" s="31">
        <v>0.89410000000000001</v>
      </c>
      <c r="T476" s="31">
        <v>0.80459999999999998</v>
      </c>
      <c r="U476" s="32">
        <v>0.80459999999999998</v>
      </c>
      <c r="V476" s="31">
        <f t="shared" si="14"/>
        <v>-5.6300000000000017E-2</v>
      </c>
      <c r="W476" s="9">
        <f t="shared" si="15"/>
        <v>-4875519.176295002</v>
      </c>
    </row>
    <row r="477" spans="1:23" x14ac:dyDescent="0.35">
      <c r="A477" s="40">
        <v>111902</v>
      </c>
      <c r="B477" s="9" t="s">
        <v>576</v>
      </c>
      <c r="C477" s="9" t="s">
        <v>1035</v>
      </c>
      <c r="D477" s="9">
        <v>44774.629942129628</v>
      </c>
      <c r="E477" s="9">
        <v>0</v>
      </c>
      <c r="F477" s="9">
        <v>240612170</v>
      </c>
      <c r="G477" s="29">
        <v>250373640</v>
      </c>
      <c r="H477" s="29">
        <v>299728586</v>
      </c>
      <c r="I477" s="30">
        <v>0.1971</v>
      </c>
      <c r="J477" s="9">
        <v>0</v>
      </c>
      <c r="K477" s="9">
        <v>0</v>
      </c>
      <c r="L477" s="9">
        <v>0</v>
      </c>
      <c r="M477" s="9">
        <v>0.1971</v>
      </c>
      <c r="N477" s="9">
        <v>0</v>
      </c>
      <c r="O477" s="9">
        <v>0</v>
      </c>
      <c r="P477" s="9">
        <v>288042885</v>
      </c>
      <c r="Q477" s="31">
        <v>0.82469999999999999</v>
      </c>
      <c r="R477" s="31">
        <v>0.70609999999999995</v>
      </c>
      <c r="S477" s="31">
        <v>0.89410000000000001</v>
      </c>
      <c r="T477" s="31">
        <v>0.80459999999999998</v>
      </c>
      <c r="U477" s="32">
        <v>0.80459999999999998</v>
      </c>
      <c r="V477" s="31">
        <f t="shared" si="14"/>
        <v>-9.8500000000000032E-2</v>
      </c>
      <c r="W477" s="9">
        <f t="shared" si="15"/>
        <v>-283722.24172500009</v>
      </c>
    </row>
    <row r="478" spans="1:23" x14ac:dyDescent="0.35">
      <c r="A478" s="40">
        <v>111903</v>
      </c>
      <c r="B478" s="9" t="s">
        <v>575</v>
      </c>
      <c r="C478" s="9" t="s">
        <v>1035</v>
      </c>
      <c r="D478" s="9">
        <v>44774.678518518522</v>
      </c>
      <c r="E478" s="9">
        <v>0</v>
      </c>
      <c r="F478" s="9">
        <v>287532633</v>
      </c>
      <c r="G478" s="29">
        <v>260678407</v>
      </c>
      <c r="H478" s="29">
        <v>348364475</v>
      </c>
      <c r="I478" s="30">
        <v>0.33639999999999998</v>
      </c>
      <c r="J478" s="9">
        <v>0</v>
      </c>
      <c r="K478" s="9">
        <v>0</v>
      </c>
      <c r="L478" s="9">
        <v>0</v>
      </c>
      <c r="M478" s="9">
        <v>0.33639999999999998</v>
      </c>
      <c r="N478" s="9">
        <v>0</v>
      </c>
      <c r="O478" s="9">
        <v>0</v>
      </c>
      <c r="P478" s="9">
        <v>384251829</v>
      </c>
      <c r="Q478" s="31">
        <v>0.91339999999999999</v>
      </c>
      <c r="R478" s="31">
        <v>0.70050000000000001</v>
      </c>
      <c r="S478" s="31">
        <v>0.89410000000000001</v>
      </c>
      <c r="T478" s="31">
        <v>0.80459999999999998</v>
      </c>
      <c r="U478" s="32">
        <v>0.80459999999999998</v>
      </c>
      <c r="V478" s="31">
        <f t="shared" si="14"/>
        <v>-0.10409999999999997</v>
      </c>
      <c r="W478" s="9">
        <f t="shared" si="15"/>
        <v>-400006.1539889999</v>
      </c>
    </row>
    <row r="479" spans="1:23" x14ac:dyDescent="0.35">
      <c r="A479" s="40">
        <v>112901</v>
      </c>
      <c r="B479" s="9" t="s">
        <v>574</v>
      </c>
      <c r="C479" s="9" t="s">
        <v>1035</v>
      </c>
      <c r="D479" s="9">
        <v>44771.649733796294</v>
      </c>
      <c r="E479" s="9">
        <v>0</v>
      </c>
      <c r="F479" s="9">
        <v>1892291531</v>
      </c>
      <c r="G479" s="29">
        <v>1755716863</v>
      </c>
      <c r="H479" s="29">
        <v>1930795966</v>
      </c>
      <c r="I479" s="30">
        <v>9.9699999999999997E-2</v>
      </c>
      <c r="J479" s="9">
        <v>0</v>
      </c>
      <c r="K479" s="9">
        <v>0</v>
      </c>
      <c r="L479" s="9">
        <v>0</v>
      </c>
      <c r="M479" s="9">
        <v>9.9699999999999997E-2</v>
      </c>
      <c r="N479" s="9">
        <v>0</v>
      </c>
      <c r="O479" s="9">
        <v>0</v>
      </c>
      <c r="P479" s="9">
        <v>2080989783</v>
      </c>
      <c r="Q479" s="31">
        <v>0.82199999999999995</v>
      </c>
      <c r="R479" s="31">
        <v>0.7661</v>
      </c>
      <c r="S479" s="31">
        <v>0.89410000000000001</v>
      </c>
      <c r="T479" s="31">
        <v>0.80459999999999998</v>
      </c>
      <c r="U479" s="32">
        <v>0.80459999999999998</v>
      </c>
      <c r="V479" s="31">
        <f t="shared" si="14"/>
        <v>-3.8499999999999979E-2</v>
      </c>
      <c r="W479" s="9">
        <f t="shared" si="15"/>
        <v>-801181.0664549995</v>
      </c>
    </row>
    <row r="480" spans="1:23" x14ac:dyDescent="0.35">
      <c r="A480" s="40">
        <v>112905</v>
      </c>
      <c r="B480" s="9" t="s">
        <v>1076</v>
      </c>
      <c r="C480" s="9" t="s">
        <v>1035</v>
      </c>
      <c r="D480" s="9">
        <v>44771.649733796294</v>
      </c>
      <c r="E480" s="9">
        <v>0</v>
      </c>
      <c r="F480" s="9">
        <v>97831586</v>
      </c>
      <c r="G480" s="29">
        <v>104733244</v>
      </c>
      <c r="H480" s="29">
        <v>118514876</v>
      </c>
      <c r="I480" s="30">
        <v>0.13159999999999999</v>
      </c>
      <c r="J480" s="9">
        <v>0</v>
      </c>
      <c r="K480" s="9">
        <v>0</v>
      </c>
      <c r="L480" s="9">
        <v>0</v>
      </c>
      <c r="M480" s="9">
        <v>0.13159999999999999</v>
      </c>
      <c r="N480" s="9">
        <v>0</v>
      </c>
      <c r="O480" s="9">
        <v>0</v>
      </c>
      <c r="P480" s="9">
        <v>110705043</v>
      </c>
      <c r="Q480" s="31">
        <v>0.82199999999999995</v>
      </c>
      <c r="R480" s="31">
        <v>0.74450000000000005</v>
      </c>
      <c r="S480" s="31">
        <v>0.89410000000000001</v>
      </c>
      <c r="T480" s="31">
        <v>0.80459999999999998</v>
      </c>
      <c r="U480" s="32">
        <v>0.80459999999999998</v>
      </c>
      <c r="V480" s="31">
        <f t="shared" si="14"/>
        <v>-6.0099999999999931E-2</v>
      </c>
      <c r="W480" s="9">
        <f t="shared" si="15"/>
        <v>-66533.730842999925</v>
      </c>
    </row>
    <row r="481" spans="1:23" x14ac:dyDescent="0.35">
      <c r="A481" s="40">
        <v>112906</v>
      </c>
      <c r="B481" s="9" t="s">
        <v>573</v>
      </c>
      <c r="C481" s="9" t="s">
        <v>1035</v>
      </c>
      <c r="D481" s="9">
        <v>44774.524027777778</v>
      </c>
      <c r="E481" s="9">
        <v>0</v>
      </c>
      <c r="F481" s="9">
        <v>111055983</v>
      </c>
      <c r="G481" s="29">
        <v>114983204</v>
      </c>
      <c r="H481" s="29">
        <v>136754477</v>
      </c>
      <c r="I481" s="30">
        <v>0.1893</v>
      </c>
      <c r="J481" s="9">
        <v>0</v>
      </c>
      <c r="K481" s="9">
        <v>0</v>
      </c>
      <c r="L481" s="9">
        <v>0</v>
      </c>
      <c r="M481" s="9">
        <v>0.1893</v>
      </c>
      <c r="N481" s="9">
        <v>0</v>
      </c>
      <c r="O481" s="9">
        <v>0</v>
      </c>
      <c r="P481" s="9">
        <v>132083664</v>
      </c>
      <c r="Q481" s="31">
        <v>0.86160000000000003</v>
      </c>
      <c r="R481" s="31">
        <v>0.74250000000000005</v>
      </c>
      <c r="S481" s="31">
        <v>0.89410000000000001</v>
      </c>
      <c r="T481" s="31">
        <v>0.80459999999999998</v>
      </c>
      <c r="U481" s="32">
        <v>0.80459999999999998</v>
      </c>
      <c r="V481" s="31">
        <f t="shared" si="14"/>
        <v>-6.2099999999999933E-2</v>
      </c>
      <c r="W481" s="9">
        <f t="shared" si="15"/>
        <v>-82023.9553439999</v>
      </c>
    </row>
    <row r="482" spans="1:23" x14ac:dyDescent="0.35">
      <c r="A482" s="40">
        <v>112907</v>
      </c>
      <c r="B482" s="9" t="s">
        <v>572</v>
      </c>
      <c r="C482" s="9" t="s">
        <v>1035</v>
      </c>
      <c r="D482" s="9">
        <v>44774.524027777778</v>
      </c>
      <c r="E482" s="9">
        <v>0</v>
      </c>
      <c r="F482" s="9">
        <v>80198712</v>
      </c>
      <c r="G482" s="29">
        <v>83998365</v>
      </c>
      <c r="H482" s="29">
        <v>98260816</v>
      </c>
      <c r="I482" s="30">
        <v>0.16980000000000001</v>
      </c>
      <c r="J482" s="9">
        <v>0</v>
      </c>
      <c r="K482" s="9">
        <v>0</v>
      </c>
      <c r="L482" s="9">
        <v>0</v>
      </c>
      <c r="M482" s="9">
        <v>0.16980000000000001</v>
      </c>
      <c r="N482" s="9">
        <v>0</v>
      </c>
      <c r="O482" s="9">
        <v>0</v>
      </c>
      <c r="P482" s="9">
        <v>93816003</v>
      </c>
      <c r="Q482" s="31">
        <v>0.90639999999999998</v>
      </c>
      <c r="R482" s="31">
        <v>0.79420000000000002</v>
      </c>
      <c r="S482" s="31">
        <v>0.89410000000000001</v>
      </c>
      <c r="T482" s="31">
        <v>0.80459999999999998</v>
      </c>
      <c r="U482" s="32">
        <v>0.80459999999999998</v>
      </c>
      <c r="V482" s="31">
        <f t="shared" si="14"/>
        <v>-1.0399999999999965E-2</v>
      </c>
      <c r="W482" s="9">
        <f t="shared" si="15"/>
        <v>-9756.864311999967</v>
      </c>
    </row>
    <row r="483" spans="1:23" x14ac:dyDescent="0.35">
      <c r="A483" s="40">
        <v>112908</v>
      </c>
      <c r="B483" s="9" t="s">
        <v>571</v>
      </c>
      <c r="C483" s="9" t="s">
        <v>1035</v>
      </c>
      <c r="D483" s="9">
        <v>44769.834016203706</v>
      </c>
      <c r="E483" s="9">
        <v>0</v>
      </c>
      <c r="F483" s="9">
        <v>177112594</v>
      </c>
      <c r="G483" s="29">
        <v>186091579</v>
      </c>
      <c r="H483" s="29">
        <v>219168579</v>
      </c>
      <c r="I483" s="30">
        <v>0.1777</v>
      </c>
      <c r="J483" s="9">
        <v>0</v>
      </c>
      <c r="K483" s="9">
        <v>0</v>
      </c>
      <c r="L483" s="9">
        <v>0</v>
      </c>
      <c r="M483" s="9">
        <v>0.1777</v>
      </c>
      <c r="N483" s="9">
        <v>0</v>
      </c>
      <c r="O483" s="9">
        <v>0</v>
      </c>
      <c r="P483" s="9">
        <v>208593617</v>
      </c>
      <c r="Q483" s="31">
        <v>0.84050000000000002</v>
      </c>
      <c r="R483" s="31">
        <v>0.73140000000000005</v>
      </c>
      <c r="S483" s="31">
        <v>0.89410000000000001</v>
      </c>
      <c r="T483" s="31">
        <v>0.80459999999999998</v>
      </c>
      <c r="U483" s="32">
        <v>0.80459999999999998</v>
      </c>
      <c r="V483" s="31">
        <f t="shared" si="14"/>
        <v>-7.3199999999999932E-2</v>
      </c>
      <c r="W483" s="9">
        <f t="shared" si="15"/>
        <v>-152690.52764399984</v>
      </c>
    </row>
    <row r="484" spans="1:23" x14ac:dyDescent="0.35">
      <c r="A484" s="40">
        <v>112909</v>
      </c>
      <c r="B484" s="9" t="s">
        <v>570</v>
      </c>
      <c r="C484" s="9" t="s">
        <v>1035</v>
      </c>
      <c r="D484" s="9">
        <v>44771.554629629631</v>
      </c>
      <c r="E484" s="9">
        <v>0</v>
      </c>
      <c r="F484" s="9">
        <v>79470864</v>
      </c>
      <c r="G484" s="29">
        <v>82007148</v>
      </c>
      <c r="H484" s="29">
        <v>100066237</v>
      </c>
      <c r="I484" s="30">
        <v>0.22020000000000001</v>
      </c>
      <c r="J484" s="9">
        <v>0</v>
      </c>
      <c r="K484" s="9">
        <v>0</v>
      </c>
      <c r="L484" s="9">
        <v>0</v>
      </c>
      <c r="M484" s="9">
        <v>0.22020000000000001</v>
      </c>
      <c r="N484" s="9">
        <v>0</v>
      </c>
      <c r="O484" s="9">
        <v>0</v>
      </c>
      <c r="P484" s="9">
        <v>96971429</v>
      </c>
      <c r="Q484" s="31">
        <v>0.82879999999999998</v>
      </c>
      <c r="R484" s="31">
        <v>0.69620000000000004</v>
      </c>
      <c r="S484" s="31">
        <v>0.89410000000000001</v>
      </c>
      <c r="T484" s="31">
        <v>0.80459999999999998</v>
      </c>
      <c r="U484" s="32">
        <v>0.80459999999999998</v>
      </c>
      <c r="V484" s="31">
        <f t="shared" si="14"/>
        <v>-0.10839999999999994</v>
      </c>
      <c r="W484" s="9">
        <f t="shared" si="15"/>
        <v>-105117.02903599995</v>
      </c>
    </row>
    <row r="485" spans="1:23" x14ac:dyDescent="0.35">
      <c r="A485" s="40">
        <v>112910</v>
      </c>
      <c r="B485" s="9" t="s">
        <v>569</v>
      </c>
      <c r="C485" s="9" t="s">
        <v>1035</v>
      </c>
      <c r="D485" s="9">
        <v>44769.687777777777</v>
      </c>
      <c r="E485" s="9">
        <v>0</v>
      </c>
      <c r="F485" s="9">
        <v>124767714</v>
      </c>
      <c r="G485" s="29">
        <v>124231137</v>
      </c>
      <c r="H485" s="29">
        <v>127015637</v>
      </c>
      <c r="I485" s="30">
        <v>2.24E-2</v>
      </c>
      <c r="J485" s="9">
        <v>0</v>
      </c>
      <c r="K485" s="9">
        <v>0</v>
      </c>
      <c r="L485" s="9">
        <v>0</v>
      </c>
      <c r="M485" s="9">
        <v>2.24E-2</v>
      </c>
      <c r="N485" s="9">
        <v>0</v>
      </c>
      <c r="O485" s="9">
        <v>0</v>
      </c>
      <c r="P485" s="9">
        <v>127564241</v>
      </c>
      <c r="Q485" s="31">
        <v>0.86609999999999998</v>
      </c>
      <c r="R485" s="31">
        <v>0.86609999999999998</v>
      </c>
      <c r="S485" s="31">
        <v>0.89410000000000001</v>
      </c>
      <c r="T485" s="31">
        <v>0.80459999999999998</v>
      </c>
      <c r="U485" s="32">
        <v>0.86609999999999998</v>
      </c>
      <c r="V485" s="31">
        <f t="shared" si="14"/>
        <v>0</v>
      </c>
      <c r="W485" s="9">
        <f t="shared" si="15"/>
        <v>0</v>
      </c>
    </row>
    <row r="486" spans="1:23" x14ac:dyDescent="0.35">
      <c r="A486" s="40">
        <v>113901</v>
      </c>
      <c r="B486" s="9" t="s">
        <v>568</v>
      </c>
      <c r="C486" s="9" t="s">
        <v>1035</v>
      </c>
      <c r="D486" s="9">
        <v>44769.402430555558</v>
      </c>
      <c r="E486" s="9">
        <v>0</v>
      </c>
      <c r="F486" s="9">
        <v>515340748</v>
      </c>
      <c r="G486" s="29">
        <v>542248230</v>
      </c>
      <c r="H486" s="29">
        <v>601556344</v>
      </c>
      <c r="I486" s="30">
        <v>0.1094</v>
      </c>
      <c r="J486" s="9">
        <v>0</v>
      </c>
      <c r="K486" s="9">
        <v>0</v>
      </c>
      <c r="L486" s="9">
        <v>0</v>
      </c>
      <c r="M486" s="9">
        <v>0.1094</v>
      </c>
      <c r="N486" s="9">
        <v>0</v>
      </c>
      <c r="O486" s="9">
        <v>0</v>
      </c>
      <c r="P486" s="9">
        <v>571705870</v>
      </c>
      <c r="Q486" s="31">
        <v>0.88870000000000005</v>
      </c>
      <c r="R486" s="31">
        <v>0.82110000000000005</v>
      </c>
      <c r="S486" s="31">
        <v>0.89410000000000001</v>
      </c>
      <c r="T486" s="31">
        <v>0.80459999999999998</v>
      </c>
      <c r="U486" s="32">
        <v>0.82110000000000005</v>
      </c>
      <c r="V486" s="31">
        <f t="shared" si="14"/>
        <v>0</v>
      </c>
      <c r="W486" s="9">
        <f t="shared" si="15"/>
        <v>0</v>
      </c>
    </row>
    <row r="487" spans="1:23" x14ac:dyDescent="0.35">
      <c r="A487" s="40">
        <v>113902</v>
      </c>
      <c r="B487" s="9" t="s">
        <v>567</v>
      </c>
      <c r="C487" s="9" t="s">
        <v>1035</v>
      </c>
      <c r="D487" s="9">
        <v>44770.457719907405</v>
      </c>
      <c r="E487" s="9">
        <v>0</v>
      </c>
      <c r="F487" s="9">
        <v>420065877</v>
      </c>
      <c r="G487" s="29">
        <v>383169730</v>
      </c>
      <c r="H487" s="29">
        <v>458099540</v>
      </c>
      <c r="I487" s="30">
        <v>0.1956</v>
      </c>
      <c r="J487" s="9">
        <v>0</v>
      </c>
      <c r="K487" s="9">
        <v>0</v>
      </c>
      <c r="L487" s="9">
        <v>0</v>
      </c>
      <c r="M487" s="9">
        <v>0.1956</v>
      </c>
      <c r="N487" s="9">
        <v>0</v>
      </c>
      <c r="O487" s="9">
        <v>0</v>
      </c>
      <c r="P487" s="9">
        <v>502210822</v>
      </c>
      <c r="Q487" s="31">
        <v>0.82199999999999995</v>
      </c>
      <c r="R487" s="31">
        <v>0.70469999999999999</v>
      </c>
      <c r="S487" s="31">
        <v>0.89410000000000001</v>
      </c>
      <c r="T487" s="31">
        <v>0.80459999999999998</v>
      </c>
      <c r="U487" s="32">
        <v>0.80459999999999998</v>
      </c>
      <c r="V487" s="31">
        <f t="shared" si="14"/>
        <v>-9.9899999999999989E-2</v>
      </c>
      <c r="W487" s="9">
        <f t="shared" si="15"/>
        <v>-501708.61117799993</v>
      </c>
    </row>
    <row r="488" spans="1:23" x14ac:dyDescent="0.35">
      <c r="A488" s="40">
        <v>113903</v>
      </c>
      <c r="B488" s="9" t="s">
        <v>566</v>
      </c>
      <c r="C488" s="9" t="s">
        <v>1035</v>
      </c>
      <c r="D488" s="9">
        <v>44767.529120370367</v>
      </c>
      <c r="E488" s="9">
        <v>0</v>
      </c>
      <c r="F488" s="9">
        <v>279358840</v>
      </c>
      <c r="G488" s="29">
        <v>261471470</v>
      </c>
      <c r="H488" s="29">
        <v>341913000</v>
      </c>
      <c r="I488" s="30">
        <v>0.30759999999999998</v>
      </c>
      <c r="J488" s="9">
        <v>0</v>
      </c>
      <c r="K488" s="9">
        <v>0</v>
      </c>
      <c r="L488" s="9">
        <v>0</v>
      </c>
      <c r="M488" s="9">
        <v>0.30759999999999998</v>
      </c>
      <c r="N488" s="9">
        <v>0</v>
      </c>
      <c r="O488" s="9">
        <v>0</v>
      </c>
      <c r="P488" s="9">
        <v>365303408</v>
      </c>
      <c r="Q488" s="31">
        <v>0.91339999999999999</v>
      </c>
      <c r="R488" s="31">
        <v>0.71589999999999998</v>
      </c>
      <c r="S488" s="31">
        <v>0.89410000000000001</v>
      </c>
      <c r="T488" s="31">
        <v>0.80459999999999998</v>
      </c>
      <c r="U488" s="32">
        <v>0.80459999999999998</v>
      </c>
      <c r="V488" s="31">
        <f t="shared" si="14"/>
        <v>-8.8700000000000001E-2</v>
      </c>
      <c r="W488" s="9">
        <f t="shared" si="15"/>
        <v>-324024.12289599999</v>
      </c>
    </row>
    <row r="489" spans="1:23" x14ac:dyDescent="0.35">
      <c r="A489" s="40">
        <v>113905</v>
      </c>
      <c r="B489" s="9" t="s">
        <v>565</v>
      </c>
      <c r="C489" s="9" t="s">
        <v>1035</v>
      </c>
      <c r="D489" s="9">
        <v>44768.607303240744</v>
      </c>
      <c r="E489" s="9">
        <v>0</v>
      </c>
      <c r="F489" s="9">
        <v>202054839</v>
      </c>
      <c r="G489" s="29">
        <v>211383867</v>
      </c>
      <c r="H489" s="29">
        <v>241190227</v>
      </c>
      <c r="I489" s="30">
        <v>0.14099999999999999</v>
      </c>
      <c r="J489" s="9">
        <v>0</v>
      </c>
      <c r="K489" s="9">
        <v>0</v>
      </c>
      <c r="L489" s="9">
        <v>0</v>
      </c>
      <c r="M489" s="9">
        <v>0.14099999999999999</v>
      </c>
      <c r="N489" s="9">
        <v>0</v>
      </c>
      <c r="O489" s="9">
        <v>0</v>
      </c>
      <c r="P489" s="9">
        <v>230545752</v>
      </c>
      <c r="Q489" s="31">
        <v>0.90369999999999995</v>
      </c>
      <c r="R489" s="31">
        <v>0.81179999999999997</v>
      </c>
      <c r="S489" s="31">
        <v>0.89410000000000001</v>
      </c>
      <c r="T489" s="31">
        <v>0.80459999999999998</v>
      </c>
      <c r="U489" s="32">
        <v>0.81179999999999997</v>
      </c>
      <c r="V489" s="31">
        <f t="shared" si="14"/>
        <v>0</v>
      </c>
      <c r="W489" s="9">
        <f t="shared" si="15"/>
        <v>0</v>
      </c>
    </row>
    <row r="490" spans="1:23" x14ac:dyDescent="0.35">
      <c r="A490" s="40">
        <v>113906</v>
      </c>
      <c r="B490" s="9" t="s">
        <v>564</v>
      </c>
      <c r="C490" s="9" t="s">
        <v>1035</v>
      </c>
      <c r="D490" s="9">
        <v>44770.457719907405</v>
      </c>
      <c r="E490" s="9">
        <v>0</v>
      </c>
      <c r="F490" s="9">
        <v>145608149</v>
      </c>
      <c r="G490" s="29">
        <v>151655421</v>
      </c>
      <c r="H490" s="29">
        <v>160760960</v>
      </c>
      <c r="I490" s="30">
        <v>0.06</v>
      </c>
      <c r="J490" s="9">
        <v>0</v>
      </c>
      <c r="K490" s="9">
        <v>0</v>
      </c>
      <c r="L490" s="9">
        <v>0</v>
      </c>
      <c r="M490" s="9">
        <v>0.06</v>
      </c>
      <c r="N490" s="9">
        <v>0</v>
      </c>
      <c r="O490" s="9">
        <v>0</v>
      </c>
      <c r="P490" s="9">
        <v>154350604</v>
      </c>
      <c r="Q490" s="31">
        <v>0.82199999999999995</v>
      </c>
      <c r="R490" s="31">
        <v>0.79479999999999995</v>
      </c>
      <c r="S490" s="31">
        <v>0.89410000000000001</v>
      </c>
      <c r="T490" s="31">
        <v>0.80459999999999998</v>
      </c>
      <c r="U490" s="32">
        <v>0.80459999999999998</v>
      </c>
      <c r="V490" s="31">
        <f t="shared" si="14"/>
        <v>-9.8000000000000309E-3</v>
      </c>
      <c r="W490" s="9">
        <f t="shared" si="15"/>
        <v>-15126.359192000047</v>
      </c>
    </row>
    <row r="491" spans="1:23" x14ac:dyDescent="0.35">
      <c r="A491" s="40">
        <v>114901</v>
      </c>
      <c r="B491" s="9" t="s">
        <v>563</v>
      </c>
      <c r="C491" s="9" t="s">
        <v>1035</v>
      </c>
      <c r="D491" s="9">
        <v>44773.664652777778</v>
      </c>
      <c r="E491" s="9">
        <v>104400080</v>
      </c>
      <c r="F491" s="9">
        <v>3077037491</v>
      </c>
      <c r="G491" s="29">
        <v>2984488612</v>
      </c>
      <c r="H491" s="29">
        <v>4112481061</v>
      </c>
      <c r="I491" s="30">
        <v>0.378</v>
      </c>
      <c r="J491" s="9">
        <v>0</v>
      </c>
      <c r="K491" s="9">
        <v>0</v>
      </c>
      <c r="L491" s="9">
        <v>0</v>
      </c>
      <c r="M491" s="9">
        <v>0.378</v>
      </c>
      <c r="N491" s="9">
        <v>108544866</v>
      </c>
      <c r="O491" s="9">
        <v>4144786</v>
      </c>
      <c r="P491" s="9">
        <v>4204695545</v>
      </c>
      <c r="Q491" s="31">
        <v>0.84230000000000005</v>
      </c>
      <c r="R491" s="31">
        <v>0.63180000000000003</v>
      </c>
      <c r="S491" s="31">
        <v>0.89410000000000001</v>
      </c>
      <c r="T491" s="31">
        <v>0.80459999999999998</v>
      </c>
      <c r="U491" s="32">
        <v>0.80459999999999998</v>
      </c>
      <c r="V491" s="31">
        <f t="shared" si="14"/>
        <v>-0.17279999999999995</v>
      </c>
      <c r="W491" s="9">
        <f t="shared" si="15"/>
        <v>-7265713.9017599989</v>
      </c>
    </row>
    <row r="492" spans="1:23" x14ac:dyDescent="0.35">
      <c r="A492" s="40">
        <v>114902</v>
      </c>
      <c r="B492" s="9" t="s">
        <v>562</v>
      </c>
      <c r="C492" s="9" t="s">
        <v>1035</v>
      </c>
      <c r="D492" s="9">
        <v>44769.403240740743</v>
      </c>
      <c r="E492" s="9">
        <v>28185508</v>
      </c>
      <c r="F492" s="9">
        <v>714998291</v>
      </c>
      <c r="G492" s="29">
        <v>668708206</v>
      </c>
      <c r="H492" s="29">
        <v>1184297696</v>
      </c>
      <c r="I492" s="30">
        <v>0.77100000000000002</v>
      </c>
      <c r="J492" s="9">
        <v>0</v>
      </c>
      <c r="K492" s="9">
        <v>0</v>
      </c>
      <c r="L492" s="9">
        <v>0</v>
      </c>
      <c r="M492" s="9">
        <v>0.77100000000000002</v>
      </c>
      <c r="N492" s="9">
        <v>30141334</v>
      </c>
      <c r="O492" s="9">
        <v>1955826</v>
      </c>
      <c r="P492" s="9">
        <v>1246502655</v>
      </c>
      <c r="Q492" s="31">
        <v>0.82199999999999995</v>
      </c>
      <c r="R492" s="31">
        <v>0.48320000000000002</v>
      </c>
      <c r="S492" s="31">
        <v>0.89410000000000001</v>
      </c>
      <c r="T492" s="31">
        <v>0.80459999999999998</v>
      </c>
      <c r="U492" s="32">
        <v>0.80459999999999998</v>
      </c>
      <c r="V492" s="31">
        <f t="shared" si="14"/>
        <v>-0.32139999999999996</v>
      </c>
      <c r="W492" s="9">
        <f t="shared" si="15"/>
        <v>-4006259.5331699997</v>
      </c>
    </row>
    <row r="493" spans="1:23" x14ac:dyDescent="0.35">
      <c r="A493" s="40">
        <v>114904</v>
      </c>
      <c r="B493" s="9" t="s">
        <v>561</v>
      </c>
      <c r="C493" s="9" t="s">
        <v>1035</v>
      </c>
      <c r="D493" s="9">
        <v>44773.664652777778</v>
      </c>
      <c r="E493" s="9">
        <v>20710618</v>
      </c>
      <c r="F493" s="9">
        <v>631116849</v>
      </c>
      <c r="G493" s="29">
        <v>559606823</v>
      </c>
      <c r="H493" s="29">
        <v>789659982</v>
      </c>
      <c r="I493" s="30">
        <v>0.41110000000000002</v>
      </c>
      <c r="J493" s="9">
        <v>0</v>
      </c>
      <c r="K493" s="9">
        <v>0</v>
      </c>
      <c r="L493" s="9">
        <v>0</v>
      </c>
      <c r="M493" s="9">
        <v>0.41110000000000002</v>
      </c>
      <c r="N493" s="9">
        <v>21725116</v>
      </c>
      <c r="O493" s="9">
        <v>1014498</v>
      </c>
      <c r="P493" s="9">
        <v>883068033</v>
      </c>
      <c r="Q493" s="31">
        <v>0.91339999999999999</v>
      </c>
      <c r="R493" s="31">
        <v>0.66910000000000003</v>
      </c>
      <c r="S493" s="31">
        <v>0.89410000000000001</v>
      </c>
      <c r="T493" s="31">
        <v>0.80459999999999998</v>
      </c>
      <c r="U493" s="32">
        <v>0.80459999999999998</v>
      </c>
      <c r="V493" s="31">
        <f t="shared" si="14"/>
        <v>-0.13549999999999995</v>
      </c>
      <c r="W493" s="9">
        <f t="shared" si="15"/>
        <v>-1196557.1847149995</v>
      </c>
    </row>
    <row r="494" spans="1:23" x14ac:dyDescent="0.35">
      <c r="A494" s="40">
        <v>115901</v>
      </c>
      <c r="B494" s="9" t="s">
        <v>560</v>
      </c>
      <c r="C494" s="9" t="s">
        <v>1035</v>
      </c>
      <c r="D494" s="9">
        <v>44774.524027777778</v>
      </c>
      <c r="E494" s="9">
        <v>0</v>
      </c>
      <c r="F494" s="9">
        <v>306364677</v>
      </c>
      <c r="G494" s="29">
        <v>295587415</v>
      </c>
      <c r="H494" s="29">
        <v>301536895</v>
      </c>
      <c r="I494" s="30">
        <v>2.01E-2</v>
      </c>
      <c r="J494" s="9">
        <v>0</v>
      </c>
      <c r="K494" s="9">
        <v>0</v>
      </c>
      <c r="L494" s="9">
        <v>0</v>
      </c>
      <c r="M494" s="9">
        <v>2.01E-2</v>
      </c>
      <c r="N494" s="9">
        <v>0</v>
      </c>
      <c r="O494" s="9">
        <v>0</v>
      </c>
      <c r="P494" s="9">
        <v>312531078</v>
      </c>
      <c r="Q494" s="31">
        <v>0.91339999999999999</v>
      </c>
      <c r="R494" s="31">
        <v>0.91339999999999999</v>
      </c>
      <c r="S494" s="31">
        <v>0.89410000000000001</v>
      </c>
      <c r="T494" s="31">
        <v>0.80459999999999998</v>
      </c>
      <c r="U494" s="32">
        <v>0.89410000000000001</v>
      </c>
      <c r="V494" s="31">
        <f t="shared" si="14"/>
        <v>0</v>
      </c>
      <c r="W494" s="9">
        <f t="shared" si="15"/>
        <v>0</v>
      </c>
    </row>
    <row r="495" spans="1:23" x14ac:dyDescent="0.35">
      <c r="A495" s="40">
        <v>115902</v>
      </c>
      <c r="B495" s="9" t="s">
        <v>559</v>
      </c>
      <c r="C495" s="9" t="s">
        <v>1035</v>
      </c>
      <c r="D495" s="9">
        <v>44771.554629629631</v>
      </c>
      <c r="E495" s="9">
        <v>0</v>
      </c>
      <c r="F495" s="9">
        <v>172515183</v>
      </c>
      <c r="G495" s="29">
        <v>172696492</v>
      </c>
      <c r="H495" s="29">
        <v>179091361</v>
      </c>
      <c r="I495" s="30">
        <v>3.6999999999999998E-2</v>
      </c>
      <c r="J495" s="9">
        <v>0</v>
      </c>
      <c r="K495" s="9">
        <v>0</v>
      </c>
      <c r="L495" s="9">
        <v>0</v>
      </c>
      <c r="M495" s="9">
        <v>3.6999999999999998E-2</v>
      </c>
      <c r="N495" s="9">
        <v>0</v>
      </c>
      <c r="O495" s="9">
        <v>0</v>
      </c>
      <c r="P495" s="9">
        <v>178903338</v>
      </c>
      <c r="Q495" s="31">
        <v>0.89970000000000006</v>
      </c>
      <c r="R495" s="31">
        <v>0.88919999999999999</v>
      </c>
      <c r="S495" s="31">
        <v>0.89410000000000001</v>
      </c>
      <c r="T495" s="31">
        <v>0.80459999999999998</v>
      </c>
      <c r="U495" s="32">
        <v>0.88919999999999999</v>
      </c>
      <c r="V495" s="31">
        <f t="shared" si="14"/>
        <v>0</v>
      </c>
      <c r="W495" s="9">
        <f t="shared" si="15"/>
        <v>0</v>
      </c>
    </row>
    <row r="496" spans="1:23" x14ac:dyDescent="0.35">
      <c r="A496" s="40">
        <v>115903</v>
      </c>
      <c r="B496" s="9" t="s">
        <v>558</v>
      </c>
      <c r="C496" s="9" t="s">
        <v>1035</v>
      </c>
      <c r="D496" s="9">
        <v>44773.872152777774</v>
      </c>
      <c r="E496" s="9">
        <v>494306</v>
      </c>
      <c r="F496" s="9">
        <v>75633359</v>
      </c>
      <c r="G496" s="29">
        <v>68908886</v>
      </c>
      <c r="H496" s="29">
        <v>69378232</v>
      </c>
      <c r="I496" s="30">
        <v>6.7999999999999996E-3</v>
      </c>
      <c r="J496" s="9">
        <v>0</v>
      </c>
      <c r="K496" s="9">
        <v>0</v>
      </c>
      <c r="L496" s="9">
        <v>0</v>
      </c>
      <c r="M496" s="9">
        <v>6.7999999999999996E-3</v>
      </c>
      <c r="N496" s="9">
        <v>323755</v>
      </c>
      <c r="O496" s="9">
        <v>-170551</v>
      </c>
      <c r="P496" s="9">
        <v>75974588</v>
      </c>
      <c r="Q496" s="31">
        <v>0.91339999999999999</v>
      </c>
      <c r="R496" s="31">
        <v>0.91339999999999999</v>
      </c>
      <c r="S496" s="31">
        <v>0.89410000000000001</v>
      </c>
      <c r="T496" s="31">
        <v>0.80459999999999998</v>
      </c>
      <c r="U496" s="32">
        <v>0.89410000000000001</v>
      </c>
      <c r="V496" s="31">
        <f t="shared" si="14"/>
        <v>0</v>
      </c>
      <c r="W496" s="9">
        <f t="shared" si="15"/>
        <v>0</v>
      </c>
    </row>
    <row r="497" spans="1:23" x14ac:dyDescent="0.35">
      <c r="A497" s="40">
        <v>116901</v>
      </c>
      <c r="B497" s="9" t="s">
        <v>557</v>
      </c>
      <c r="C497" s="9" t="s">
        <v>1035</v>
      </c>
      <c r="D497" s="9">
        <v>44769.687777777777</v>
      </c>
      <c r="E497" s="9">
        <v>0</v>
      </c>
      <c r="F497" s="9">
        <v>848303730</v>
      </c>
      <c r="G497" s="29">
        <v>887267091</v>
      </c>
      <c r="H497" s="29">
        <v>1178862077</v>
      </c>
      <c r="I497" s="30">
        <v>0.3286</v>
      </c>
      <c r="J497" s="9">
        <v>0</v>
      </c>
      <c r="K497" s="9">
        <v>0</v>
      </c>
      <c r="L497" s="9">
        <v>0</v>
      </c>
      <c r="M497" s="9">
        <v>0.3286</v>
      </c>
      <c r="N497" s="9">
        <v>0</v>
      </c>
      <c r="O497" s="9">
        <v>0</v>
      </c>
      <c r="P497" s="9">
        <v>1127093642</v>
      </c>
      <c r="Q497" s="31">
        <v>0.82199999999999995</v>
      </c>
      <c r="R497" s="31">
        <v>0.6341</v>
      </c>
      <c r="S497" s="31">
        <v>0.89410000000000001</v>
      </c>
      <c r="T497" s="31">
        <v>0.80459999999999998</v>
      </c>
      <c r="U497" s="32">
        <v>0.80459999999999998</v>
      </c>
      <c r="V497" s="31">
        <f t="shared" si="14"/>
        <v>-0.17049999999999998</v>
      </c>
      <c r="W497" s="9">
        <f t="shared" si="15"/>
        <v>-1921694.6596099997</v>
      </c>
    </row>
    <row r="498" spans="1:23" x14ac:dyDescent="0.35">
      <c r="A498" s="40">
        <v>116902</v>
      </c>
      <c r="B498" s="9" t="s">
        <v>556</v>
      </c>
      <c r="C498" s="9" t="s">
        <v>1035</v>
      </c>
      <c r="D498" s="9">
        <v>44768.607303240744</v>
      </c>
      <c r="E498" s="9">
        <v>0</v>
      </c>
      <c r="F498" s="9">
        <v>166707777</v>
      </c>
      <c r="G498" s="29">
        <v>177955299</v>
      </c>
      <c r="H498" s="29">
        <v>229236833</v>
      </c>
      <c r="I498" s="30">
        <v>0.28820000000000001</v>
      </c>
      <c r="J498" s="9">
        <v>0</v>
      </c>
      <c r="K498" s="9">
        <v>0</v>
      </c>
      <c r="L498" s="9">
        <v>0</v>
      </c>
      <c r="M498" s="9">
        <v>0.28820000000000001</v>
      </c>
      <c r="N498" s="9">
        <v>0</v>
      </c>
      <c r="O498" s="9">
        <v>0</v>
      </c>
      <c r="P498" s="9">
        <v>214748103</v>
      </c>
      <c r="Q498" s="31">
        <v>0.82199999999999995</v>
      </c>
      <c r="R498" s="31">
        <v>0.65400000000000003</v>
      </c>
      <c r="S498" s="31">
        <v>0.89410000000000001</v>
      </c>
      <c r="T498" s="31">
        <v>0.80459999999999998</v>
      </c>
      <c r="U498" s="32">
        <v>0.80459999999999998</v>
      </c>
      <c r="V498" s="31">
        <f t="shared" si="14"/>
        <v>-0.15059999999999996</v>
      </c>
      <c r="W498" s="9">
        <f t="shared" si="15"/>
        <v>-323410.64311799989</v>
      </c>
    </row>
    <row r="499" spans="1:23" x14ac:dyDescent="0.35">
      <c r="A499" s="40">
        <v>116903</v>
      </c>
      <c r="B499" s="9" t="s">
        <v>555</v>
      </c>
      <c r="C499" s="9" t="s">
        <v>1035</v>
      </c>
      <c r="D499" s="9">
        <v>44774.524027777778</v>
      </c>
      <c r="E499" s="9">
        <v>0</v>
      </c>
      <c r="F499" s="9">
        <v>608811056</v>
      </c>
      <c r="G499" s="29">
        <v>568759655</v>
      </c>
      <c r="H499" s="29">
        <v>699281370</v>
      </c>
      <c r="I499" s="30">
        <v>0.22950000000000001</v>
      </c>
      <c r="J499" s="9">
        <v>0</v>
      </c>
      <c r="K499" s="9">
        <v>0</v>
      </c>
      <c r="L499" s="9">
        <v>0</v>
      </c>
      <c r="M499" s="9">
        <v>0.22950000000000001</v>
      </c>
      <c r="N499" s="9">
        <v>0</v>
      </c>
      <c r="O499" s="9">
        <v>0</v>
      </c>
      <c r="P499" s="9">
        <v>748523960</v>
      </c>
      <c r="Q499" s="31">
        <v>0.82199999999999995</v>
      </c>
      <c r="R499" s="31">
        <v>0.68520000000000003</v>
      </c>
      <c r="S499" s="31">
        <v>0.89410000000000001</v>
      </c>
      <c r="T499" s="31">
        <v>0.80459999999999998</v>
      </c>
      <c r="U499" s="32">
        <v>0.80459999999999998</v>
      </c>
      <c r="V499" s="31">
        <f t="shared" si="14"/>
        <v>-0.11939999999999995</v>
      </c>
      <c r="W499" s="9">
        <f t="shared" si="15"/>
        <v>-893737.60823999962</v>
      </c>
    </row>
    <row r="500" spans="1:23" x14ac:dyDescent="0.35">
      <c r="A500" s="40">
        <v>116905</v>
      </c>
      <c r="B500" s="9" t="s">
        <v>554</v>
      </c>
      <c r="C500" s="9" t="s">
        <v>1035</v>
      </c>
      <c r="D500" s="9">
        <v>44774.524027777778</v>
      </c>
      <c r="E500" s="9">
        <v>0</v>
      </c>
      <c r="F500" s="9">
        <v>2988045305</v>
      </c>
      <c r="G500" s="29">
        <v>3126554456</v>
      </c>
      <c r="H500" s="29">
        <v>3714571284</v>
      </c>
      <c r="I500" s="30">
        <v>0.18809999999999999</v>
      </c>
      <c r="J500" s="9">
        <v>0</v>
      </c>
      <c r="K500" s="9">
        <v>0</v>
      </c>
      <c r="L500" s="9">
        <v>0</v>
      </c>
      <c r="M500" s="9">
        <v>0.18809999999999999</v>
      </c>
      <c r="N500" s="9">
        <v>0</v>
      </c>
      <c r="O500" s="9">
        <v>0</v>
      </c>
      <c r="P500" s="9">
        <v>3550012463</v>
      </c>
      <c r="Q500" s="31">
        <v>0.82199999999999995</v>
      </c>
      <c r="R500" s="31">
        <v>0.70909999999999995</v>
      </c>
      <c r="S500" s="31">
        <v>0.89410000000000001</v>
      </c>
      <c r="T500" s="31">
        <v>0.80459999999999998</v>
      </c>
      <c r="U500" s="32">
        <v>0.80459999999999998</v>
      </c>
      <c r="V500" s="31">
        <f t="shared" si="14"/>
        <v>-9.5500000000000029E-2</v>
      </c>
      <c r="W500" s="9">
        <f t="shared" si="15"/>
        <v>-3390261.9021650013</v>
      </c>
    </row>
    <row r="501" spans="1:23" x14ac:dyDescent="0.35">
      <c r="A501" s="40">
        <v>116906</v>
      </c>
      <c r="B501" s="9" t="s">
        <v>553</v>
      </c>
      <c r="C501" s="9" t="s">
        <v>1035</v>
      </c>
      <c r="D501" s="9">
        <v>44768.607303240744</v>
      </c>
      <c r="E501" s="9">
        <v>0</v>
      </c>
      <c r="F501" s="9">
        <v>373275574</v>
      </c>
      <c r="G501" s="29">
        <v>400765019</v>
      </c>
      <c r="H501" s="29">
        <v>474548349</v>
      </c>
      <c r="I501" s="30">
        <v>0.18410000000000001</v>
      </c>
      <c r="J501" s="9">
        <v>0</v>
      </c>
      <c r="K501" s="9">
        <v>0</v>
      </c>
      <c r="L501" s="9">
        <v>0</v>
      </c>
      <c r="M501" s="9">
        <v>0.18410000000000001</v>
      </c>
      <c r="N501" s="9">
        <v>0</v>
      </c>
      <c r="O501" s="9">
        <v>0</v>
      </c>
      <c r="P501" s="9">
        <v>441997926</v>
      </c>
      <c r="Q501" s="31">
        <v>0.82199999999999995</v>
      </c>
      <c r="R501" s="31">
        <v>0.71150000000000002</v>
      </c>
      <c r="S501" s="31">
        <v>0.89410000000000001</v>
      </c>
      <c r="T501" s="31">
        <v>0.80459999999999998</v>
      </c>
      <c r="U501" s="32">
        <v>0.80459999999999998</v>
      </c>
      <c r="V501" s="31">
        <f t="shared" si="14"/>
        <v>-9.3099999999999961E-2</v>
      </c>
      <c r="W501" s="9">
        <f t="shared" si="15"/>
        <v>-411500.06910599978</v>
      </c>
    </row>
    <row r="502" spans="1:23" x14ac:dyDescent="0.35">
      <c r="A502" s="40">
        <v>116908</v>
      </c>
      <c r="B502" s="9" t="s">
        <v>552</v>
      </c>
      <c r="C502" s="9" t="s">
        <v>1035</v>
      </c>
      <c r="D502" s="9">
        <v>44769.687777777777</v>
      </c>
      <c r="E502" s="9">
        <v>0</v>
      </c>
      <c r="F502" s="9">
        <v>1223887433</v>
      </c>
      <c r="G502" s="29">
        <v>1289063655</v>
      </c>
      <c r="H502" s="29">
        <v>1612954785</v>
      </c>
      <c r="I502" s="30">
        <v>0.25130000000000002</v>
      </c>
      <c r="J502" s="9">
        <v>0</v>
      </c>
      <c r="K502" s="9">
        <v>0</v>
      </c>
      <c r="L502" s="9">
        <v>0</v>
      </c>
      <c r="M502" s="9">
        <v>0.25130000000000002</v>
      </c>
      <c r="N502" s="9">
        <v>0</v>
      </c>
      <c r="O502" s="9">
        <v>0</v>
      </c>
      <c r="P502" s="9">
        <v>1531402335</v>
      </c>
      <c r="Q502" s="31">
        <v>0.82199999999999995</v>
      </c>
      <c r="R502" s="31">
        <v>0.67330000000000001</v>
      </c>
      <c r="S502" s="31">
        <v>0.89410000000000001</v>
      </c>
      <c r="T502" s="31">
        <v>0.80459999999999998</v>
      </c>
      <c r="U502" s="32">
        <v>0.80459999999999998</v>
      </c>
      <c r="V502" s="31">
        <f t="shared" si="14"/>
        <v>-0.13129999999999997</v>
      </c>
      <c r="W502" s="9">
        <f t="shared" si="15"/>
        <v>-2010731.2658549994</v>
      </c>
    </row>
    <row r="503" spans="1:23" x14ac:dyDescent="0.35">
      <c r="A503" s="40">
        <v>116909</v>
      </c>
      <c r="B503" s="9" t="s">
        <v>551</v>
      </c>
      <c r="C503" s="9" t="s">
        <v>1035</v>
      </c>
      <c r="D503" s="9">
        <v>44767.682997685188</v>
      </c>
      <c r="E503" s="9">
        <v>0</v>
      </c>
      <c r="F503" s="9">
        <v>184910264</v>
      </c>
      <c r="G503" s="29">
        <v>196796443</v>
      </c>
      <c r="H503" s="29">
        <v>240300765</v>
      </c>
      <c r="I503" s="30">
        <v>0.22109999999999999</v>
      </c>
      <c r="J503" s="9">
        <v>0</v>
      </c>
      <c r="K503" s="9">
        <v>0</v>
      </c>
      <c r="L503" s="9">
        <v>0</v>
      </c>
      <c r="M503" s="9">
        <v>0.22109999999999999</v>
      </c>
      <c r="N503" s="9">
        <v>0</v>
      </c>
      <c r="O503" s="9">
        <v>0</v>
      </c>
      <c r="P503" s="9">
        <v>225786997</v>
      </c>
      <c r="Q503" s="31">
        <v>0.82199999999999995</v>
      </c>
      <c r="R503" s="31">
        <v>0.69</v>
      </c>
      <c r="S503" s="31">
        <v>0.89410000000000001</v>
      </c>
      <c r="T503" s="31">
        <v>0.80459999999999998</v>
      </c>
      <c r="U503" s="32">
        <v>0.80459999999999998</v>
      </c>
      <c r="V503" s="31">
        <f t="shared" si="14"/>
        <v>-0.11460000000000004</v>
      </c>
      <c r="W503" s="9">
        <f t="shared" si="15"/>
        <v>-258751.8985620001</v>
      </c>
    </row>
    <row r="504" spans="1:23" x14ac:dyDescent="0.35">
      <c r="A504" s="40">
        <v>116910</v>
      </c>
      <c r="B504" s="9" t="s">
        <v>550</v>
      </c>
      <c r="C504" s="9" t="s">
        <v>1035</v>
      </c>
      <c r="D504" s="9">
        <v>44771.600624999999</v>
      </c>
      <c r="E504" s="9">
        <v>0</v>
      </c>
      <c r="F504" s="9">
        <v>148376076</v>
      </c>
      <c r="G504" s="29">
        <v>159474529</v>
      </c>
      <c r="H504" s="29">
        <v>191961209</v>
      </c>
      <c r="I504" s="30">
        <v>0.20369999999999999</v>
      </c>
      <c r="J504" s="9">
        <v>0</v>
      </c>
      <c r="K504" s="9">
        <v>0</v>
      </c>
      <c r="L504" s="9">
        <v>0</v>
      </c>
      <c r="M504" s="9">
        <v>0.20369999999999999</v>
      </c>
      <c r="N504" s="9">
        <v>0</v>
      </c>
      <c r="O504" s="9">
        <v>0</v>
      </c>
      <c r="P504" s="9">
        <v>178601882</v>
      </c>
      <c r="Q504" s="31">
        <v>0.82199999999999995</v>
      </c>
      <c r="R504" s="31">
        <v>0.69989999999999997</v>
      </c>
      <c r="S504" s="31">
        <v>0.89410000000000001</v>
      </c>
      <c r="T504" s="31">
        <v>0.80459999999999998</v>
      </c>
      <c r="U504" s="32">
        <v>0.80459999999999998</v>
      </c>
      <c r="V504" s="31">
        <f t="shared" si="14"/>
        <v>-0.10470000000000002</v>
      </c>
      <c r="W504" s="9">
        <f t="shared" si="15"/>
        <v>-186996.17045400004</v>
      </c>
    </row>
    <row r="505" spans="1:23" x14ac:dyDescent="0.35">
      <c r="A505" s="40">
        <v>116915</v>
      </c>
      <c r="B505" s="9" t="s">
        <v>549</v>
      </c>
      <c r="C505" s="9" t="s">
        <v>1035</v>
      </c>
      <c r="D505" s="9">
        <v>44769.544224537036</v>
      </c>
      <c r="E505" s="9">
        <v>0</v>
      </c>
      <c r="F505" s="9">
        <v>308365272</v>
      </c>
      <c r="G505" s="29">
        <v>321927257</v>
      </c>
      <c r="H505" s="29">
        <v>395795082</v>
      </c>
      <c r="I505" s="30">
        <v>0.22950000000000001</v>
      </c>
      <c r="J505" s="9">
        <v>0</v>
      </c>
      <c r="K505" s="9">
        <v>0</v>
      </c>
      <c r="L505" s="9">
        <v>0</v>
      </c>
      <c r="M505" s="9">
        <v>0.22950000000000001</v>
      </c>
      <c r="N505" s="9">
        <v>0</v>
      </c>
      <c r="O505" s="9">
        <v>0</v>
      </c>
      <c r="P505" s="9">
        <v>379121231</v>
      </c>
      <c r="Q505" s="31">
        <v>0.82199999999999995</v>
      </c>
      <c r="R505" s="31">
        <v>0.68530000000000002</v>
      </c>
      <c r="S505" s="31">
        <v>0.89410000000000001</v>
      </c>
      <c r="T505" s="31">
        <v>0.80459999999999998</v>
      </c>
      <c r="U505" s="32">
        <v>0.80459999999999998</v>
      </c>
      <c r="V505" s="31">
        <f t="shared" si="14"/>
        <v>-0.11929999999999996</v>
      </c>
      <c r="W505" s="9">
        <f t="shared" si="15"/>
        <v>-452291.62858299987</v>
      </c>
    </row>
    <row r="506" spans="1:23" x14ac:dyDescent="0.35">
      <c r="A506" s="40">
        <v>116916</v>
      </c>
      <c r="B506" s="9" t="s">
        <v>548</v>
      </c>
      <c r="C506" s="9" t="s">
        <v>1035</v>
      </c>
      <c r="D506" s="9">
        <v>44768.642604166664</v>
      </c>
      <c r="E506" s="9">
        <v>0</v>
      </c>
      <c r="F506" s="9">
        <v>29642679</v>
      </c>
      <c r="G506" s="29">
        <v>31084057</v>
      </c>
      <c r="H506" s="29">
        <v>39717453</v>
      </c>
      <c r="I506" s="30">
        <v>0.2777</v>
      </c>
      <c r="J506" s="9">
        <v>0</v>
      </c>
      <c r="K506" s="9">
        <v>0</v>
      </c>
      <c r="L506" s="9">
        <v>0</v>
      </c>
      <c r="M506" s="9">
        <v>0.2777</v>
      </c>
      <c r="N506" s="9">
        <v>0</v>
      </c>
      <c r="O506" s="9">
        <v>0</v>
      </c>
      <c r="P506" s="9">
        <v>37875742</v>
      </c>
      <c r="Q506" s="31">
        <v>0.82199999999999995</v>
      </c>
      <c r="R506" s="31">
        <v>0.65939999999999999</v>
      </c>
      <c r="S506" s="31">
        <v>0.89410000000000001</v>
      </c>
      <c r="T506" s="31">
        <v>0.80459999999999998</v>
      </c>
      <c r="U506" s="32">
        <v>0.80459999999999998</v>
      </c>
      <c r="V506" s="31">
        <f t="shared" si="14"/>
        <v>-0.1452</v>
      </c>
      <c r="W506" s="9">
        <f t="shared" si="15"/>
        <v>-54995.577383999997</v>
      </c>
    </row>
    <row r="507" spans="1:23" x14ac:dyDescent="0.35">
      <c r="A507" s="40">
        <v>117901</v>
      </c>
      <c r="B507" s="9" t="s">
        <v>547</v>
      </c>
      <c r="C507" s="9" t="s">
        <v>1035</v>
      </c>
      <c r="D507" s="9">
        <v>44774.629942129628</v>
      </c>
      <c r="E507" s="9">
        <v>27542980</v>
      </c>
      <c r="F507" s="9">
        <v>634936840</v>
      </c>
      <c r="G507" s="29">
        <v>634936840</v>
      </c>
      <c r="H507" s="29">
        <v>750660980</v>
      </c>
      <c r="I507" s="30">
        <v>0.18229999999999999</v>
      </c>
      <c r="J507" s="9">
        <v>0</v>
      </c>
      <c r="K507" s="9">
        <v>0</v>
      </c>
      <c r="L507" s="9">
        <v>0</v>
      </c>
      <c r="M507" s="9">
        <v>0.18229999999999999</v>
      </c>
      <c r="N507" s="9">
        <v>27259840</v>
      </c>
      <c r="O507" s="9">
        <v>-283140</v>
      </c>
      <c r="P507" s="9">
        <v>745357833</v>
      </c>
      <c r="Q507" s="31">
        <v>0.91339999999999999</v>
      </c>
      <c r="R507" s="31">
        <v>0.79749999999999999</v>
      </c>
      <c r="S507" s="31">
        <v>0.89410000000000001</v>
      </c>
      <c r="T507" s="31">
        <v>0.80459999999999998</v>
      </c>
      <c r="U507" s="32">
        <v>0.80459999999999998</v>
      </c>
      <c r="V507" s="31">
        <f t="shared" si="14"/>
        <v>-7.0999999999999952E-3</v>
      </c>
      <c r="W507" s="9">
        <f t="shared" si="15"/>
        <v>-52920.406142999964</v>
      </c>
    </row>
    <row r="508" spans="1:23" x14ac:dyDescent="0.35">
      <c r="A508" s="40">
        <v>117903</v>
      </c>
      <c r="B508" s="9" t="s">
        <v>546</v>
      </c>
      <c r="C508" s="9" t="s">
        <v>1035</v>
      </c>
      <c r="D508" s="9">
        <v>44770.666516203702</v>
      </c>
      <c r="E508" s="9">
        <v>829510</v>
      </c>
      <c r="F508" s="9">
        <v>153671278</v>
      </c>
      <c r="G508" s="29">
        <v>142999409</v>
      </c>
      <c r="H508" s="29">
        <v>160960796</v>
      </c>
      <c r="I508" s="30">
        <v>0.12559999999999999</v>
      </c>
      <c r="J508" s="9">
        <v>0</v>
      </c>
      <c r="K508" s="9">
        <v>0</v>
      </c>
      <c r="L508" s="9">
        <v>0</v>
      </c>
      <c r="M508" s="9">
        <v>0.12559999999999999</v>
      </c>
      <c r="N508" s="9">
        <v>0</v>
      </c>
      <c r="O508" s="9">
        <v>-829510</v>
      </c>
      <c r="P508" s="9">
        <v>172039401</v>
      </c>
      <c r="Q508" s="31">
        <v>0.91339999999999999</v>
      </c>
      <c r="R508" s="31">
        <v>0.83620000000000005</v>
      </c>
      <c r="S508" s="31">
        <v>0.89410000000000001</v>
      </c>
      <c r="T508" s="31">
        <v>0.80459999999999998</v>
      </c>
      <c r="U508" s="32">
        <v>0.83620000000000005</v>
      </c>
      <c r="V508" s="31">
        <f t="shared" si="14"/>
        <v>0</v>
      </c>
      <c r="W508" s="9">
        <f t="shared" si="15"/>
        <v>0</v>
      </c>
    </row>
    <row r="509" spans="1:23" x14ac:dyDescent="0.35">
      <c r="A509" s="40">
        <v>117904</v>
      </c>
      <c r="B509" s="9" t="s">
        <v>545</v>
      </c>
      <c r="C509" s="9" t="s">
        <v>1035</v>
      </c>
      <c r="D509" s="9">
        <v>44768.607303240744</v>
      </c>
      <c r="E509" s="9">
        <v>10568760</v>
      </c>
      <c r="F509" s="9">
        <v>1150290033</v>
      </c>
      <c r="G509" s="29">
        <v>1131894220</v>
      </c>
      <c r="H509" s="29">
        <v>1272624780</v>
      </c>
      <c r="I509" s="30">
        <v>0.12429999999999999</v>
      </c>
      <c r="J509" s="9">
        <v>0</v>
      </c>
      <c r="K509" s="9">
        <v>0</v>
      </c>
      <c r="L509" s="9">
        <v>0</v>
      </c>
      <c r="M509" s="9">
        <v>0.12429999999999999</v>
      </c>
      <c r="N509" s="9">
        <v>10744310</v>
      </c>
      <c r="O509" s="9">
        <v>175550</v>
      </c>
      <c r="P509" s="9">
        <v>1292169295</v>
      </c>
      <c r="Q509" s="31">
        <v>0.90349999999999997</v>
      </c>
      <c r="R509" s="31">
        <v>0.82440000000000002</v>
      </c>
      <c r="S509" s="31">
        <v>0.89410000000000001</v>
      </c>
      <c r="T509" s="31">
        <v>0.80459999999999998</v>
      </c>
      <c r="U509" s="32">
        <v>0.82440000000000002</v>
      </c>
      <c r="V509" s="31">
        <f t="shared" si="14"/>
        <v>0</v>
      </c>
      <c r="W509" s="9">
        <f t="shared" si="15"/>
        <v>0</v>
      </c>
    </row>
    <row r="510" spans="1:23" x14ac:dyDescent="0.35">
      <c r="A510" s="40">
        <v>117907</v>
      </c>
      <c r="B510" s="9" t="s">
        <v>544</v>
      </c>
      <c r="C510" s="9" t="s">
        <v>1035</v>
      </c>
      <c r="D510" s="9">
        <v>44771.554629629631</v>
      </c>
      <c r="E510" s="9">
        <v>253170</v>
      </c>
      <c r="F510" s="9">
        <v>35506494</v>
      </c>
      <c r="G510" s="29">
        <v>35411430</v>
      </c>
      <c r="H510" s="29">
        <v>42910790</v>
      </c>
      <c r="I510" s="30">
        <v>0.21179999999999999</v>
      </c>
      <c r="J510" s="9">
        <v>0</v>
      </c>
      <c r="K510" s="9">
        <v>0</v>
      </c>
      <c r="L510" s="9">
        <v>0</v>
      </c>
      <c r="M510" s="9">
        <v>0.21179999999999999</v>
      </c>
      <c r="N510" s="9">
        <v>0</v>
      </c>
      <c r="O510" s="9">
        <v>-253170</v>
      </c>
      <c r="P510" s="9">
        <v>42719201</v>
      </c>
      <c r="Q510" s="31">
        <v>0.91339999999999999</v>
      </c>
      <c r="R510" s="31">
        <v>0.77810000000000001</v>
      </c>
      <c r="S510" s="31">
        <v>0.89410000000000001</v>
      </c>
      <c r="T510" s="31">
        <v>0.80459999999999998</v>
      </c>
      <c r="U510" s="32">
        <v>0.80459999999999998</v>
      </c>
      <c r="V510" s="31">
        <f t="shared" si="14"/>
        <v>-2.6499999999999968E-2</v>
      </c>
      <c r="W510" s="9">
        <f t="shared" si="15"/>
        <v>-11320.588264999986</v>
      </c>
    </row>
    <row r="511" spans="1:23" x14ac:dyDescent="0.35">
      <c r="A511" s="40">
        <v>118902</v>
      </c>
      <c r="B511" s="9" t="s">
        <v>543</v>
      </c>
      <c r="C511" s="9" t="s">
        <v>1035</v>
      </c>
      <c r="D511" s="9">
        <v>44774.678518518522</v>
      </c>
      <c r="E511" s="9">
        <v>0</v>
      </c>
      <c r="F511" s="9">
        <v>1150142746</v>
      </c>
      <c r="G511" s="29">
        <v>1154871465</v>
      </c>
      <c r="H511" s="29">
        <v>2265996030</v>
      </c>
      <c r="I511" s="30">
        <v>0.96209999999999996</v>
      </c>
      <c r="J511" s="9">
        <v>0</v>
      </c>
      <c r="K511" s="9">
        <v>0</v>
      </c>
      <c r="L511" s="9">
        <v>0</v>
      </c>
      <c r="M511" s="9">
        <v>0.96209999999999996</v>
      </c>
      <c r="N511" s="9">
        <v>9480000</v>
      </c>
      <c r="O511" s="9">
        <v>9480000</v>
      </c>
      <c r="P511" s="9">
        <v>2266197717</v>
      </c>
      <c r="Q511" s="31">
        <v>0.91339999999999999</v>
      </c>
      <c r="R511" s="31">
        <v>0.47510000000000002</v>
      </c>
      <c r="S511" s="31">
        <v>0.89410000000000001</v>
      </c>
      <c r="T511" s="31">
        <v>0.80459999999999998</v>
      </c>
      <c r="U511" s="32">
        <v>0.80459999999999998</v>
      </c>
      <c r="V511" s="31">
        <f t="shared" si="14"/>
        <v>-0.32949999999999996</v>
      </c>
      <c r="W511" s="9">
        <f t="shared" si="15"/>
        <v>-7467121.4775149999</v>
      </c>
    </row>
    <row r="512" spans="1:23" x14ac:dyDescent="0.35">
      <c r="A512" s="40">
        <v>119901</v>
      </c>
      <c r="B512" s="9" t="s">
        <v>542</v>
      </c>
      <c r="C512" s="9" t="s">
        <v>1035</v>
      </c>
      <c r="D512" s="9">
        <v>44767.682997685188</v>
      </c>
      <c r="E512" s="9">
        <v>0</v>
      </c>
      <c r="F512" s="9">
        <v>197184442</v>
      </c>
      <c r="G512" s="29">
        <v>192946751</v>
      </c>
      <c r="H512" s="29">
        <v>198064716</v>
      </c>
      <c r="I512" s="30">
        <v>2.6499999999999999E-2</v>
      </c>
      <c r="J512" s="9">
        <v>0</v>
      </c>
      <c r="K512" s="9">
        <v>0</v>
      </c>
      <c r="L512" s="9">
        <v>0</v>
      </c>
      <c r="M512" s="9">
        <v>2.6499999999999999E-2</v>
      </c>
      <c r="N512" s="9">
        <v>0</v>
      </c>
      <c r="O512" s="9">
        <v>0</v>
      </c>
      <c r="P512" s="9">
        <v>202414813</v>
      </c>
      <c r="Q512" s="31">
        <v>0.91339999999999999</v>
      </c>
      <c r="R512" s="31">
        <v>0.91200000000000003</v>
      </c>
      <c r="S512" s="31">
        <v>0.89410000000000001</v>
      </c>
      <c r="T512" s="31">
        <v>0.80459999999999998</v>
      </c>
      <c r="U512" s="32">
        <v>0.89410000000000001</v>
      </c>
      <c r="V512" s="31">
        <f t="shared" si="14"/>
        <v>0</v>
      </c>
      <c r="W512" s="9">
        <f t="shared" si="15"/>
        <v>0</v>
      </c>
    </row>
    <row r="513" spans="1:23" x14ac:dyDescent="0.35">
      <c r="A513" s="40">
        <v>119902</v>
      </c>
      <c r="B513" s="9" t="s">
        <v>541</v>
      </c>
      <c r="C513" s="9" t="s">
        <v>1035</v>
      </c>
      <c r="D513" s="9">
        <v>44774.524027777778</v>
      </c>
      <c r="E513" s="9">
        <v>0</v>
      </c>
      <c r="F513" s="9">
        <v>784470407</v>
      </c>
      <c r="G513" s="29">
        <v>742867042</v>
      </c>
      <c r="H513" s="29">
        <v>797795039</v>
      </c>
      <c r="I513" s="30">
        <v>7.3899999999999993E-2</v>
      </c>
      <c r="J513" s="9">
        <v>0</v>
      </c>
      <c r="K513" s="9">
        <v>0</v>
      </c>
      <c r="L513" s="9">
        <v>0</v>
      </c>
      <c r="M513" s="9">
        <v>7.3899999999999993E-2</v>
      </c>
      <c r="N513" s="9">
        <v>0</v>
      </c>
      <c r="O513" s="9">
        <v>0</v>
      </c>
      <c r="P513" s="9">
        <v>842474580</v>
      </c>
      <c r="Q513" s="31">
        <v>0.91339999999999999</v>
      </c>
      <c r="R513" s="31">
        <v>0.87170000000000003</v>
      </c>
      <c r="S513" s="31">
        <v>0.89410000000000001</v>
      </c>
      <c r="T513" s="31">
        <v>0.80459999999999998</v>
      </c>
      <c r="U513" s="32">
        <v>0.87170000000000003</v>
      </c>
      <c r="V513" s="31">
        <f t="shared" si="14"/>
        <v>0</v>
      </c>
      <c r="W513" s="9">
        <f t="shared" si="15"/>
        <v>0</v>
      </c>
    </row>
    <row r="514" spans="1:23" x14ac:dyDescent="0.35">
      <c r="A514" s="40">
        <v>119903</v>
      </c>
      <c r="B514" s="9" t="s">
        <v>540</v>
      </c>
      <c r="C514" s="9" t="s">
        <v>1035</v>
      </c>
      <c r="D514" s="9">
        <v>44773.798530092594</v>
      </c>
      <c r="E514" s="9">
        <v>0</v>
      </c>
      <c r="F514" s="9">
        <v>329161195</v>
      </c>
      <c r="G514" s="29">
        <v>295451319</v>
      </c>
      <c r="H514" s="29">
        <v>363326576</v>
      </c>
      <c r="I514" s="30">
        <v>0.22969999999999999</v>
      </c>
      <c r="J514" s="9">
        <v>0</v>
      </c>
      <c r="K514" s="9">
        <v>0</v>
      </c>
      <c r="L514" s="9">
        <v>0</v>
      </c>
      <c r="M514" s="9">
        <v>0.22969999999999999</v>
      </c>
      <c r="N514" s="9">
        <v>0</v>
      </c>
      <c r="O514" s="9">
        <v>0</v>
      </c>
      <c r="P514" s="9">
        <v>404780762</v>
      </c>
      <c r="Q514" s="31">
        <v>0.91339999999999999</v>
      </c>
      <c r="R514" s="31">
        <v>0.76129999999999998</v>
      </c>
      <c r="S514" s="31">
        <v>0.89410000000000001</v>
      </c>
      <c r="T514" s="31">
        <v>0.80459999999999998</v>
      </c>
      <c r="U514" s="32">
        <v>0.80459999999999998</v>
      </c>
      <c r="V514" s="31">
        <f t="shared" ref="V514:V577" si="16">MIN(R514,S514)-U514</f>
        <v>-4.3300000000000005E-2</v>
      </c>
      <c r="W514" s="9">
        <f t="shared" ref="W514:W577" si="17">V514*(P514/100)</f>
        <v>-175270.06994600003</v>
      </c>
    </row>
    <row r="515" spans="1:23" x14ac:dyDescent="0.35">
      <c r="A515" s="40">
        <v>120901</v>
      </c>
      <c r="B515" s="9" t="s">
        <v>539</v>
      </c>
      <c r="C515" s="9" t="s">
        <v>1035</v>
      </c>
      <c r="D515" s="9">
        <v>44764.500613425924</v>
      </c>
      <c r="E515" s="9">
        <v>0</v>
      </c>
      <c r="F515" s="9">
        <v>692253223</v>
      </c>
      <c r="G515" s="29">
        <v>645894864</v>
      </c>
      <c r="H515" s="29">
        <v>705069130</v>
      </c>
      <c r="I515" s="30">
        <v>9.1600000000000001E-2</v>
      </c>
      <c r="J515" s="9">
        <v>0</v>
      </c>
      <c r="K515" s="9">
        <v>0</v>
      </c>
      <c r="L515" s="9">
        <v>0</v>
      </c>
      <c r="M515" s="9">
        <v>9.1600000000000001E-2</v>
      </c>
      <c r="N515" s="9">
        <v>0</v>
      </c>
      <c r="O515" s="9">
        <v>0</v>
      </c>
      <c r="P515" s="9">
        <v>755674654</v>
      </c>
      <c r="Q515" s="31">
        <v>0.82199999999999995</v>
      </c>
      <c r="R515" s="31">
        <v>0.77180000000000004</v>
      </c>
      <c r="S515" s="31">
        <v>0.89410000000000001</v>
      </c>
      <c r="T515" s="31">
        <v>0.80459999999999998</v>
      </c>
      <c r="U515" s="32">
        <v>0.80459999999999998</v>
      </c>
      <c r="V515" s="31">
        <f t="shared" si="16"/>
        <v>-3.279999999999994E-2</v>
      </c>
      <c r="W515" s="9">
        <f t="shared" si="17"/>
        <v>-247861.28651199955</v>
      </c>
    </row>
    <row r="516" spans="1:23" x14ac:dyDescent="0.35">
      <c r="A516" s="40">
        <v>120902</v>
      </c>
      <c r="B516" s="9" t="s">
        <v>538</v>
      </c>
      <c r="C516" s="9" t="s">
        <v>1035</v>
      </c>
      <c r="D516" s="9">
        <v>44769.544224537036</v>
      </c>
      <c r="E516" s="9">
        <v>0</v>
      </c>
      <c r="F516" s="9">
        <v>295737746</v>
      </c>
      <c r="G516" s="29">
        <v>268385338</v>
      </c>
      <c r="H516" s="29">
        <v>282890259</v>
      </c>
      <c r="I516" s="30">
        <v>5.3999999999999999E-2</v>
      </c>
      <c r="J516" s="9">
        <v>0</v>
      </c>
      <c r="K516" s="9">
        <v>0</v>
      </c>
      <c r="L516" s="9">
        <v>0</v>
      </c>
      <c r="M516" s="9">
        <v>5.3999999999999999E-2</v>
      </c>
      <c r="N516" s="9">
        <v>0</v>
      </c>
      <c r="O516" s="9">
        <v>0</v>
      </c>
      <c r="P516" s="9">
        <v>311720931</v>
      </c>
      <c r="Q516" s="31">
        <v>0.85780000000000001</v>
      </c>
      <c r="R516" s="31">
        <v>0.83409999999999995</v>
      </c>
      <c r="S516" s="31">
        <v>0.89410000000000001</v>
      </c>
      <c r="T516" s="31">
        <v>0.80459999999999998</v>
      </c>
      <c r="U516" s="32">
        <v>0.83409999999999995</v>
      </c>
      <c r="V516" s="31">
        <f t="shared" si="16"/>
        <v>0</v>
      </c>
      <c r="W516" s="9">
        <f t="shared" si="17"/>
        <v>0</v>
      </c>
    </row>
    <row r="517" spans="1:23" x14ac:dyDescent="0.35">
      <c r="A517" s="40">
        <v>120905</v>
      </c>
      <c r="B517" s="9" t="s">
        <v>537</v>
      </c>
      <c r="C517" s="9" t="s">
        <v>1035</v>
      </c>
      <c r="D517" s="9">
        <v>44771.554629629631</v>
      </c>
      <c r="E517" s="9">
        <v>42299868</v>
      </c>
      <c r="F517" s="9">
        <v>1075009258</v>
      </c>
      <c r="G517" s="29">
        <v>1045372783</v>
      </c>
      <c r="H517" s="29">
        <v>1276161524</v>
      </c>
      <c r="I517" s="30">
        <v>0.2208</v>
      </c>
      <c r="J517" s="9">
        <v>0</v>
      </c>
      <c r="K517" s="9">
        <v>0</v>
      </c>
      <c r="L517" s="9">
        <v>0</v>
      </c>
      <c r="M517" s="9">
        <v>0.2208</v>
      </c>
      <c r="N517" s="9">
        <v>46600292</v>
      </c>
      <c r="O517" s="9">
        <v>4300424</v>
      </c>
      <c r="P517" s="9">
        <v>1307302704</v>
      </c>
      <c r="Q517" s="31">
        <v>0.91339999999999999</v>
      </c>
      <c r="R517" s="31">
        <v>0.76980000000000004</v>
      </c>
      <c r="S517" s="31">
        <v>0.89410000000000001</v>
      </c>
      <c r="T517" s="31">
        <v>0.80459999999999998</v>
      </c>
      <c r="U517" s="32">
        <v>0.80459999999999998</v>
      </c>
      <c r="V517" s="31">
        <f t="shared" si="16"/>
        <v>-3.4799999999999942E-2</v>
      </c>
      <c r="W517" s="9">
        <f t="shared" si="17"/>
        <v>-454941.3409919992</v>
      </c>
    </row>
    <row r="518" spans="1:23" x14ac:dyDescent="0.35">
      <c r="A518" s="40">
        <v>121902</v>
      </c>
      <c r="B518" s="9" t="s">
        <v>536</v>
      </c>
      <c r="C518" s="9" t="s">
        <v>1035</v>
      </c>
      <c r="D518" s="9">
        <v>44774.700474537036</v>
      </c>
      <c r="E518" s="9">
        <v>26658212</v>
      </c>
      <c r="F518" s="9">
        <v>394083804</v>
      </c>
      <c r="G518" s="29">
        <v>323262387</v>
      </c>
      <c r="H518" s="29">
        <v>346359391</v>
      </c>
      <c r="I518" s="30">
        <v>7.1400000000000005E-2</v>
      </c>
      <c r="J518" s="9">
        <v>0</v>
      </c>
      <c r="K518" s="9">
        <v>0</v>
      </c>
      <c r="L518" s="9">
        <v>0</v>
      </c>
      <c r="M518" s="9">
        <v>7.1400000000000005E-2</v>
      </c>
      <c r="N518" s="9">
        <v>20065972</v>
      </c>
      <c r="O518" s="9">
        <v>-6592240</v>
      </c>
      <c r="P518" s="9">
        <v>413744016</v>
      </c>
      <c r="Q518" s="31">
        <v>0.91339999999999999</v>
      </c>
      <c r="R518" s="31">
        <v>0.89170000000000005</v>
      </c>
      <c r="S518" s="31">
        <v>0.89410000000000001</v>
      </c>
      <c r="T518" s="31">
        <v>0.80459999999999998</v>
      </c>
      <c r="U518" s="32">
        <v>0.89170000000000005</v>
      </c>
      <c r="V518" s="31">
        <f t="shared" si="16"/>
        <v>0</v>
      </c>
      <c r="W518" s="9">
        <f t="shared" si="17"/>
        <v>0</v>
      </c>
    </row>
    <row r="519" spans="1:23" x14ac:dyDescent="0.35">
      <c r="A519" s="40">
        <v>121903</v>
      </c>
      <c r="B519" s="9" t="s">
        <v>535</v>
      </c>
      <c r="C519" s="9" t="s">
        <v>1035</v>
      </c>
      <c r="D519" s="9">
        <v>44774.629942129628</v>
      </c>
      <c r="E519" s="9">
        <v>0</v>
      </c>
      <c r="F519" s="9">
        <v>426440487</v>
      </c>
      <c r="G519" s="29">
        <v>471675722</v>
      </c>
      <c r="H519" s="29">
        <v>507098012</v>
      </c>
      <c r="I519" s="30">
        <v>7.51E-2</v>
      </c>
      <c r="J519" s="9">
        <v>0</v>
      </c>
      <c r="K519" s="9">
        <v>0</v>
      </c>
      <c r="L519" s="9">
        <v>0</v>
      </c>
      <c r="M519" s="9">
        <v>7.51E-2</v>
      </c>
      <c r="N519" s="9">
        <v>0</v>
      </c>
      <c r="O519" s="9">
        <v>0</v>
      </c>
      <c r="P519" s="9">
        <v>458465664</v>
      </c>
      <c r="Q519" s="31">
        <v>0.85450000000000004</v>
      </c>
      <c r="R519" s="31">
        <v>0.81459999999999999</v>
      </c>
      <c r="S519" s="31">
        <v>0.89410000000000001</v>
      </c>
      <c r="T519" s="31">
        <v>0.80459999999999998</v>
      </c>
      <c r="U519" s="32">
        <v>0.81459999999999999</v>
      </c>
      <c r="V519" s="31">
        <f t="shared" si="16"/>
        <v>0</v>
      </c>
      <c r="W519" s="9">
        <f t="shared" si="17"/>
        <v>0</v>
      </c>
    </row>
    <row r="520" spans="1:23" x14ac:dyDescent="0.35">
      <c r="A520" s="40">
        <v>121904</v>
      </c>
      <c r="B520" s="9" t="s">
        <v>534</v>
      </c>
      <c r="C520" s="9" t="s">
        <v>1035</v>
      </c>
      <c r="D520" s="9">
        <v>44774.761435185188</v>
      </c>
      <c r="E520" s="9">
        <v>0</v>
      </c>
      <c r="F520" s="9">
        <v>957378645</v>
      </c>
      <c r="G520" s="29">
        <v>1021469231</v>
      </c>
      <c r="H520" s="29">
        <v>1150147318</v>
      </c>
      <c r="I520" s="30">
        <v>0.126</v>
      </c>
      <c r="J520" s="9">
        <v>0</v>
      </c>
      <c r="K520" s="9">
        <v>0</v>
      </c>
      <c r="L520" s="9">
        <v>0</v>
      </c>
      <c r="M520" s="9">
        <v>0.126</v>
      </c>
      <c r="N520" s="9">
        <v>0</v>
      </c>
      <c r="O520" s="9">
        <v>0</v>
      </c>
      <c r="P520" s="9">
        <v>1077983015</v>
      </c>
      <c r="Q520" s="31">
        <v>0.89839999999999998</v>
      </c>
      <c r="R520" s="31">
        <v>0.81779999999999997</v>
      </c>
      <c r="S520" s="31">
        <v>0.89410000000000001</v>
      </c>
      <c r="T520" s="31">
        <v>0.80459999999999998</v>
      </c>
      <c r="U520" s="32">
        <v>0.81779999999999997</v>
      </c>
      <c r="V520" s="31">
        <f t="shared" si="16"/>
        <v>0</v>
      </c>
      <c r="W520" s="9">
        <f t="shared" si="17"/>
        <v>0</v>
      </c>
    </row>
    <row r="521" spans="1:23" x14ac:dyDescent="0.35">
      <c r="A521" s="40">
        <v>121905</v>
      </c>
      <c r="B521" s="9" t="s">
        <v>533</v>
      </c>
      <c r="C521" s="9" t="s">
        <v>1035</v>
      </c>
      <c r="D521" s="9">
        <v>44774.524027777778</v>
      </c>
      <c r="E521" s="9">
        <v>0</v>
      </c>
      <c r="F521" s="9">
        <v>357324470</v>
      </c>
      <c r="G521" s="29">
        <v>392373597</v>
      </c>
      <c r="H521" s="29">
        <v>403633112</v>
      </c>
      <c r="I521" s="30">
        <v>2.87E-2</v>
      </c>
      <c r="J521" s="9">
        <v>0</v>
      </c>
      <c r="K521" s="9">
        <v>0</v>
      </c>
      <c r="L521" s="9">
        <v>0</v>
      </c>
      <c r="M521" s="9">
        <v>2.87E-2</v>
      </c>
      <c r="N521" s="9">
        <v>0</v>
      </c>
      <c r="O521" s="9">
        <v>0</v>
      </c>
      <c r="P521" s="9">
        <v>367578219</v>
      </c>
      <c r="Q521" s="31">
        <v>0.87770000000000004</v>
      </c>
      <c r="R521" s="31">
        <v>0.87450000000000006</v>
      </c>
      <c r="S521" s="31">
        <v>0.89410000000000001</v>
      </c>
      <c r="T521" s="31">
        <v>0.80459999999999998</v>
      </c>
      <c r="U521" s="32">
        <v>0.87450000000000006</v>
      </c>
      <c r="V521" s="31">
        <f t="shared" si="16"/>
        <v>0</v>
      </c>
      <c r="W521" s="9">
        <f t="shared" si="17"/>
        <v>0</v>
      </c>
    </row>
    <row r="522" spans="1:23" x14ac:dyDescent="0.35">
      <c r="A522" s="40">
        <v>121906</v>
      </c>
      <c r="B522" s="9" t="s">
        <v>532</v>
      </c>
      <c r="C522" s="9" t="s">
        <v>1035</v>
      </c>
      <c r="D522" s="9">
        <v>44770.666516203702</v>
      </c>
      <c r="E522" s="9">
        <v>8817152</v>
      </c>
      <c r="F522" s="9">
        <v>343034733</v>
      </c>
      <c r="G522" s="29">
        <v>339890336</v>
      </c>
      <c r="H522" s="29">
        <v>339627322</v>
      </c>
      <c r="I522" s="30">
        <v>-8.0000000000000004E-4</v>
      </c>
      <c r="J522" s="9">
        <v>0</v>
      </c>
      <c r="K522" s="9">
        <v>0</v>
      </c>
      <c r="L522" s="9">
        <v>0</v>
      </c>
      <c r="M522" s="9">
        <v>-8.0000000000000004E-4</v>
      </c>
      <c r="N522" s="9">
        <v>9409536</v>
      </c>
      <c r="O522" s="9">
        <v>592384</v>
      </c>
      <c r="P522" s="9">
        <v>343368493</v>
      </c>
      <c r="Q522" s="31">
        <v>0.91339999999999999</v>
      </c>
      <c r="R522" s="31">
        <v>0.91339999999999999</v>
      </c>
      <c r="S522" s="31">
        <v>0.89410000000000001</v>
      </c>
      <c r="T522" s="31">
        <v>0.80459999999999998</v>
      </c>
      <c r="U522" s="32">
        <v>0.89410000000000001</v>
      </c>
      <c r="V522" s="31">
        <f t="shared" si="16"/>
        <v>0</v>
      </c>
      <c r="W522" s="9">
        <f t="shared" si="17"/>
        <v>0</v>
      </c>
    </row>
    <row r="523" spans="1:23" x14ac:dyDescent="0.35">
      <c r="A523" s="40">
        <v>122901</v>
      </c>
      <c r="B523" s="9" t="s">
        <v>531</v>
      </c>
      <c r="C523" s="9" t="s">
        <v>1035</v>
      </c>
      <c r="D523" s="9">
        <v>44768.642604166664</v>
      </c>
      <c r="E523" s="9">
        <v>0</v>
      </c>
      <c r="F523" s="9">
        <v>231646532</v>
      </c>
      <c r="G523" s="29">
        <v>213109260</v>
      </c>
      <c r="H523" s="29">
        <v>233364930</v>
      </c>
      <c r="I523" s="30">
        <v>9.5000000000000001E-2</v>
      </c>
      <c r="J523" s="9">
        <v>0</v>
      </c>
      <c r="K523" s="9">
        <v>0</v>
      </c>
      <c r="L523" s="9">
        <v>0</v>
      </c>
      <c r="M523" s="9">
        <v>9.5000000000000001E-2</v>
      </c>
      <c r="N523" s="9">
        <v>0</v>
      </c>
      <c r="O523" s="9">
        <v>0</v>
      </c>
      <c r="P523" s="9">
        <v>253664138</v>
      </c>
      <c r="Q523" s="31">
        <v>0.91339999999999999</v>
      </c>
      <c r="R523" s="31">
        <v>0.85489999999999999</v>
      </c>
      <c r="S523" s="31">
        <v>0.89410000000000001</v>
      </c>
      <c r="T523" s="31">
        <v>0.80459999999999998</v>
      </c>
      <c r="U523" s="32">
        <v>0.85489999999999999</v>
      </c>
      <c r="V523" s="31">
        <f t="shared" si="16"/>
        <v>0</v>
      </c>
      <c r="W523" s="9">
        <f t="shared" si="17"/>
        <v>0</v>
      </c>
    </row>
    <row r="524" spans="1:23" x14ac:dyDescent="0.35">
      <c r="A524" s="40">
        <v>122902</v>
      </c>
      <c r="B524" s="9" t="s">
        <v>530</v>
      </c>
      <c r="C524" s="9" t="s">
        <v>1035</v>
      </c>
      <c r="D524" s="9">
        <v>44774.524027777778</v>
      </c>
      <c r="E524" s="9">
        <v>0</v>
      </c>
      <c r="F524" s="9">
        <v>60009313</v>
      </c>
      <c r="G524" s="29">
        <v>55634510</v>
      </c>
      <c r="H524" s="29">
        <v>60493750</v>
      </c>
      <c r="I524" s="30">
        <v>8.7300000000000003E-2</v>
      </c>
      <c r="J524" s="9">
        <v>0</v>
      </c>
      <c r="K524" s="9">
        <v>0</v>
      </c>
      <c r="L524" s="9">
        <v>0</v>
      </c>
      <c r="M524" s="9">
        <v>8.7300000000000003E-2</v>
      </c>
      <c r="N524" s="9">
        <v>0</v>
      </c>
      <c r="O524" s="9">
        <v>0</v>
      </c>
      <c r="P524" s="9">
        <v>65250658</v>
      </c>
      <c r="Q524" s="31">
        <v>0.88549999999999995</v>
      </c>
      <c r="R524" s="31">
        <v>0.8347</v>
      </c>
      <c r="S524" s="31">
        <v>0.89410000000000001</v>
      </c>
      <c r="T524" s="31">
        <v>0.80459999999999998</v>
      </c>
      <c r="U524" s="32">
        <v>0.8347</v>
      </c>
      <c r="V524" s="31">
        <f t="shared" si="16"/>
        <v>0</v>
      </c>
      <c r="W524" s="9">
        <f t="shared" si="17"/>
        <v>0</v>
      </c>
    </row>
    <row r="525" spans="1:23" x14ac:dyDescent="0.35">
      <c r="A525" s="40">
        <v>123905</v>
      </c>
      <c r="B525" s="9" t="s">
        <v>529</v>
      </c>
      <c r="C525" s="9" t="s">
        <v>1035</v>
      </c>
      <c r="D525" s="9">
        <v>44768.607303240744</v>
      </c>
      <c r="E525" s="9">
        <v>0</v>
      </c>
      <c r="F525" s="9">
        <v>3237569981</v>
      </c>
      <c r="G525" s="29">
        <v>3340154142</v>
      </c>
      <c r="H525" s="29">
        <v>3396705964</v>
      </c>
      <c r="I525" s="30">
        <v>1.6899999999999998E-2</v>
      </c>
      <c r="J525" s="9">
        <v>0</v>
      </c>
      <c r="K525" s="9">
        <v>0</v>
      </c>
      <c r="L525" s="9">
        <v>0</v>
      </c>
      <c r="M525" s="9">
        <v>1.6899999999999998E-2</v>
      </c>
      <c r="N525" s="9">
        <v>0</v>
      </c>
      <c r="O525" s="9">
        <v>0</v>
      </c>
      <c r="P525" s="9">
        <v>3292384961</v>
      </c>
      <c r="Q525" s="31">
        <v>0.82199999999999995</v>
      </c>
      <c r="R525" s="31">
        <v>0.82199999999999995</v>
      </c>
      <c r="S525" s="31">
        <v>0.89410000000000001</v>
      </c>
      <c r="T525" s="31">
        <v>0.80459999999999998</v>
      </c>
      <c r="U525" s="32">
        <v>0.82199999999999995</v>
      </c>
      <c r="V525" s="31">
        <f t="shared" si="16"/>
        <v>0</v>
      </c>
      <c r="W525" s="9">
        <f t="shared" si="17"/>
        <v>0</v>
      </c>
    </row>
    <row r="526" spans="1:23" x14ac:dyDescent="0.35">
      <c r="A526" s="40">
        <v>123907</v>
      </c>
      <c r="B526" s="9" t="s">
        <v>528</v>
      </c>
      <c r="C526" s="9" t="s">
        <v>1035</v>
      </c>
      <c r="D526" s="9">
        <v>44774.714444444442</v>
      </c>
      <c r="E526" s="9">
        <v>0</v>
      </c>
      <c r="F526" s="9">
        <v>5096891815</v>
      </c>
      <c r="G526" s="29">
        <v>5017324681</v>
      </c>
      <c r="H526" s="29">
        <v>5406967697</v>
      </c>
      <c r="I526" s="30">
        <v>7.7700000000000005E-2</v>
      </c>
      <c r="J526" s="9">
        <v>0</v>
      </c>
      <c r="K526" s="9">
        <v>0</v>
      </c>
      <c r="L526" s="9">
        <v>0</v>
      </c>
      <c r="M526" s="9">
        <v>7.7700000000000005E-2</v>
      </c>
      <c r="N526" s="9">
        <v>0</v>
      </c>
      <c r="O526" s="9">
        <v>0</v>
      </c>
      <c r="P526" s="9">
        <v>5492713976</v>
      </c>
      <c r="Q526" s="31">
        <v>0.91339999999999999</v>
      </c>
      <c r="R526" s="31">
        <v>0.86870000000000003</v>
      </c>
      <c r="S526" s="31">
        <v>0.89410000000000001</v>
      </c>
      <c r="T526" s="31">
        <v>0.80459999999999998</v>
      </c>
      <c r="U526" s="32">
        <v>0.86870000000000003</v>
      </c>
      <c r="V526" s="31">
        <f t="shared" si="16"/>
        <v>0</v>
      </c>
      <c r="W526" s="9">
        <f t="shared" si="17"/>
        <v>0</v>
      </c>
    </row>
    <row r="527" spans="1:23" x14ac:dyDescent="0.35">
      <c r="A527" s="40">
        <v>123908</v>
      </c>
      <c r="B527" s="9" t="s">
        <v>527</v>
      </c>
      <c r="C527" s="9" t="s">
        <v>1035</v>
      </c>
      <c r="D527" s="9">
        <v>44769.687777777777</v>
      </c>
      <c r="E527" s="9">
        <v>243055358</v>
      </c>
      <c r="F527" s="9">
        <v>2908131579</v>
      </c>
      <c r="G527" s="29">
        <v>2839828047</v>
      </c>
      <c r="H527" s="29">
        <v>3209428042</v>
      </c>
      <c r="I527" s="30">
        <v>0.13009999999999999</v>
      </c>
      <c r="J527" s="9">
        <v>0</v>
      </c>
      <c r="K527" s="9">
        <v>0</v>
      </c>
      <c r="L527" s="9">
        <v>0</v>
      </c>
      <c r="M527" s="9">
        <v>0.13009999999999999</v>
      </c>
      <c r="N527" s="9">
        <v>268334704</v>
      </c>
      <c r="O527" s="9">
        <v>25279346</v>
      </c>
      <c r="P527" s="9">
        <v>3280267193</v>
      </c>
      <c r="Q527" s="31">
        <v>0.86580000000000001</v>
      </c>
      <c r="R527" s="31">
        <v>0.78669999999999995</v>
      </c>
      <c r="S527" s="31">
        <v>0.89410000000000001</v>
      </c>
      <c r="T527" s="31">
        <v>0.80459999999999998</v>
      </c>
      <c r="U527" s="32">
        <v>0.80459999999999998</v>
      </c>
      <c r="V527" s="31">
        <f t="shared" si="16"/>
        <v>-1.7900000000000027E-2</v>
      </c>
      <c r="W527" s="9">
        <f t="shared" si="17"/>
        <v>-587167.82754700084</v>
      </c>
    </row>
    <row r="528" spans="1:23" x14ac:dyDescent="0.35">
      <c r="A528" s="40">
        <v>123910</v>
      </c>
      <c r="B528" s="9" t="s">
        <v>526</v>
      </c>
      <c r="C528" s="9" t="s">
        <v>1035</v>
      </c>
      <c r="D528" s="9">
        <v>44769.687777777777</v>
      </c>
      <c r="E528" s="9">
        <v>0</v>
      </c>
      <c r="F528" s="9">
        <v>11852986201</v>
      </c>
      <c r="G528" s="29">
        <v>12108165789</v>
      </c>
      <c r="H528" s="29">
        <v>12851728897</v>
      </c>
      <c r="I528" s="30">
        <v>6.1400000000000003E-2</v>
      </c>
      <c r="J528" s="9">
        <v>0</v>
      </c>
      <c r="K528" s="9">
        <v>0</v>
      </c>
      <c r="L528" s="9">
        <v>0</v>
      </c>
      <c r="M528" s="9">
        <v>6.1400000000000003E-2</v>
      </c>
      <c r="N528" s="9">
        <v>0</v>
      </c>
      <c r="O528" s="9">
        <v>0</v>
      </c>
      <c r="P528" s="9">
        <v>12580878717</v>
      </c>
      <c r="Q528" s="31">
        <v>0.8589</v>
      </c>
      <c r="R528" s="31">
        <v>0.82940000000000003</v>
      </c>
      <c r="S528" s="31">
        <v>0.89410000000000001</v>
      </c>
      <c r="T528" s="31">
        <v>0.80459999999999998</v>
      </c>
      <c r="U528" s="32">
        <v>0.82940000000000003</v>
      </c>
      <c r="V528" s="31">
        <f t="shared" si="16"/>
        <v>0</v>
      </c>
      <c r="W528" s="9">
        <f t="shared" si="17"/>
        <v>0</v>
      </c>
    </row>
    <row r="529" spans="1:23" x14ac:dyDescent="0.35">
      <c r="A529" s="40">
        <v>123913</v>
      </c>
      <c r="B529" s="9" t="s">
        <v>525</v>
      </c>
      <c r="C529" s="9" t="s">
        <v>1035</v>
      </c>
      <c r="D529" s="9">
        <v>44764.500613425924</v>
      </c>
      <c r="E529" s="9">
        <v>1985252</v>
      </c>
      <c r="F529" s="9">
        <v>927990140</v>
      </c>
      <c r="G529" s="29">
        <v>928499803</v>
      </c>
      <c r="H529" s="29">
        <v>1076004346</v>
      </c>
      <c r="I529" s="30">
        <v>0.15890000000000001</v>
      </c>
      <c r="J529" s="9">
        <v>0</v>
      </c>
      <c r="K529" s="9">
        <v>0</v>
      </c>
      <c r="L529" s="9">
        <v>0</v>
      </c>
      <c r="M529" s="9">
        <v>0.15890000000000001</v>
      </c>
      <c r="N529" s="9">
        <v>2005323</v>
      </c>
      <c r="O529" s="9">
        <v>20071</v>
      </c>
      <c r="P529" s="9">
        <v>1075118404</v>
      </c>
      <c r="Q529" s="31">
        <v>0.89049999999999996</v>
      </c>
      <c r="R529" s="31">
        <v>0.78779999999999994</v>
      </c>
      <c r="S529" s="31">
        <v>0.89410000000000001</v>
      </c>
      <c r="T529" s="31">
        <v>0.80459999999999998</v>
      </c>
      <c r="U529" s="32">
        <v>0.80459999999999998</v>
      </c>
      <c r="V529" s="31">
        <f t="shared" si="16"/>
        <v>-1.6800000000000037E-2</v>
      </c>
      <c r="W529" s="9">
        <f t="shared" si="17"/>
        <v>-180619.89187200039</v>
      </c>
    </row>
    <row r="530" spans="1:23" x14ac:dyDescent="0.35">
      <c r="A530" s="40">
        <v>123914</v>
      </c>
      <c r="B530" s="9" t="s">
        <v>524</v>
      </c>
      <c r="C530" s="9" t="s">
        <v>1035</v>
      </c>
      <c r="D530" s="9">
        <v>44767.682997685188</v>
      </c>
      <c r="E530" s="9">
        <v>0</v>
      </c>
      <c r="F530" s="9">
        <v>850289170</v>
      </c>
      <c r="G530" s="29">
        <v>891369803</v>
      </c>
      <c r="H530" s="29">
        <v>1002507482</v>
      </c>
      <c r="I530" s="30">
        <v>0.12470000000000001</v>
      </c>
      <c r="J530" s="9">
        <v>0</v>
      </c>
      <c r="K530" s="9">
        <v>0</v>
      </c>
      <c r="L530" s="9">
        <v>0</v>
      </c>
      <c r="M530" s="9">
        <v>0.12470000000000001</v>
      </c>
      <c r="N530" s="9">
        <v>0</v>
      </c>
      <c r="O530" s="9">
        <v>0</v>
      </c>
      <c r="P530" s="9">
        <v>956304838</v>
      </c>
      <c r="Q530" s="31">
        <v>0.82199999999999995</v>
      </c>
      <c r="R530" s="31">
        <v>0.74909999999999999</v>
      </c>
      <c r="S530" s="31">
        <v>0.89410000000000001</v>
      </c>
      <c r="T530" s="31">
        <v>0.80459999999999998</v>
      </c>
      <c r="U530" s="32">
        <v>0.80459999999999998</v>
      </c>
      <c r="V530" s="31">
        <f t="shared" si="16"/>
        <v>-5.5499999999999994E-2</v>
      </c>
      <c r="W530" s="9">
        <f t="shared" si="17"/>
        <v>-530749.18509000004</v>
      </c>
    </row>
    <row r="531" spans="1:23" x14ac:dyDescent="0.35">
      <c r="A531" s="40">
        <v>124901</v>
      </c>
      <c r="B531" s="9" t="s">
        <v>523</v>
      </c>
      <c r="C531" s="9" t="s">
        <v>1035</v>
      </c>
      <c r="D531" s="9">
        <v>44769.544224537036</v>
      </c>
      <c r="E531" s="9">
        <v>7388550</v>
      </c>
      <c r="F531" s="9">
        <v>364778548</v>
      </c>
      <c r="G531" s="29">
        <v>313748990</v>
      </c>
      <c r="H531" s="29">
        <v>327518011</v>
      </c>
      <c r="I531" s="30">
        <v>4.3900000000000002E-2</v>
      </c>
      <c r="J531" s="9">
        <v>0</v>
      </c>
      <c r="K531" s="9">
        <v>0</v>
      </c>
      <c r="L531" s="9">
        <v>0</v>
      </c>
      <c r="M531" s="9">
        <v>4.3900000000000002E-2</v>
      </c>
      <c r="N531" s="9">
        <v>0</v>
      </c>
      <c r="O531" s="9">
        <v>-7388550</v>
      </c>
      <c r="P531" s="9">
        <v>373074225</v>
      </c>
      <c r="Q531" s="31">
        <v>0.91339999999999999</v>
      </c>
      <c r="R531" s="31">
        <v>0.91339999999999999</v>
      </c>
      <c r="S531" s="31">
        <v>0.89410000000000001</v>
      </c>
      <c r="T531" s="31">
        <v>0.80459999999999998</v>
      </c>
      <c r="U531" s="32">
        <v>0.89410000000000001</v>
      </c>
      <c r="V531" s="31">
        <f t="shared" si="16"/>
        <v>0</v>
      </c>
      <c r="W531" s="9">
        <f t="shared" si="17"/>
        <v>0</v>
      </c>
    </row>
    <row r="532" spans="1:23" x14ac:dyDescent="0.35">
      <c r="A532" s="40">
        <v>125901</v>
      </c>
      <c r="B532" s="9" t="s">
        <v>522</v>
      </c>
      <c r="C532" s="9" t="s">
        <v>1035</v>
      </c>
      <c r="D532" s="9">
        <v>44769.687777777777</v>
      </c>
      <c r="E532" s="9">
        <v>0</v>
      </c>
      <c r="F532" s="9">
        <v>1165123287</v>
      </c>
      <c r="G532" s="29">
        <v>1201996347</v>
      </c>
      <c r="H532" s="29">
        <v>1139416971</v>
      </c>
      <c r="I532" s="30">
        <v>-5.21E-2</v>
      </c>
      <c r="J532" s="9">
        <v>0</v>
      </c>
      <c r="K532" s="9">
        <v>0</v>
      </c>
      <c r="L532" s="9">
        <v>0</v>
      </c>
      <c r="M532" s="9">
        <v>-5.21E-2</v>
      </c>
      <c r="N532" s="9">
        <v>0</v>
      </c>
      <c r="O532" s="9">
        <v>0</v>
      </c>
      <c r="P532" s="9">
        <v>1104463628</v>
      </c>
      <c r="Q532" s="31">
        <v>0.89770000000000005</v>
      </c>
      <c r="R532" s="31">
        <v>0.89770000000000005</v>
      </c>
      <c r="S532" s="31">
        <v>0.89410000000000001</v>
      </c>
      <c r="T532" s="31">
        <v>0.80459999999999998</v>
      </c>
      <c r="U532" s="32">
        <v>0.89410000000000001</v>
      </c>
      <c r="V532" s="31">
        <f t="shared" si="16"/>
        <v>0</v>
      </c>
      <c r="W532" s="9">
        <f t="shared" si="17"/>
        <v>0</v>
      </c>
    </row>
    <row r="533" spans="1:23" x14ac:dyDescent="0.35">
      <c r="A533" s="40">
        <v>125902</v>
      </c>
      <c r="B533" s="9" t="s">
        <v>521</v>
      </c>
      <c r="C533" s="9" t="s">
        <v>1035</v>
      </c>
      <c r="D533" s="9">
        <v>44775.569918981484</v>
      </c>
      <c r="E533" s="9">
        <v>0</v>
      </c>
      <c r="F533" s="9">
        <v>95342044</v>
      </c>
      <c r="G533" s="29">
        <v>99859901</v>
      </c>
      <c r="H533" s="29">
        <v>97679122</v>
      </c>
      <c r="I533" s="30">
        <v>-2.18E-2</v>
      </c>
      <c r="J533" s="9">
        <v>0</v>
      </c>
      <c r="K533" s="9">
        <v>0</v>
      </c>
      <c r="L533" s="9">
        <v>0</v>
      </c>
      <c r="M533" s="9">
        <v>-2.18E-2</v>
      </c>
      <c r="N533" s="9">
        <v>0</v>
      </c>
      <c r="O533" s="9">
        <v>0</v>
      </c>
      <c r="P533" s="9">
        <v>93259928</v>
      </c>
      <c r="Q533" s="31">
        <v>0.89239999999999997</v>
      </c>
      <c r="R533" s="31">
        <v>0.89239999999999997</v>
      </c>
      <c r="S533" s="31">
        <v>0.89410000000000001</v>
      </c>
      <c r="T533" s="31">
        <v>0.80459999999999998</v>
      </c>
      <c r="U533" s="32">
        <v>0.89239999999999997</v>
      </c>
      <c r="V533" s="31">
        <f t="shared" si="16"/>
        <v>0</v>
      </c>
      <c r="W533" s="9">
        <f t="shared" si="17"/>
        <v>0</v>
      </c>
    </row>
    <row r="534" spans="1:23" x14ac:dyDescent="0.35">
      <c r="A534" s="40">
        <v>125903</v>
      </c>
      <c r="B534" s="9" t="s">
        <v>995</v>
      </c>
      <c r="C534" s="9" t="s">
        <v>1035</v>
      </c>
      <c r="D534" s="9">
        <v>44774.524027777778</v>
      </c>
      <c r="E534" s="9">
        <v>0</v>
      </c>
      <c r="F534" s="9">
        <v>484520198</v>
      </c>
      <c r="G534" s="29">
        <v>401135694</v>
      </c>
      <c r="H534" s="29">
        <v>411774550</v>
      </c>
      <c r="I534" s="30">
        <v>2.6499999999999999E-2</v>
      </c>
      <c r="J534" s="9">
        <v>0</v>
      </c>
      <c r="K534" s="9">
        <v>0</v>
      </c>
      <c r="L534" s="9">
        <v>0</v>
      </c>
      <c r="M534" s="9">
        <v>2.6499999999999999E-2</v>
      </c>
      <c r="N534" s="9">
        <v>0</v>
      </c>
      <c r="O534" s="9">
        <v>0</v>
      </c>
      <c r="P534" s="9">
        <v>497370564</v>
      </c>
      <c r="Q534" s="31">
        <v>0.88719999999999999</v>
      </c>
      <c r="R534" s="31">
        <v>0.88580000000000003</v>
      </c>
      <c r="S534" s="31">
        <v>0.89410000000000001</v>
      </c>
      <c r="T534" s="31">
        <v>0.80459999999999998</v>
      </c>
      <c r="U534" s="32">
        <v>0.88580000000000003</v>
      </c>
      <c r="V534" s="31">
        <f t="shared" si="16"/>
        <v>0</v>
      </c>
      <c r="W534" s="9">
        <f t="shared" si="17"/>
        <v>0</v>
      </c>
    </row>
    <row r="535" spans="1:23" x14ac:dyDescent="0.35">
      <c r="A535" s="40">
        <v>125905</v>
      </c>
      <c r="B535" s="9" t="s">
        <v>520</v>
      </c>
      <c r="C535" s="9" t="s">
        <v>1035</v>
      </c>
      <c r="D535" s="9">
        <v>44774.524027777778</v>
      </c>
      <c r="E535" s="9">
        <v>0</v>
      </c>
      <c r="F535" s="9">
        <v>160276724</v>
      </c>
      <c r="G535" s="29">
        <v>164795766</v>
      </c>
      <c r="H535" s="29">
        <v>163407778</v>
      </c>
      <c r="I535" s="30">
        <v>-8.3999999999999995E-3</v>
      </c>
      <c r="J535" s="9">
        <v>0</v>
      </c>
      <c r="K535" s="9">
        <v>0</v>
      </c>
      <c r="L535" s="9">
        <v>0</v>
      </c>
      <c r="M535" s="9">
        <v>-8.3999999999999995E-3</v>
      </c>
      <c r="N535" s="9">
        <v>0</v>
      </c>
      <c r="O535" s="9">
        <v>0</v>
      </c>
      <c r="P535" s="9">
        <v>158926798</v>
      </c>
      <c r="Q535" s="31">
        <v>0.87350000000000005</v>
      </c>
      <c r="R535" s="31">
        <v>0.87350000000000005</v>
      </c>
      <c r="S535" s="31">
        <v>0.89410000000000001</v>
      </c>
      <c r="T535" s="31">
        <v>0.80459999999999998</v>
      </c>
      <c r="U535" s="32">
        <v>0.87350000000000005</v>
      </c>
      <c r="V535" s="31">
        <f t="shared" si="16"/>
        <v>0</v>
      </c>
      <c r="W535" s="9">
        <f t="shared" si="17"/>
        <v>0</v>
      </c>
    </row>
    <row r="536" spans="1:23" x14ac:dyDescent="0.35">
      <c r="A536" s="40">
        <v>125906</v>
      </c>
      <c r="B536" s="9" t="s">
        <v>519</v>
      </c>
      <c r="C536" s="9" t="s">
        <v>1035</v>
      </c>
      <c r="D536" s="9">
        <v>44774.714444444442</v>
      </c>
      <c r="E536" s="9">
        <v>313984</v>
      </c>
      <c r="F536" s="9">
        <v>43923211</v>
      </c>
      <c r="G536" s="29">
        <v>44542078</v>
      </c>
      <c r="H536" s="29">
        <v>43213493</v>
      </c>
      <c r="I536" s="30">
        <v>-2.98E-2</v>
      </c>
      <c r="J536" s="9">
        <v>0</v>
      </c>
      <c r="K536" s="9">
        <v>0</v>
      </c>
      <c r="L536" s="9">
        <v>0</v>
      </c>
      <c r="M536" s="9">
        <v>-2.98E-2</v>
      </c>
      <c r="N536" s="9">
        <v>320000</v>
      </c>
      <c r="O536" s="9">
        <v>6016</v>
      </c>
      <c r="P536" s="9">
        <v>42628467</v>
      </c>
      <c r="Q536" s="31">
        <v>0.91339999999999999</v>
      </c>
      <c r="R536" s="31">
        <v>0.91339999999999999</v>
      </c>
      <c r="S536" s="31">
        <v>0.89410000000000001</v>
      </c>
      <c r="T536" s="31">
        <v>0.80459999999999998</v>
      </c>
      <c r="U536" s="32">
        <v>0.89410000000000001</v>
      </c>
      <c r="V536" s="31">
        <f t="shared" si="16"/>
        <v>0</v>
      </c>
      <c r="W536" s="9">
        <f t="shared" si="17"/>
        <v>0</v>
      </c>
    </row>
    <row r="537" spans="1:23" x14ac:dyDescent="0.35">
      <c r="A537" s="40">
        <v>126901</v>
      </c>
      <c r="B537" s="9" t="s">
        <v>518</v>
      </c>
      <c r="C537" s="9" t="s">
        <v>1035</v>
      </c>
      <c r="D537" s="9">
        <v>44770.457719907405</v>
      </c>
      <c r="E537" s="9">
        <v>0</v>
      </c>
      <c r="F537" s="9">
        <v>1678613711</v>
      </c>
      <c r="G537" s="29">
        <v>1555779616</v>
      </c>
      <c r="H537" s="29">
        <v>1732166570</v>
      </c>
      <c r="I537" s="30">
        <v>0.1134</v>
      </c>
      <c r="J537" s="9">
        <v>0</v>
      </c>
      <c r="K537" s="9">
        <v>0</v>
      </c>
      <c r="L537" s="9">
        <v>0</v>
      </c>
      <c r="M537" s="9">
        <v>0.1134</v>
      </c>
      <c r="N537" s="9">
        <v>0</v>
      </c>
      <c r="O537" s="9">
        <v>0</v>
      </c>
      <c r="P537" s="9">
        <v>1868927015</v>
      </c>
      <c r="Q537" s="31">
        <v>0.82199999999999995</v>
      </c>
      <c r="R537" s="31">
        <v>0.75670000000000004</v>
      </c>
      <c r="S537" s="31">
        <v>0.89410000000000001</v>
      </c>
      <c r="T537" s="31">
        <v>0.80459999999999998</v>
      </c>
      <c r="U537" s="32">
        <v>0.80459999999999998</v>
      </c>
      <c r="V537" s="31">
        <f t="shared" si="16"/>
        <v>-4.7899999999999943E-2</v>
      </c>
      <c r="W537" s="9">
        <f t="shared" si="17"/>
        <v>-895216.04018499888</v>
      </c>
    </row>
    <row r="538" spans="1:23" x14ac:dyDescent="0.35">
      <c r="A538" s="40">
        <v>126902</v>
      </c>
      <c r="B538" s="9" t="s">
        <v>517</v>
      </c>
      <c r="C538" s="9" t="s">
        <v>1035</v>
      </c>
      <c r="D538" s="9">
        <v>44769.687777777777</v>
      </c>
      <c r="E538" s="9">
        <v>0</v>
      </c>
      <c r="F538" s="9">
        <v>5816694098</v>
      </c>
      <c r="G538" s="29">
        <v>5796256292</v>
      </c>
      <c r="H538" s="29">
        <v>6514814470</v>
      </c>
      <c r="I538" s="30">
        <v>0.124</v>
      </c>
      <c r="J538" s="9">
        <v>0</v>
      </c>
      <c r="K538" s="9">
        <v>0</v>
      </c>
      <c r="L538" s="9">
        <v>0</v>
      </c>
      <c r="M538" s="9">
        <v>0.124</v>
      </c>
      <c r="N538" s="9">
        <v>0</v>
      </c>
      <c r="O538" s="9">
        <v>0</v>
      </c>
      <c r="P538" s="9">
        <v>6537785938</v>
      </c>
      <c r="Q538" s="31">
        <v>0.85629999999999995</v>
      </c>
      <c r="R538" s="31">
        <v>0.78080000000000005</v>
      </c>
      <c r="S538" s="31">
        <v>0.89410000000000001</v>
      </c>
      <c r="T538" s="31">
        <v>0.80459999999999998</v>
      </c>
      <c r="U538" s="32">
        <v>0.80459999999999998</v>
      </c>
      <c r="V538" s="31">
        <f t="shared" si="16"/>
        <v>-2.3799999999999932E-2</v>
      </c>
      <c r="W538" s="9">
        <f t="shared" si="17"/>
        <v>-1555993.0532439956</v>
      </c>
    </row>
    <row r="539" spans="1:23" x14ac:dyDescent="0.35">
      <c r="A539" s="40">
        <v>126903</v>
      </c>
      <c r="B539" s="9" t="s">
        <v>516</v>
      </c>
      <c r="C539" s="9" t="s">
        <v>1035</v>
      </c>
      <c r="D539" s="9">
        <v>44770.780717592592</v>
      </c>
      <c r="E539" s="9">
        <v>0</v>
      </c>
      <c r="F539" s="9">
        <v>3206908950</v>
      </c>
      <c r="G539" s="29">
        <v>3200349398</v>
      </c>
      <c r="H539" s="29">
        <v>3533826814</v>
      </c>
      <c r="I539" s="30">
        <v>0.1042</v>
      </c>
      <c r="J539" s="9">
        <v>0</v>
      </c>
      <c r="K539" s="9">
        <v>0</v>
      </c>
      <c r="L539" s="9">
        <v>0</v>
      </c>
      <c r="M539" s="9">
        <v>0.1042</v>
      </c>
      <c r="N539" s="9">
        <v>0</v>
      </c>
      <c r="O539" s="9">
        <v>0</v>
      </c>
      <c r="P539" s="9">
        <v>3541069873</v>
      </c>
      <c r="Q539" s="31">
        <v>0.85589999999999999</v>
      </c>
      <c r="R539" s="31">
        <v>0.79449999999999998</v>
      </c>
      <c r="S539" s="31">
        <v>0.89410000000000001</v>
      </c>
      <c r="T539" s="31">
        <v>0.80459999999999998</v>
      </c>
      <c r="U539" s="32">
        <v>0.80459999999999998</v>
      </c>
      <c r="V539" s="31">
        <f t="shared" si="16"/>
        <v>-1.0099999999999998E-2</v>
      </c>
      <c r="W539" s="9">
        <f t="shared" si="17"/>
        <v>-357648.05717299989</v>
      </c>
    </row>
    <row r="540" spans="1:23" x14ac:dyDescent="0.35">
      <c r="A540" s="40">
        <v>126904</v>
      </c>
      <c r="B540" s="9" t="s">
        <v>515</v>
      </c>
      <c r="C540" s="9" t="s">
        <v>1035</v>
      </c>
      <c r="D540" s="9">
        <v>44768.607303240744</v>
      </c>
      <c r="E540" s="9">
        <v>0</v>
      </c>
      <c r="F540" s="9">
        <v>427129370</v>
      </c>
      <c r="G540" s="29">
        <v>441141699</v>
      </c>
      <c r="H540" s="29">
        <v>536375725</v>
      </c>
      <c r="I540" s="30">
        <v>0.21590000000000001</v>
      </c>
      <c r="J540" s="9">
        <v>0</v>
      </c>
      <c r="K540" s="9">
        <v>0</v>
      </c>
      <c r="L540" s="9">
        <v>0</v>
      </c>
      <c r="M540" s="9">
        <v>0.21590000000000001</v>
      </c>
      <c r="N540" s="9">
        <v>0</v>
      </c>
      <c r="O540" s="9">
        <v>0</v>
      </c>
      <c r="P540" s="9">
        <v>519338403</v>
      </c>
      <c r="Q540" s="31">
        <v>0.82199999999999995</v>
      </c>
      <c r="R540" s="31">
        <v>0.69289999999999996</v>
      </c>
      <c r="S540" s="31">
        <v>0.89410000000000001</v>
      </c>
      <c r="T540" s="31">
        <v>0.80459999999999998</v>
      </c>
      <c r="U540" s="32">
        <v>0.80459999999999998</v>
      </c>
      <c r="V540" s="31">
        <f t="shared" si="16"/>
        <v>-0.11170000000000002</v>
      </c>
      <c r="W540" s="9">
        <f t="shared" si="17"/>
        <v>-580100.99615100014</v>
      </c>
    </row>
    <row r="541" spans="1:23" x14ac:dyDescent="0.35">
      <c r="A541" s="40">
        <v>126905</v>
      </c>
      <c r="B541" s="9" t="s">
        <v>514</v>
      </c>
      <c r="C541" s="9" t="s">
        <v>1035</v>
      </c>
      <c r="D541" s="9">
        <v>44769.544224537036</v>
      </c>
      <c r="E541" s="9">
        <v>0</v>
      </c>
      <c r="F541" s="9">
        <v>2104929589</v>
      </c>
      <c r="G541" s="29">
        <v>2092374619</v>
      </c>
      <c r="H541" s="29">
        <v>2373051444</v>
      </c>
      <c r="I541" s="30">
        <v>0.1341</v>
      </c>
      <c r="J541" s="9">
        <v>0</v>
      </c>
      <c r="K541" s="9">
        <v>0</v>
      </c>
      <c r="L541" s="9">
        <v>0</v>
      </c>
      <c r="M541" s="9">
        <v>0.1341</v>
      </c>
      <c r="N541" s="9">
        <v>0</v>
      </c>
      <c r="O541" s="9">
        <v>0</v>
      </c>
      <c r="P541" s="9">
        <v>2387290572</v>
      </c>
      <c r="Q541" s="31">
        <v>0.82199999999999995</v>
      </c>
      <c r="R541" s="31">
        <v>0.74280000000000002</v>
      </c>
      <c r="S541" s="31">
        <v>0.89410000000000001</v>
      </c>
      <c r="T541" s="31">
        <v>0.80459999999999998</v>
      </c>
      <c r="U541" s="32">
        <v>0.80459999999999998</v>
      </c>
      <c r="V541" s="31">
        <f t="shared" si="16"/>
        <v>-6.1799999999999966E-2</v>
      </c>
      <c r="W541" s="9">
        <f t="shared" si="17"/>
        <v>-1475345.5734959992</v>
      </c>
    </row>
    <row r="542" spans="1:23" x14ac:dyDescent="0.35">
      <c r="A542" s="40">
        <v>126906</v>
      </c>
      <c r="B542" s="9" t="s">
        <v>513</v>
      </c>
      <c r="C542" s="9" t="s">
        <v>1035</v>
      </c>
      <c r="D542" s="9">
        <v>44774.700474537036</v>
      </c>
      <c r="E542" s="9">
        <v>0</v>
      </c>
      <c r="F542" s="9">
        <v>213720020</v>
      </c>
      <c r="G542" s="29">
        <v>188902281</v>
      </c>
      <c r="H542" s="29">
        <v>222905809</v>
      </c>
      <c r="I542" s="30">
        <v>0.18</v>
      </c>
      <c r="J542" s="9">
        <v>0</v>
      </c>
      <c r="K542" s="9">
        <v>0</v>
      </c>
      <c r="L542" s="9">
        <v>0</v>
      </c>
      <c r="M542" s="9">
        <v>0.18</v>
      </c>
      <c r="N542" s="9">
        <v>0</v>
      </c>
      <c r="O542" s="9">
        <v>0</v>
      </c>
      <c r="P542" s="9">
        <v>252190888</v>
      </c>
      <c r="Q542" s="31">
        <v>0.87039999999999995</v>
      </c>
      <c r="R542" s="31">
        <v>0.75600000000000001</v>
      </c>
      <c r="S542" s="31">
        <v>0.89410000000000001</v>
      </c>
      <c r="T542" s="31">
        <v>0.80459999999999998</v>
      </c>
      <c r="U542" s="32">
        <v>0.80459999999999998</v>
      </c>
      <c r="V542" s="31">
        <f t="shared" si="16"/>
        <v>-4.8599999999999977E-2</v>
      </c>
      <c r="W542" s="9">
        <f t="shared" si="17"/>
        <v>-122564.77156799994</v>
      </c>
    </row>
    <row r="543" spans="1:23" x14ac:dyDescent="0.35">
      <c r="A543" s="40">
        <v>126907</v>
      </c>
      <c r="B543" s="9" t="s">
        <v>512</v>
      </c>
      <c r="C543" s="9" t="s">
        <v>1035</v>
      </c>
      <c r="D543" s="9">
        <v>44771.649733796294</v>
      </c>
      <c r="E543" s="9">
        <v>0</v>
      </c>
      <c r="F543" s="9">
        <v>374346686</v>
      </c>
      <c r="G543" s="29">
        <v>329961523</v>
      </c>
      <c r="H543" s="29">
        <v>353292060</v>
      </c>
      <c r="I543" s="30">
        <v>7.0699999999999999E-2</v>
      </c>
      <c r="J543" s="9">
        <v>0</v>
      </c>
      <c r="K543" s="9">
        <v>0</v>
      </c>
      <c r="L543" s="9">
        <v>0</v>
      </c>
      <c r="M543" s="9">
        <v>7.0699999999999999E-2</v>
      </c>
      <c r="N543" s="9">
        <v>0</v>
      </c>
      <c r="O543" s="9">
        <v>0</v>
      </c>
      <c r="P543" s="9">
        <v>400815558</v>
      </c>
      <c r="Q543" s="31">
        <v>0.82889999999999997</v>
      </c>
      <c r="R543" s="31">
        <v>0.79349999999999998</v>
      </c>
      <c r="S543" s="31">
        <v>0.89410000000000001</v>
      </c>
      <c r="T543" s="31">
        <v>0.80459999999999998</v>
      </c>
      <c r="U543" s="32">
        <v>0.80459999999999998</v>
      </c>
      <c r="V543" s="31">
        <f t="shared" si="16"/>
        <v>-1.1099999999999999E-2</v>
      </c>
      <c r="W543" s="9">
        <f t="shared" si="17"/>
        <v>-44490.526937999995</v>
      </c>
    </row>
    <row r="544" spans="1:23" x14ac:dyDescent="0.35">
      <c r="A544" s="40">
        <v>126908</v>
      </c>
      <c r="B544" s="9" t="s">
        <v>511</v>
      </c>
      <c r="C544" s="9" t="s">
        <v>1035</v>
      </c>
      <c r="D544" s="9">
        <v>44767.529120370367</v>
      </c>
      <c r="E544" s="9">
        <v>0</v>
      </c>
      <c r="F544" s="9">
        <v>510139018</v>
      </c>
      <c r="G544" s="29">
        <v>510025794</v>
      </c>
      <c r="H544" s="29">
        <v>661642356</v>
      </c>
      <c r="I544" s="30">
        <v>0.29730000000000001</v>
      </c>
      <c r="J544" s="9">
        <v>0</v>
      </c>
      <c r="K544" s="9">
        <v>0</v>
      </c>
      <c r="L544" s="9">
        <v>0</v>
      </c>
      <c r="M544" s="9">
        <v>0.29730000000000001</v>
      </c>
      <c r="N544" s="9">
        <v>0</v>
      </c>
      <c r="O544" s="9">
        <v>0</v>
      </c>
      <c r="P544" s="9">
        <v>661789238</v>
      </c>
      <c r="Q544" s="31">
        <v>0.82199999999999995</v>
      </c>
      <c r="R544" s="31">
        <v>0.64939999999999998</v>
      </c>
      <c r="S544" s="31">
        <v>0.89410000000000001</v>
      </c>
      <c r="T544" s="31">
        <v>0.80459999999999998</v>
      </c>
      <c r="U544" s="32">
        <v>0.80459999999999998</v>
      </c>
      <c r="V544" s="31">
        <f t="shared" si="16"/>
        <v>-0.1552</v>
      </c>
      <c r="W544" s="9">
        <f t="shared" si="17"/>
        <v>-1027096.8973760001</v>
      </c>
    </row>
    <row r="545" spans="1:23" x14ac:dyDescent="0.35">
      <c r="A545" s="40">
        <v>126911</v>
      </c>
      <c r="B545" s="9" t="s">
        <v>510</v>
      </c>
      <c r="C545" s="9" t="s">
        <v>1035</v>
      </c>
      <c r="D545" s="9">
        <v>44769.687777777777</v>
      </c>
      <c r="E545" s="9">
        <v>0</v>
      </c>
      <c r="F545" s="9">
        <v>1146878262</v>
      </c>
      <c r="G545" s="29">
        <v>1146878262</v>
      </c>
      <c r="H545" s="29">
        <v>1424103373</v>
      </c>
      <c r="I545" s="30">
        <v>0.2417</v>
      </c>
      <c r="J545" s="9">
        <v>0</v>
      </c>
      <c r="K545" s="9">
        <v>0</v>
      </c>
      <c r="L545" s="9">
        <v>0</v>
      </c>
      <c r="M545" s="9">
        <v>0.2417</v>
      </c>
      <c r="N545" s="9">
        <v>0</v>
      </c>
      <c r="O545" s="9">
        <v>0</v>
      </c>
      <c r="P545" s="9">
        <v>1424103373</v>
      </c>
      <c r="Q545" s="31">
        <v>0.82199999999999995</v>
      </c>
      <c r="R545" s="31">
        <v>0.67849999999999999</v>
      </c>
      <c r="S545" s="31">
        <v>0.89410000000000001</v>
      </c>
      <c r="T545" s="31">
        <v>0.80459999999999998</v>
      </c>
      <c r="U545" s="32">
        <v>0.80459999999999998</v>
      </c>
      <c r="V545" s="31">
        <f t="shared" si="16"/>
        <v>-0.12609999999999999</v>
      </c>
      <c r="W545" s="9">
        <f t="shared" si="17"/>
        <v>-1795794.353353</v>
      </c>
    </row>
    <row r="546" spans="1:23" x14ac:dyDescent="0.35">
      <c r="A546" s="40">
        <v>127901</v>
      </c>
      <c r="B546" s="9" t="s">
        <v>509</v>
      </c>
      <c r="C546" s="9" t="s">
        <v>1035</v>
      </c>
      <c r="D546" s="9">
        <v>44769.402430555558</v>
      </c>
      <c r="E546" s="9">
        <v>0</v>
      </c>
      <c r="F546" s="9">
        <v>184257444</v>
      </c>
      <c r="G546" s="29">
        <v>192771390</v>
      </c>
      <c r="H546" s="29">
        <v>214858530</v>
      </c>
      <c r="I546" s="30">
        <v>0.11459999999999999</v>
      </c>
      <c r="J546" s="9">
        <v>0</v>
      </c>
      <c r="K546" s="9">
        <v>0</v>
      </c>
      <c r="L546" s="9">
        <v>0</v>
      </c>
      <c r="M546" s="9">
        <v>0.11459999999999999</v>
      </c>
      <c r="N546" s="9">
        <v>0</v>
      </c>
      <c r="O546" s="9">
        <v>0</v>
      </c>
      <c r="P546" s="9">
        <v>205369083</v>
      </c>
      <c r="Q546" s="31">
        <v>0.82199999999999995</v>
      </c>
      <c r="R546" s="31">
        <v>0.75590000000000002</v>
      </c>
      <c r="S546" s="31">
        <v>0.89410000000000001</v>
      </c>
      <c r="T546" s="31">
        <v>0.80459999999999998</v>
      </c>
      <c r="U546" s="32">
        <v>0.80459999999999998</v>
      </c>
      <c r="V546" s="31">
        <f t="shared" si="16"/>
        <v>-4.8699999999999966E-2</v>
      </c>
      <c r="W546" s="9">
        <f t="shared" si="17"/>
        <v>-100014.74342099993</v>
      </c>
    </row>
    <row r="547" spans="1:23" x14ac:dyDescent="0.35">
      <c r="A547" s="40">
        <v>127903</v>
      </c>
      <c r="B547" s="9" t="s">
        <v>1077</v>
      </c>
      <c r="C547" s="9" t="s">
        <v>1035</v>
      </c>
      <c r="D547" s="9">
        <v>44769.687777777777</v>
      </c>
      <c r="E547" s="9">
        <v>0</v>
      </c>
      <c r="F547" s="9">
        <v>139507399</v>
      </c>
      <c r="G547" s="29">
        <v>144238470</v>
      </c>
      <c r="H547" s="29">
        <v>182599916</v>
      </c>
      <c r="I547" s="30">
        <v>0.26600000000000001</v>
      </c>
      <c r="J547" s="9">
        <v>0</v>
      </c>
      <c r="K547" s="9">
        <v>0</v>
      </c>
      <c r="L547" s="9">
        <v>0</v>
      </c>
      <c r="M547" s="9">
        <v>0.26600000000000001</v>
      </c>
      <c r="N547" s="9">
        <v>0</v>
      </c>
      <c r="O547" s="9">
        <v>0</v>
      </c>
      <c r="P547" s="9">
        <v>176610576</v>
      </c>
      <c r="Q547" s="31">
        <v>0.91339999999999999</v>
      </c>
      <c r="R547" s="31">
        <v>0.73950000000000005</v>
      </c>
      <c r="S547" s="31">
        <v>0.89410000000000001</v>
      </c>
      <c r="T547" s="31">
        <v>0.80459999999999998</v>
      </c>
      <c r="U547" s="32">
        <v>0.80459999999999998</v>
      </c>
      <c r="V547" s="31">
        <f t="shared" si="16"/>
        <v>-6.5099999999999936E-2</v>
      </c>
      <c r="W547" s="9">
        <f t="shared" si="17"/>
        <v>-114973.48497599989</v>
      </c>
    </row>
    <row r="548" spans="1:23" x14ac:dyDescent="0.35">
      <c r="A548" s="40">
        <v>127904</v>
      </c>
      <c r="B548" s="9" t="s">
        <v>508</v>
      </c>
      <c r="C548" s="9" t="s">
        <v>1035</v>
      </c>
      <c r="D548" s="9">
        <v>44764.500613425924</v>
      </c>
      <c r="E548" s="9">
        <v>0</v>
      </c>
      <c r="F548" s="9">
        <v>199032243</v>
      </c>
      <c r="G548" s="29">
        <v>215540900</v>
      </c>
      <c r="H548" s="29">
        <v>241491370</v>
      </c>
      <c r="I548" s="30">
        <v>0.12039999999999999</v>
      </c>
      <c r="J548" s="9">
        <v>0</v>
      </c>
      <c r="K548" s="9">
        <v>0</v>
      </c>
      <c r="L548" s="9">
        <v>0</v>
      </c>
      <c r="M548" s="9">
        <v>0.12039999999999999</v>
      </c>
      <c r="N548" s="9">
        <v>0</v>
      </c>
      <c r="O548" s="9">
        <v>0</v>
      </c>
      <c r="P548" s="9">
        <v>222995121</v>
      </c>
      <c r="Q548" s="31">
        <v>0.82199999999999995</v>
      </c>
      <c r="R548" s="31">
        <v>0.752</v>
      </c>
      <c r="S548" s="31">
        <v>0.89410000000000001</v>
      </c>
      <c r="T548" s="31">
        <v>0.80459999999999998</v>
      </c>
      <c r="U548" s="32">
        <v>0.80459999999999998</v>
      </c>
      <c r="V548" s="31">
        <f t="shared" si="16"/>
        <v>-5.259999999999998E-2</v>
      </c>
      <c r="W548" s="9">
        <f t="shared" si="17"/>
        <v>-117295.43364599995</v>
      </c>
    </row>
    <row r="549" spans="1:23" x14ac:dyDescent="0.35">
      <c r="A549" s="40">
        <v>127905</v>
      </c>
      <c r="B549" s="9" t="s">
        <v>507</v>
      </c>
      <c r="C549" s="9" t="s">
        <v>1035</v>
      </c>
      <c r="D549" s="9">
        <v>44770.666516203702</v>
      </c>
      <c r="E549" s="9">
        <v>0</v>
      </c>
      <c r="F549" s="9">
        <v>84108203</v>
      </c>
      <c r="G549" s="29">
        <v>85793647</v>
      </c>
      <c r="H549" s="29">
        <v>96070085</v>
      </c>
      <c r="I549" s="30">
        <v>0.1198</v>
      </c>
      <c r="J549" s="9">
        <v>0</v>
      </c>
      <c r="K549" s="9">
        <v>0</v>
      </c>
      <c r="L549" s="9">
        <v>0</v>
      </c>
      <c r="M549" s="9">
        <v>0.1198</v>
      </c>
      <c r="N549" s="9">
        <v>0</v>
      </c>
      <c r="O549" s="9">
        <v>0</v>
      </c>
      <c r="P549" s="9">
        <v>94182757</v>
      </c>
      <c r="Q549" s="31">
        <v>0.87590000000000001</v>
      </c>
      <c r="R549" s="31">
        <v>0.80169999999999997</v>
      </c>
      <c r="S549" s="31">
        <v>0.89410000000000001</v>
      </c>
      <c r="T549" s="31">
        <v>0.80459999999999998</v>
      </c>
      <c r="U549" s="32">
        <v>0.80459999999999998</v>
      </c>
      <c r="V549" s="31">
        <f t="shared" si="16"/>
        <v>-2.9000000000000137E-3</v>
      </c>
      <c r="W549" s="9">
        <f t="shared" si="17"/>
        <v>-2731.2999530000129</v>
      </c>
    </row>
    <row r="550" spans="1:23" x14ac:dyDescent="0.35">
      <c r="A550" s="40">
        <v>127906</v>
      </c>
      <c r="B550" s="9" t="s">
        <v>506</v>
      </c>
      <c r="C550" s="9" t="s">
        <v>1035</v>
      </c>
      <c r="D550" s="9">
        <v>44764.500613425924</v>
      </c>
      <c r="E550" s="9">
        <v>0</v>
      </c>
      <c r="F550" s="9">
        <v>114345711</v>
      </c>
      <c r="G550" s="29">
        <v>121929120</v>
      </c>
      <c r="H550" s="29">
        <v>120668810</v>
      </c>
      <c r="I550" s="30">
        <v>-1.03E-2</v>
      </c>
      <c r="J550" s="9">
        <v>0</v>
      </c>
      <c r="K550" s="9">
        <v>0</v>
      </c>
      <c r="L550" s="9">
        <v>0</v>
      </c>
      <c r="M550" s="9">
        <v>-1.03E-2</v>
      </c>
      <c r="N550" s="9">
        <v>0</v>
      </c>
      <c r="O550" s="9">
        <v>0</v>
      </c>
      <c r="P550" s="9">
        <v>113163786</v>
      </c>
      <c r="Q550" s="31">
        <v>0.85350000000000004</v>
      </c>
      <c r="R550" s="31">
        <v>0.85350000000000004</v>
      </c>
      <c r="S550" s="31">
        <v>0.89410000000000001</v>
      </c>
      <c r="T550" s="31">
        <v>0.80459999999999998</v>
      </c>
      <c r="U550" s="32">
        <v>0.85350000000000004</v>
      </c>
      <c r="V550" s="31">
        <f t="shared" si="16"/>
        <v>0</v>
      </c>
      <c r="W550" s="9">
        <f t="shared" si="17"/>
        <v>0</v>
      </c>
    </row>
    <row r="551" spans="1:23" x14ac:dyDescent="0.35">
      <c r="A551" s="40">
        <v>128901</v>
      </c>
      <c r="B551" s="9" t="s">
        <v>505</v>
      </c>
      <c r="C551" s="9" t="s">
        <v>1035</v>
      </c>
      <c r="D551" s="9">
        <v>44774.678518518522</v>
      </c>
      <c r="E551" s="9">
        <v>0</v>
      </c>
      <c r="F551" s="9">
        <v>3531254542</v>
      </c>
      <c r="G551" s="29">
        <v>3583060763</v>
      </c>
      <c r="H551" s="29">
        <v>5871106992</v>
      </c>
      <c r="I551" s="30">
        <v>0.63859999999999995</v>
      </c>
      <c r="J551" s="9">
        <v>0</v>
      </c>
      <c r="K551" s="9">
        <v>0</v>
      </c>
      <c r="L551" s="9">
        <v>0</v>
      </c>
      <c r="M551" s="9">
        <v>0.63859999999999995</v>
      </c>
      <c r="N551" s="9">
        <v>0</v>
      </c>
      <c r="O551" s="9">
        <v>0</v>
      </c>
      <c r="P551" s="9">
        <v>5786218712</v>
      </c>
      <c r="Q551" s="31">
        <v>0.91339999999999999</v>
      </c>
      <c r="R551" s="31">
        <v>0.57130000000000003</v>
      </c>
      <c r="S551" s="31">
        <v>0.89410000000000001</v>
      </c>
      <c r="T551" s="31">
        <v>0.80459999999999998</v>
      </c>
      <c r="U551" s="32">
        <v>0.80459999999999998</v>
      </c>
      <c r="V551" s="31">
        <f t="shared" si="16"/>
        <v>-0.23329999999999995</v>
      </c>
      <c r="W551" s="9">
        <f t="shared" si="17"/>
        <v>-13499248.255095996</v>
      </c>
    </row>
    <row r="552" spans="1:23" x14ac:dyDescent="0.35">
      <c r="A552" s="40">
        <v>128902</v>
      </c>
      <c r="B552" s="9" t="s">
        <v>504</v>
      </c>
      <c r="C552" s="9" t="s">
        <v>1035</v>
      </c>
      <c r="D552" s="9">
        <v>44767.529120370367</v>
      </c>
      <c r="E552" s="9">
        <v>0</v>
      </c>
      <c r="F552" s="9">
        <v>822457138</v>
      </c>
      <c r="G552" s="29">
        <v>830364507</v>
      </c>
      <c r="H552" s="29">
        <v>1176982863</v>
      </c>
      <c r="I552" s="30">
        <v>0.41739999999999999</v>
      </c>
      <c r="J552" s="9">
        <v>0</v>
      </c>
      <c r="K552" s="9">
        <v>0</v>
      </c>
      <c r="L552" s="9">
        <v>0</v>
      </c>
      <c r="M552" s="9">
        <v>0.41739999999999999</v>
      </c>
      <c r="N552" s="9">
        <v>0</v>
      </c>
      <c r="O552" s="9">
        <v>0</v>
      </c>
      <c r="P552" s="9">
        <v>1165774728</v>
      </c>
      <c r="Q552" s="31">
        <v>0.91339999999999999</v>
      </c>
      <c r="R552" s="31">
        <v>0.66049999999999998</v>
      </c>
      <c r="S552" s="31">
        <v>0.89410000000000001</v>
      </c>
      <c r="T552" s="31">
        <v>0.80459999999999998</v>
      </c>
      <c r="U552" s="32">
        <v>0.80459999999999998</v>
      </c>
      <c r="V552" s="31">
        <f t="shared" si="16"/>
        <v>-0.14410000000000001</v>
      </c>
      <c r="W552" s="9">
        <f t="shared" si="17"/>
        <v>-1679881.383048</v>
      </c>
    </row>
    <row r="553" spans="1:23" x14ac:dyDescent="0.35">
      <c r="A553" s="40">
        <v>128903</v>
      </c>
      <c r="B553" s="9" t="s">
        <v>503</v>
      </c>
      <c r="C553" s="9" t="s">
        <v>1035</v>
      </c>
      <c r="D553" s="9">
        <v>44774.678518518522</v>
      </c>
      <c r="E553" s="9">
        <v>0</v>
      </c>
      <c r="F553" s="9">
        <v>246220084</v>
      </c>
      <c r="G553" s="29">
        <v>248440605</v>
      </c>
      <c r="H553" s="29">
        <v>579511169</v>
      </c>
      <c r="I553" s="30">
        <v>1.3326</v>
      </c>
      <c r="J553" s="9">
        <v>0</v>
      </c>
      <c r="K553" s="9">
        <v>0</v>
      </c>
      <c r="L553" s="9">
        <v>0</v>
      </c>
      <c r="M553" s="9">
        <v>1.3326</v>
      </c>
      <c r="N553" s="9">
        <v>0</v>
      </c>
      <c r="O553" s="9">
        <v>0</v>
      </c>
      <c r="P553" s="9">
        <v>574331594</v>
      </c>
      <c r="Q553" s="31">
        <v>0.91339999999999999</v>
      </c>
      <c r="R553" s="31">
        <v>0.40129999999999999</v>
      </c>
      <c r="S553" s="31">
        <v>0.89410000000000001</v>
      </c>
      <c r="T553" s="31">
        <v>0.80459999999999998</v>
      </c>
      <c r="U553" s="32">
        <v>0.80459999999999998</v>
      </c>
      <c r="V553" s="31">
        <f t="shared" si="16"/>
        <v>-0.40329999999999999</v>
      </c>
      <c r="W553" s="9">
        <f t="shared" si="17"/>
        <v>-2316279.3186019999</v>
      </c>
    </row>
    <row r="554" spans="1:23" x14ac:dyDescent="0.35">
      <c r="A554" s="40">
        <v>128904</v>
      </c>
      <c r="B554" s="9" t="s">
        <v>502</v>
      </c>
      <c r="C554" s="9" t="s">
        <v>1035</v>
      </c>
      <c r="D554" s="9">
        <v>44769.687777777777</v>
      </c>
      <c r="E554" s="9">
        <v>0</v>
      </c>
      <c r="F554" s="9">
        <v>639446123</v>
      </c>
      <c r="G554" s="29">
        <v>643748333</v>
      </c>
      <c r="H554" s="29">
        <v>948361056</v>
      </c>
      <c r="I554" s="30">
        <v>0.47320000000000001</v>
      </c>
      <c r="J554" s="9">
        <v>0</v>
      </c>
      <c r="K554" s="9">
        <v>0</v>
      </c>
      <c r="L554" s="9">
        <v>0</v>
      </c>
      <c r="M554" s="9">
        <v>0.47320000000000001</v>
      </c>
      <c r="N554" s="9">
        <v>0</v>
      </c>
      <c r="O554" s="9">
        <v>0</v>
      </c>
      <c r="P554" s="9">
        <v>942023100</v>
      </c>
      <c r="Q554" s="31">
        <v>0.91339999999999999</v>
      </c>
      <c r="R554" s="31">
        <v>0.63549999999999995</v>
      </c>
      <c r="S554" s="31">
        <v>0.89410000000000001</v>
      </c>
      <c r="T554" s="31">
        <v>0.80459999999999998</v>
      </c>
      <c r="U554" s="32">
        <v>0.80459999999999998</v>
      </c>
      <c r="V554" s="31">
        <f t="shared" si="16"/>
        <v>-0.16910000000000003</v>
      </c>
      <c r="W554" s="9">
        <f t="shared" si="17"/>
        <v>-1592961.0621000002</v>
      </c>
    </row>
    <row r="555" spans="1:23" x14ac:dyDescent="0.35">
      <c r="A555" s="40">
        <v>129901</v>
      </c>
      <c r="B555" s="9" t="s">
        <v>501</v>
      </c>
      <c r="C555" s="9" t="s">
        <v>1035</v>
      </c>
      <c r="D555" s="9">
        <v>44770.457719907405</v>
      </c>
      <c r="E555" s="9">
        <v>0</v>
      </c>
      <c r="F555" s="9">
        <v>1614942257</v>
      </c>
      <c r="G555" s="29">
        <v>1667187301</v>
      </c>
      <c r="H555" s="29">
        <v>2165316366</v>
      </c>
      <c r="I555" s="30">
        <v>0.29880000000000001</v>
      </c>
      <c r="J555" s="9">
        <v>0</v>
      </c>
      <c r="K555" s="9">
        <v>0</v>
      </c>
      <c r="L555" s="9">
        <v>0</v>
      </c>
      <c r="M555" s="9">
        <v>0.29880000000000001</v>
      </c>
      <c r="N555" s="9">
        <v>0</v>
      </c>
      <c r="O555" s="9">
        <v>0</v>
      </c>
      <c r="P555" s="9">
        <v>2097461333</v>
      </c>
      <c r="Q555" s="31">
        <v>0.82199999999999995</v>
      </c>
      <c r="R555" s="31">
        <v>0.64870000000000005</v>
      </c>
      <c r="S555" s="31">
        <v>0.89410000000000001</v>
      </c>
      <c r="T555" s="31">
        <v>0.80459999999999998</v>
      </c>
      <c r="U555" s="32">
        <v>0.80459999999999998</v>
      </c>
      <c r="V555" s="31">
        <f t="shared" si="16"/>
        <v>-0.15589999999999993</v>
      </c>
      <c r="W555" s="9">
        <f t="shared" si="17"/>
        <v>-3269942.218146998</v>
      </c>
    </row>
    <row r="556" spans="1:23" x14ac:dyDescent="0.35">
      <c r="A556" s="40">
        <v>129902</v>
      </c>
      <c r="B556" s="9" t="s">
        <v>500</v>
      </c>
      <c r="C556" s="9" t="s">
        <v>1035</v>
      </c>
      <c r="D556" s="9">
        <v>44767.529120370367</v>
      </c>
      <c r="E556" s="9">
        <v>0</v>
      </c>
      <c r="F556" s="9">
        <v>6496837410</v>
      </c>
      <c r="G556" s="29">
        <v>6663590617</v>
      </c>
      <c r="H556" s="29">
        <v>8568090658</v>
      </c>
      <c r="I556" s="30">
        <v>0.2858</v>
      </c>
      <c r="J556" s="9">
        <v>0</v>
      </c>
      <c r="K556" s="9">
        <v>0</v>
      </c>
      <c r="L556" s="9">
        <v>0</v>
      </c>
      <c r="M556" s="9">
        <v>0.2858</v>
      </c>
      <c r="N556" s="9">
        <v>0</v>
      </c>
      <c r="O556" s="9">
        <v>0</v>
      </c>
      <c r="P556" s="9">
        <v>8353678237</v>
      </c>
      <c r="Q556" s="31">
        <v>0.82199999999999995</v>
      </c>
      <c r="R556" s="31">
        <v>0.6552</v>
      </c>
      <c r="S556" s="31">
        <v>0.89410000000000001</v>
      </c>
      <c r="T556" s="31">
        <v>0.80459999999999998</v>
      </c>
      <c r="U556" s="32">
        <v>0.80459999999999998</v>
      </c>
      <c r="V556" s="31">
        <f t="shared" si="16"/>
        <v>-0.14939999999999998</v>
      </c>
      <c r="W556" s="9">
        <f t="shared" si="17"/>
        <v>-12480395.286077999</v>
      </c>
    </row>
    <row r="557" spans="1:23" x14ac:dyDescent="0.35">
      <c r="A557" s="40">
        <v>129903</v>
      </c>
      <c r="B557" s="9" t="s">
        <v>499</v>
      </c>
      <c r="C557" s="9" t="s">
        <v>1035</v>
      </c>
      <c r="D557" s="9">
        <v>44769.687777777777</v>
      </c>
      <c r="E557" s="9">
        <v>0</v>
      </c>
      <c r="F557" s="9">
        <v>1246986504</v>
      </c>
      <c r="G557" s="29">
        <v>1312219730</v>
      </c>
      <c r="H557" s="29">
        <v>1583125919</v>
      </c>
      <c r="I557" s="30">
        <v>0.2064</v>
      </c>
      <c r="J557" s="9">
        <v>0</v>
      </c>
      <c r="K557" s="9">
        <v>0</v>
      </c>
      <c r="L557" s="9">
        <v>0</v>
      </c>
      <c r="M557" s="9">
        <v>0.2064</v>
      </c>
      <c r="N557" s="9">
        <v>0</v>
      </c>
      <c r="O557" s="9">
        <v>0</v>
      </c>
      <c r="P557" s="9">
        <v>1504425372</v>
      </c>
      <c r="Q557" s="31">
        <v>0.82199999999999995</v>
      </c>
      <c r="R557" s="31">
        <v>0.69830000000000003</v>
      </c>
      <c r="S557" s="31">
        <v>0.89410000000000001</v>
      </c>
      <c r="T557" s="31">
        <v>0.80459999999999998</v>
      </c>
      <c r="U557" s="32">
        <v>0.80459999999999998</v>
      </c>
      <c r="V557" s="31">
        <f t="shared" si="16"/>
        <v>-0.10629999999999995</v>
      </c>
      <c r="W557" s="9">
        <f t="shared" si="17"/>
        <v>-1599204.1704359993</v>
      </c>
    </row>
    <row r="558" spans="1:23" x14ac:dyDescent="0.35">
      <c r="A558" s="40">
        <v>129904</v>
      </c>
      <c r="B558" s="9" t="s">
        <v>498</v>
      </c>
      <c r="C558" s="9" t="s">
        <v>1035</v>
      </c>
      <c r="D558" s="9">
        <v>44774.678518518522</v>
      </c>
      <c r="E558" s="9">
        <v>0</v>
      </c>
      <c r="F558" s="9">
        <v>660390400</v>
      </c>
      <c r="G558" s="29">
        <v>685085012</v>
      </c>
      <c r="H558" s="29">
        <v>864413955</v>
      </c>
      <c r="I558" s="30">
        <v>0.26179999999999998</v>
      </c>
      <c r="J558" s="9">
        <v>0</v>
      </c>
      <c r="K558" s="9">
        <v>0</v>
      </c>
      <c r="L558" s="9">
        <v>0</v>
      </c>
      <c r="M558" s="9">
        <v>0.26179999999999998</v>
      </c>
      <c r="N558" s="9">
        <v>0</v>
      </c>
      <c r="O558" s="9">
        <v>0</v>
      </c>
      <c r="P558" s="9">
        <v>833255242</v>
      </c>
      <c r="Q558" s="31">
        <v>0.82199999999999995</v>
      </c>
      <c r="R558" s="31">
        <v>0.66769999999999996</v>
      </c>
      <c r="S558" s="31">
        <v>0.89410000000000001</v>
      </c>
      <c r="T558" s="31">
        <v>0.80459999999999998</v>
      </c>
      <c r="U558" s="32">
        <v>0.80459999999999998</v>
      </c>
      <c r="V558" s="31">
        <f t="shared" si="16"/>
        <v>-0.13690000000000002</v>
      </c>
      <c r="W558" s="9">
        <f t="shared" si="17"/>
        <v>-1140726.4262980002</v>
      </c>
    </row>
    <row r="559" spans="1:23" x14ac:dyDescent="0.35">
      <c r="A559" s="40">
        <v>129905</v>
      </c>
      <c r="B559" s="9" t="s">
        <v>497</v>
      </c>
      <c r="C559" s="9" t="s">
        <v>1035</v>
      </c>
      <c r="D559" s="9">
        <v>44771.403298611112</v>
      </c>
      <c r="E559" s="9">
        <v>0</v>
      </c>
      <c r="F559" s="9">
        <v>1848935531</v>
      </c>
      <c r="G559" s="29">
        <v>1795914550</v>
      </c>
      <c r="H559" s="29">
        <v>2336415135</v>
      </c>
      <c r="I559" s="30">
        <v>0.30099999999999999</v>
      </c>
      <c r="J559" s="9">
        <v>0</v>
      </c>
      <c r="K559" s="9">
        <v>0</v>
      </c>
      <c r="L559" s="9">
        <v>0</v>
      </c>
      <c r="M559" s="9">
        <v>0.30099999999999999</v>
      </c>
      <c r="N559" s="9">
        <v>0</v>
      </c>
      <c r="O559" s="9">
        <v>0</v>
      </c>
      <c r="P559" s="9">
        <v>2405393374</v>
      </c>
      <c r="Q559" s="31">
        <v>0.82199999999999995</v>
      </c>
      <c r="R559" s="31">
        <v>0.64759999999999995</v>
      </c>
      <c r="S559" s="31">
        <v>0.89410000000000001</v>
      </c>
      <c r="T559" s="31">
        <v>0.80459999999999998</v>
      </c>
      <c r="U559" s="32">
        <v>0.80459999999999998</v>
      </c>
      <c r="V559" s="31">
        <f t="shared" si="16"/>
        <v>-0.15700000000000003</v>
      </c>
      <c r="W559" s="9">
        <f t="shared" si="17"/>
        <v>-3776467.5971800005</v>
      </c>
    </row>
    <row r="560" spans="1:23" x14ac:dyDescent="0.35">
      <c r="A560" s="40">
        <v>129906</v>
      </c>
      <c r="B560" s="9" t="s">
        <v>496</v>
      </c>
      <c r="C560" s="9" t="s">
        <v>1035</v>
      </c>
      <c r="D560" s="9">
        <v>44769.834016203706</v>
      </c>
      <c r="E560" s="9">
        <v>0</v>
      </c>
      <c r="F560" s="9">
        <v>2502467795</v>
      </c>
      <c r="G560" s="29">
        <v>2603000336</v>
      </c>
      <c r="H560" s="29">
        <v>3063668312</v>
      </c>
      <c r="I560" s="30">
        <v>0.17699999999999999</v>
      </c>
      <c r="J560" s="9">
        <v>0</v>
      </c>
      <c r="K560" s="9">
        <v>0</v>
      </c>
      <c r="L560" s="9">
        <v>0</v>
      </c>
      <c r="M560" s="9">
        <v>0.17699999999999999</v>
      </c>
      <c r="N560" s="9">
        <v>0</v>
      </c>
      <c r="O560" s="9">
        <v>0</v>
      </c>
      <c r="P560" s="9">
        <v>2945343948</v>
      </c>
      <c r="Q560" s="31">
        <v>0.82199999999999995</v>
      </c>
      <c r="R560" s="31">
        <v>0.71579999999999999</v>
      </c>
      <c r="S560" s="31">
        <v>0.89410000000000001</v>
      </c>
      <c r="T560" s="31">
        <v>0.80459999999999998</v>
      </c>
      <c r="U560" s="32">
        <v>0.80459999999999998</v>
      </c>
      <c r="V560" s="31">
        <f t="shared" si="16"/>
        <v>-8.879999999999999E-2</v>
      </c>
      <c r="W560" s="9">
        <f t="shared" si="17"/>
        <v>-2615465.4258239996</v>
      </c>
    </row>
    <row r="561" spans="1:23" x14ac:dyDescent="0.35">
      <c r="A561" s="40">
        <v>129910</v>
      </c>
      <c r="B561" s="9" t="s">
        <v>495</v>
      </c>
      <c r="C561" s="9" t="s">
        <v>1035</v>
      </c>
      <c r="D561" s="9">
        <v>44774.678518518522</v>
      </c>
      <c r="E561" s="9">
        <v>0</v>
      </c>
      <c r="F561" s="9">
        <v>348811140</v>
      </c>
      <c r="G561" s="29">
        <v>367895843</v>
      </c>
      <c r="H561" s="29">
        <v>448625943</v>
      </c>
      <c r="I561" s="30">
        <v>0.21940000000000001</v>
      </c>
      <c r="J561" s="9">
        <v>0</v>
      </c>
      <c r="K561" s="9">
        <v>0</v>
      </c>
      <c r="L561" s="9">
        <v>0</v>
      </c>
      <c r="M561" s="9">
        <v>0.21940000000000001</v>
      </c>
      <c r="N561" s="9">
        <v>0</v>
      </c>
      <c r="O561" s="9">
        <v>0</v>
      </c>
      <c r="P561" s="9">
        <v>425353343</v>
      </c>
      <c r="Q561" s="31">
        <v>0.82199999999999995</v>
      </c>
      <c r="R561" s="31">
        <v>0.69089999999999996</v>
      </c>
      <c r="S561" s="31">
        <v>0.89410000000000001</v>
      </c>
      <c r="T561" s="31">
        <v>0.80459999999999998</v>
      </c>
      <c r="U561" s="32">
        <v>0.80459999999999998</v>
      </c>
      <c r="V561" s="31">
        <f t="shared" si="16"/>
        <v>-0.11370000000000002</v>
      </c>
      <c r="W561" s="9">
        <f t="shared" si="17"/>
        <v>-483626.75099100004</v>
      </c>
    </row>
    <row r="562" spans="1:23" x14ac:dyDescent="0.35">
      <c r="A562" s="40">
        <v>130901</v>
      </c>
      <c r="B562" s="9" t="s">
        <v>494</v>
      </c>
      <c r="C562" s="9" t="s">
        <v>1035</v>
      </c>
      <c r="D562" s="9">
        <v>44769.687777777777</v>
      </c>
      <c r="E562" s="9">
        <v>0</v>
      </c>
      <c r="F562" s="9">
        <v>9089600788</v>
      </c>
      <c r="G562" s="29">
        <v>9166197534</v>
      </c>
      <c r="H562" s="29">
        <v>11011171075</v>
      </c>
      <c r="I562" s="30">
        <v>0.20130000000000001</v>
      </c>
      <c r="J562" s="9">
        <v>0</v>
      </c>
      <c r="K562" s="9">
        <v>0</v>
      </c>
      <c r="L562" s="9">
        <v>0</v>
      </c>
      <c r="M562" s="9">
        <v>0.20130000000000001</v>
      </c>
      <c r="N562" s="9">
        <v>0</v>
      </c>
      <c r="O562" s="9">
        <v>0</v>
      </c>
      <c r="P562" s="9">
        <v>10919156925</v>
      </c>
      <c r="Q562" s="31">
        <v>0.8306</v>
      </c>
      <c r="R562" s="31">
        <v>0.7087</v>
      </c>
      <c r="S562" s="31">
        <v>0.89410000000000001</v>
      </c>
      <c r="T562" s="31">
        <v>0.80459999999999998</v>
      </c>
      <c r="U562" s="32">
        <v>0.80459999999999998</v>
      </c>
      <c r="V562" s="31">
        <f t="shared" si="16"/>
        <v>-9.5899999999999985E-2</v>
      </c>
      <c r="W562" s="9">
        <f t="shared" si="17"/>
        <v>-10471471.491074998</v>
      </c>
    </row>
    <row r="563" spans="1:23" x14ac:dyDescent="0.35">
      <c r="A563" s="40">
        <v>130902</v>
      </c>
      <c r="B563" s="9" t="s">
        <v>493</v>
      </c>
      <c r="C563" s="9" t="s">
        <v>1035</v>
      </c>
      <c r="D563" s="9">
        <v>44770.666516203702</v>
      </c>
      <c r="E563" s="9">
        <v>0</v>
      </c>
      <c r="F563" s="9">
        <v>1035127385</v>
      </c>
      <c r="G563" s="29">
        <v>1087403293</v>
      </c>
      <c r="H563" s="29">
        <v>1313021301</v>
      </c>
      <c r="I563" s="30">
        <v>0.20749999999999999</v>
      </c>
      <c r="J563" s="9">
        <v>0</v>
      </c>
      <c r="K563" s="9">
        <v>0</v>
      </c>
      <c r="L563" s="9">
        <v>0</v>
      </c>
      <c r="M563" s="9">
        <v>0.20749999999999999</v>
      </c>
      <c r="N563" s="9">
        <v>0</v>
      </c>
      <c r="O563" s="9">
        <v>0</v>
      </c>
      <c r="P563" s="9">
        <v>1249899016</v>
      </c>
      <c r="Q563" s="31">
        <v>0.85589999999999999</v>
      </c>
      <c r="R563" s="31">
        <v>0.72650000000000003</v>
      </c>
      <c r="S563" s="31">
        <v>0.89410000000000001</v>
      </c>
      <c r="T563" s="31">
        <v>0.80459999999999998</v>
      </c>
      <c r="U563" s="32">
        <v>0.80459999999999998</v>
      </c>
      <c r="V563" s="31">
        <f t="shared" si="16"/>
        <v>-7.8099999999999947E-2</v>
      </c>
      <c r="W563" s="9">
        <f t="shared" si="17"/>
        <v>-976171.13149599941</v>
      </c>
    </row>
    <row r="564" spans="1:23" x14ac:dyDescent="0.35">
      <c r="A564" s="40">
        <v>131001</v>
      </c>
      <c r="B564" s="9" t="s">
        <v>492</v>
      </c>
      <c r="C564" s="9" t="s">
        <v>1035</v>
      </c>
      <c r="D564" s="9">
        <v>44771.554629629631</v>
      </c>
      <c r="E564" s="9">
        <v>489190</v>
      </c>
      <c r="F564" s="9">
        <v>1108988800</v>
      </c>
      <c r="G564" s="29">
        <v>1076862381</v>
      </c>
      <c r="H564" s="29">
        <v>1288193738</v>
      </c>
      <c r="I564" s="30">
        <v>0.19620000000000001</v>
      </c>
      <c r="J564" s="9">
        <v>0</v>
      </c>
      <c r="K564" s="9">
        <v>0</v>
      </c>
      <c r="L564" s="9">
        <v>0</v>
      </c>
      <c r="M564" s="9">
        <v>0.19620000000000001</v>
      </c>
      <c r="N564" s="9">
        <v>470894</v>
      </c>
      <c r="O564" s="9">
        <v>-18296</v>
      </c>
      <c r="P564" s="9">
        <v>1326510582</v>
      </c>
      <c r="Q564" s="31">
        <v>0.82199999999999995</v>
      </c>
      <c r="R564" s="31">
        <v>0.70430000000000004</v>
      </c>
      <c r="S564" s="31">
        <v>0.89410000000000001</v>
      </c>
      <c r="T564" s="31">
        <v>0.80459999999999998</v>
      </c>
      <c r="U564" s="32">
        <v>0.80459999999999998</v>
      </c>
      <c r="V564" s="31">
        <f t="shared" si="16"/>
        <v>-0.10029999999999994</v>
      </c>
      <c r="W564" s="9">
        <f t="shared" si="17"/>
        <v>-1330490.1137459993</v>
      </c>
    </row>
    <row r="565" spans="1:23" x14ac:dyDescent="0.35">
      <c r="A565" s="40">
        <v>132902</v>
      </c>
      <c r="B565" s="9" t="s">
        <v>491</v>
      </c>
      <c r="C565" s="9" t="s">
        <v>1035</v>
      </c>
      <c r="D565" s="9">
        <v>44768.640428240738</v>
      </c>
      <c r="E565" s="9">
        <v>1758540</v>
      </c>
      <c r="F565" s="9">
        <v>323116552</v>
      </c>
      <c r="G565" s="29">
        <v>321535551</v>
      </c>
      <c r="H565" s="29">
        <v>434696112</v>
      </c>
      <c r="I565" s="30">
        <v>0.35189999999999999</v>
      </c>
      <c r="J565" s="9">
        <v>0</v>
      </c>
      <c r="K565" s="9">
        <v>0</v>
      </c>
      <c r="L565" s="9">
        <v>0</v>
      </c>
      <c r="M565" s="9">
        <v>0.35189999999999999</v>
      </c>
      <c r="N565" s="9">
        <v>1506380</v>
      </c>
      <c r="O565" s="9">
        <v>-252160</v>
      </c>
      <c r="P565" s="9">
        <v>435962470</v>
      </c>
      <c r="Q565" s="31">
        <v>0.91339999999999999</v>
      </c>
      <c r="R565" s="31">
        <v>0.69379999999999997</v>
      </c>
      <c r="S565" s="31">
        <v>0.89410000000000001</v>
      </c>
      <c r="T565" s="31">
        <v>0.80459999999999998</v>
      </c>
      <c r="U565" s="32">
        <v>0.80459999999999998</v>
      </c>
      <c r="V565" s="31">
        <f t="shared" si="16"/>
        <v>-0.11080000000000001</v>
      </c>
      <c r="W565" s="9">
        <f t="shared" si="17"/>
        <v>-483046.41676000005</v>
      </c>
    </row>
    <row r="566" spans="1:23" x14ac:dyDescent="0.35">
      <c r="A566" s="40">
        <v>133901</v>
      </c>
      <c r="B566" s="9" t="s">
        <v>490</v>
      </c>
      <c r="C566" s="9" t="s">
        <v>1035</v>
      </c>
      <c r="D566" s="9">
        <v>44768.607303240744</v>
      </c>
      <c r="E566" s="9">
        <v>0</v>
      </c>
      <c r="F566" s="9">
        <v>406395147</v>
      </c>
      <c r="G566" s="29">
        <v>417317175</v>
      </c>
      <c r="H566" s="29">
        <v>475064330</v>
      </c>
      <c r="I566" s="30">
        <v>0.1384</v>
      </c>
      <c r="J566" s="9">
        <v>0</v>
      </c>
      <c r="K566" s="9">
        <v>0</v>
      </c>
      <c r="L566" s="9">
        <v>0</v>
      </c>
      <c r="M566" s="9">
        <v>0.1384</v>
      </c>
      <c r="N566" s="9">
        <v>0</v>
      </c>
      <c r="O566" s="9">
        <v>0</v>
      </c>
      <c r="P566" s="9">
        <v>462630943</v>
      </c>
      <c r="Q566" s="31">
        <v>0.84030000000000005</v>
      </c>
      <c r="R566" s="31">
        <v>0.75660000000000005</v>
      </c>
      <c r="S566" s="31">
        <v>0.89410000000000001</v>
      </c>
      <c r="T566" s="31">
        <v>0.80459999999999998</v>
      </c>
      <c r="U566" s="32">
        <v>0.80459999999999998</v>
      </c>
      <c r="V566" s="31">
        <f t="shared" si="16"/>
        <v>-4.7999999999999932E-2</v>
      </c>
      <c r="W566" s="9">
        <f t="shared" si="17"/>
        <v>-222062.85263999968</v>
      </c>
    </row>
    <row r="567" spans="1:23" x14ac:dyDescent="0.35">
      <c r="A567" s="40">
        <v>133902</v>
      </c>
      <c r="B567" s="9" t="s">
        <v>489</v>
      </c>
      <c r="C567" s="9" t="s">
        <v>1035</v>
      </c>
      <c r="D567" s="9">
        <v>44773.587858796294</v>
      </c>
      <c r="E567" s="9">
        <v>0</v>
      </c>
      <c r="F567" s="9">
        <v>543548441</v>
      </c>
      <c r="G567" s="29">
        <v>561927569</v>
      </c>
      <c r="H567" s="29">
        <v>629423901</v>
      </c>
      <c r="I567" s="30">
        <v>0.1201</v>
      </c>
      <c r="J567" s="9">
        <v>0</v>
      </c>
      <c r="K567" s="9">
        <v>0</v>
      </c>
      <c r="L567" s="9">
        <v>0</v>
      </c>
      <c r="M567" s="9">
        <v>0.1201</v>
      </c>
      <c r="N567" s="9">
        <v>0</v>
      </c>
      <c r="O567" s="9">
        <v>0</v>
      </c>
      <c r="P567" s="9">
        <v>608837151</v>
      </c>
      <c r="Q567" s="31">
        <v>0.8357</v>
      </c>
      <c r="R567" s="31">
        <v>0.76470000000000005</v>
      </c>
      <c r="S567" s="31">
        <v>0.89410000000000001</v>
      </c>
      <c r="T567" s="31">
        <v>0.80459999999999998</v>
      </c>
      <c r="U567" s="32">
        <v>0.80459999999999998</v>
      </c>
      <c r="V567" s="31">
        <f t="shared" si="16"/>
        <v>-3.9899999999999936E-2</v>
      </c>
      <c r="W567" s="9">
        <f t="shared" si="17"/>
        <v>-242926.02324899961</v>
      </c>
    </row>
    <row r="568" spans="1:23" x14ac:dyDescent="0.35">
      <c r="A568" s="40">
        <v>133903</v>
      </c>
      <c r="B568" s="9" t="s">
        <v>488</v>
      </c>
      <c r="C568" s="9" t="s">
        <v>1035</v>
      </c>
      <c r="D568" s="9">
        <v>44769.834016203706</v>
      </c>
      <c r="E568" s="9">
        <v>0</v>
      </c>
      <c r="F568" s="9">
        <v>3365839949</v>
      </c>
      <c r="G568" s="29">
        <v>3660779044</v>
      </c>
      <c r="H568" s="29">
        <v>4039102050</v>
      </c>
      <c r="I568" s="30">
        <v>0.1033</v>
      </c>
      <c r="J568" s="9">
        <v>0</v>
      </c>
      <c r="K568" s="9">
        <v>0</v>
      </c>
      <c r="L568" s="9">
        <v>0</v>
      </c>
      <c r="M568" s="9">
        <v>0.1033</v>
      </c>
      <c r="N568" s="9">
        <v>0</v>
      </c>
      <c r="O568" s="9">
        <v>0</v>
      </c>
      <c r="P568" s="9">
        <v>3713682491</v>
      </c>
      <c r="Q568" s="31">
        <v>0.82199999999999995</v>
      </c>
      <c r="R568" s="31">
        <v>0.76359999999999995</v>
      </c>
      <c r="S568" s="31">
        <v>0.89410000000000001</v>
      </c>
      <c r="T568" s="31">
        <v>0.80459999999999998</v>
      </c>
      <c r="U568" s="32">
        <v>0.80459999999999998</v>
      </c>
      <c r="V568" s="31">
        <f t="shared" si="16"/>
        <v>-4.1000000000000036E-2</v>
      </c>
      <c r="W568" s="9">
        <f t="shared" si="17"/>
        <v>-1522609.8213100012</v>
      </c>
    </row>
    <row r="569" spans="1:23" x14ac:dyDescent="0.35">
      <c r="A569" s="40">
        <v>133904</v>
      </c>
      <c r="B569" s="9" t="s">
        <v>487</v>
      </c>
      <c r="C569" s="9" t="s">
        <v>1035</v>
      </c>
      <c r="D569" s="9">
        <v>44768.607303240744</v>
      </c>
      <c r="E569" s="9">
        <v>0</v>
      </c>
      <c r="F569" s="9">
        <v>728060026</v>
      </c>
      <c r="G569" s="29">
        <v>768601622</v>
      </c>
      <c r="H569" s="29">
        <v>876639259</v>
      </c>
      <c r="I569" s="30">
        <v>0.1406</v>
      </c>
      <c r="J569" s="9">
        <v>0</v>
      </c>
      <c r="K569" s="9">
        <v>0</v>
      </c>
      <c r="L569" s="9">
        <v>0</v>
      </c>
      <c r="M569" s="9">
        <v>0.1406</v>
      </c>
      <c r="N569" s="9">
        <v>0</v>
      </c>
      <c r="O569" s="9">
        <v>0</v>
      </c>
      <c r="P569" s="9">
        <v>830398978</v>
      </c>
      <c r="Q569" s="31">
        <v>0.82199999999999995</v>
      </c>
      <c r="R569" s="31">
        <v>0.73870000000000002</v>
      </c>
      <c r="S569" s="31">
        <v>0.89410000000000001</v>
      </c>
      <c r="T569" s="31">
        <v>0.80459999999999998</v>
      </c>
      <c r="U569" s="32">
        <v>0.80459999999999998</v>
      </c>
      <c r="V569" s="31">
        <f t="shared" si="16"/>
        <v>-6.5899999999999959E-2</v>
      </c>
      <c r="W569" s="9">
        <f t="shared" si="17"/>
        <v>-547232.92650199973</v>
      </c>
    </row>
    <row r="570" spans="1:23" x14ac:dyDescent="0.35">
      <c r="A570" s="40">
        <v>133905</v>
      </c>
      <c r="B570" s="9" t="s">
        <v>486</v>
      </c>
      <c r="C570" s="9" t="s">
        <v>1035</v>
      </c>
      <c r="D570" s="9">
        <v>44774.678518518522</v>
      </c>
      <c r="E570" s="9">
        <v>0</v>
      </c>
      <c r="F570" s="9">
        <v>88747303</v>
      </c>
      <c r="G570" s="29">
        <v>91029106</v>
      </c>
      <c r="H570" s="29">
        <v>108283918</v>
      </c>
      <c r="I570" s="30">
        <v>0.18959999999999999</v>
      </c>
      <c r="J570" s="9">
        <v>0</v>
      </c>
      <c r="K570" s="9">
        <v>0</v>
      </c>
      <c r="L570" s="9">
        <v>0</v>
      </c>
      <c r="M570" s="9">
        <v>0.18959999999999999</v>
      </c>
      <c r="N570" s="9">
        <v>0</v>
      </c>
      <c r="O570" s="9">
        <v>0</v>
      </c>
      <c r="P570" s="9">
        <v>105569593</v>
      </c>
      <c r="Q570" s="31">
        <v>0.8236</v>
      </c>
      <c r="R570" s="31">
        <v>0.70960000000000001</v>
      </c>
      <c r="S570" s="31">
        <v>0.89410000000000001</v>
      </c>
      <c r="T570" s="31">
        <v>0.80459999999999998</v>
      </c>
      <c r="U570" s="32">
        <v>0.80459999999999998</v>
      </c>
      <c r="V570" s="31">
        <f t="shared" si="16"/>
        <v>-9.4999999999999973E-2</v>
      </c>
      <c r="W570" s="9">
        <f t="shared" si="17"/>
        <v>-100291.11334999997</v>
      </c>
    </row>
    <row r="571" spans="1:23" x14ac:dyDescent="0.35">
      <c r="A571" s="40">
        <v>134901</v>
      </c>
      <c r="B571" s="9" t="s">
        <v>485</v>
      </c>
      <c r="C571" s="9" t="s">
        <v>1035</v>
      </c>
      <c r="D571" s="9">
        <v>44768.607303240744</v>
      </c>
      <c r="E571" s="9">
        <v>0</v>
      </c>
      <c r="F571" s="9">
        <v>597087570</v>
      </c>
      <c r="G571" s="29">
        <v>609241718</v>
      </c>
      <c r="H571" s="29">
        <v>657912237</v>
      </c>
      <c r="I571" s="30">
        <v>7.9899999999999999E-2</v>
      </c>
      <c r="J571" s="9">
        <v>0</v>
      </c>
      <c r="K571" s="9">
        <v>0</v>
      </c>
      <c r="L571" s="9">
        <v>0</v>
      </c>
      <c r="M571" s="9">
        <v>7.9899999999999999E-2</v>
      </c>
      <c r="N571" s="9">
        <v>0</v>
      </c>
      <c r="O571" s="9">
        <v>0</v>
      </c>
      <c r="P571" s="9">
        <v>644787130</v>
      </c>
      <c r="Q571" s="31">
        <v>0.82199999999999995</v>
      </c>
      <c r="R571" s="31">
        <v>0.7802</v>
      </c>
      <c r="S571" s="31">
        <v>0.89410000000000001</v>
      </c>
      <c r="T571" s="31">
        <v>0.80459999999999998</v>
      </c>
      <c r="U571" s="32">
        <v>0.80459999999999998</v>
      </c>
      <c r="V571" s="31">
        <f t="shared" si="16"/>
        <v>-2.4399999999999977E-2</v>
      </c>
      <c r="W571" s="9">
        <f t="shared" si="17"/>
        <v>-157328.05971999984</v>
      </c>
    </row>
    <row r="572" spans="1:23" x14ac:dyDescent="0.35">
      <c r="A572" s="40">
        <v>135001</v>
      </c>
      <c r="B572" s="9" t="s">
        <v>484</v>
      </c>
      <c r="C572" s="9" t="s">
        <v>1035</v>
      </c>
      <c r="D572" s="9">
        <v>44774.678518518522</v>
      </c>
      <c r="E572" s="9">
        <v>284270</v>
      </c>
      <c r="F572" s="9">
        <v>125076440</v>
      </c>
      <c r="G572" s="29">
        <v>125110830</v>
      </c>
      <c r="H572" s="29">
        <v>246266230</v>
      </c>
      <c r="I572" s="30">
        <v>0.96840000000000004</v>
      </c>
      <c r="J572" s="9">
        <v>0</v>
      </c>
      <c r="K572" s="9">
        <v>0</v>
      </c>
      <c r="L572" s="9">
        <v>0</v>
      </c>
      <c r="M572" s="9">
        <v>0.96840000000000004</v>
      </c>
      <c r="N572" s="9">
        <v>118390</v>
      </c>
      <c r="O572" s="9">
        <v>-165880</v>
      </c>
      <c r="P572" s="9">
        <v>245757375</v>
      </c>
      <c r="Q572" s="31">
        <v>0.91339999999999999</v>
      </c>
      <c r="R572" s="31">
        <v>0.47639999999999999</v>
      </c>
      <c r="S572" s="31">
        <v>0.89410000000000001</v>
      </c>
      <c r="T572" s="31">
        <v>0.80459999999999998</v>
      </c>
      <c r="U572" s="32">
        <v>0.80459999999999998</v>
      </c>
      <c r="V572" s="31">
        <f t="shared" si="16"/>
        <v>-0.32819999999999999</v>
      </c>
      <c r="W572" s="9">
        <f t="shared" si="17"/>
        <v>-806575.70475000003</v>
      </c>
    </row>
    <row r="573" spans="1:23" x14ac:dyDescent="0.35">
      <c r="A573" s="40">
        <v>136901</v>
      </c>
      <c r="B573" s="9" t="s">
        <v>483</v>
      </c>
      <c r="C573" s="9" t="s">
        <v>1035</v>
      </c>
      <c r="D573" s="9">
        <v>44774.524027777778</v>
      </c>
      <c r="E573" s="9">
        <v>0</v>
      </c>
      <c r="F573" s="9">
        <v>710040092</v>
      </c>
      <c r="G573" s="29">
        <v>725687643</v>
      </c>
      <c r="H573" s="29">
        <v>786817841</v>
      </c>
      <c r="I573" s="30">
        <v>8.4199999999999997E-2</v>
      </c>
      <c r="J573" s="9">
        <v>0</v>
      </c>
      <c r="K573" s="9">
        <v>0</v>
      </c>
      <c r="L573" s="9">
        <v>0</v>
      </c>
      <c r="M573" s="9">
        <v>8.4199999999999997E-2</v>
      </c>
      <c r="N573" s="9">
        <v>0</v>
      </c>
      <c r="O573" s="9">
        <v>0</v>
      </c>
      <c r="P573" s="9">
        <v>769852178</v>
      </c>
      <c r="Q573" s="31">
        <v>0.82199999999999995</v>
      </c>
      <c r="R573" s="31">
        <v>0.77700000000000002</v>
      </c>
      <c r="S573" s="31">
        <v>0.89410000000000001</v>
      </c>
      <c r="T573" s="31">
        <v>0.80459999999999998</v>
      </c>
      <c r="U573" s="32">
        <v>0.80459999999999998</v>
      </c>
      <c r="V573" s="31">
        <f t="shared" si="16"/>
        <v>-2.7599999999999958E-2</v>
      </c>
      <c r="W573" s="9">
        <f t="shared" si="17"/>
        <v>-212479.2011279997</v>
      </c>
    </row>
    <row r="574" spans="1:23" x14ac:dyDescent="0.35">
      <c r="A574" s="40">
        <v>137901</v>
      </c>
      <c r="B574" s="9" t="s">
        <v>482</v>
      </c>
      <c r="C574" s="9" t="s">
        <v>1035</v>
      </c>
      <c r="D574" s="9">
        <v>44774.524027777778</v>
      </c>
      <c r="E574" s="9">
        <v>0</v>
      </c>
      <c r="F574" s="9">
        <v>1124406760</v>
      </c>
      <c r="G574" s="29">
        <v>1012766196</v>
      </c>
      <c r="H574" s="29">
        <v>1070200049</v>
      </c>
      <c r="I574" s="30">
        <v>5.67E-2</v>
      </c>
      <c r="J574" s="9">
        <v>0</v>
      </c>
      <c r="K574" s="9">
        <v>0</v>
      </c>
      <c r="L574" s="9">
        <v>0</v>
      </c>
      <c r="M574" s="9">
        <v>5.67E-2</v>
      </c>
      <c r="N574" s="9">
        <v>0</v>
      </c>
      <c r="O574" s="9">
        <v>0</v>
      </c>
      <c r="P574" s="9">
        <v>1188171736</v>
      </c>
      <c r="Q574" s="31">
        <v>0.88819999999999999</v>
      </c>
      <c r="R574" s="31">
        <v>0.86150000000000004</v>
      </c>
      <c r="S574" s="31">
        <v>0.89410000000000001</v>
      </c>
      <c r="T574" s="31">
        <v>0.80459999999999998</v>
      </c>
      <c r="U574" s="32">
        <v>0.86150000000000004</v>
      </c>
      <c r="V574" s="31">
        <f t="shared" si="16"/>
        <v>0</v>
      </c>
      <c r="W574" s="9">
        <f t="shared" si="17"/>
        <v>0</v>
      </c>
    </row>
    <row r="575" spans="1:23" x14ac:dyDescent="0.35">
      <c r="A575" s="40">
        <v>137902</v>
      </c>
      <c r="B575" s="9" t="s">
        <v>481</v>
      </c>
      <c r="C575" s="9" t="s">
        <v>1035</v>
      </c>
      <c r="D575" s="9">
        <v>44770.780717592592</v>
      </c>
      <c r="E575" s="9">
        <v>13902358</v>
      </c>
      <c r="F575" s="9">
        <v>233994628</v>
      </c>
      <c r="G575" s="29">
        <v>203112913</v>
      </c>
      <c r="H575" s="29">
        <v>219360912</v>
      </c>
      <c r="I575" s="30">
        <v>0.08</v>
      </c>
      <c r="J575" s="9">
        <v>0</v>
      </c>
      <c r="K575" s="9">
        <v>0</v>
      </c>
      <c r="L575" s="9">
        <v>0</v>
      </c>
      <c r="M575" s="9">
        <v>0.08</v>
      </c>
      <c r="N575" s="9">
        <v>0</v>
      </c>
      <c r="O575" s="9">
        <v>-13902358</v>
      </c>
      <c r="P575" s="9">
        <v>237698531</v>
      </c>
      <c r="Q575" s="31">
        <v>0.83240000000000003</v>
      </c>
      <c r="R575" s="31">
        <v>0.83240000000000003</v>
      </c>
      <c r="S575" s="31">
        <v>0.89410000000000001</v>
      </c>
      <c r="T575" s="31">
        <v>0.80459999999999998</v>
      </c>
      <c r="U575" s="32">
        <v>0.83240000000000003</v>
      </c>
      <c r="V575" s="31">
        <f t="shared" si="16"/>
        <v>0</v>
      </c>
      <c r="W575" s="9">
        <f t="shared" si="17"/>
        <v>0</v>
      </c>
    </row>
    <row r="576" spans="1:23" x14ac:dyDescent="0.35">
      <c r="A576" s="40">
        <v>137903</v>
      </c>
      <c r="B576" s="9" t="s">
        <v>480</v>
      </c>
      <c r="C576" s="9" t="s">
        <v>1035</v>
      </c>
      <c r="D576" s="9">
        <v>44774.629942129628</v>
      </c>
      <c r="E576" s="9">
        <v>0</v>
      </c>
      <c r="F576" s="9">
        <v>288443848</v>
      </c>
      <c r="G576" s="29">
        <v>294987189</v>
      </c>
      <c r="H576" s="29">
        <v>300063741</v>
      </c>
      <c r="I576" s="30">
        <v>1.72E-2</v>
      </c>
      <c r="J576" s="9">
        <v>0</v>
      </c>
      <c r="K576" s="9">
        <v>0</v>
      </c>
      <c r="L576" s="9">
        <v>0</v>
      </c>
      <c r="M576" s="9">
        <v>1.72E-2</v>
      </c>
      <c r="N576" s="9">
        <v>0</v>
      </c>
      <c r="O576" s="9">
        <v>0</v>
      </c>
      <c r="P576" s="9">
        <v>293407793</v>
      </c>
      <c r="Q576" s="31">
        <v>0.91339999999999999</v>
      </c>
      <c r="R576" s="31">
        <v>0.91339999999999999</v>
      </c>
      <c r="S576" s="31">
        <v>0.89410000000000001</v>
      </c>
      <c r="T576" s="31">
        <v>0.80459999999999998</v>
      </c>
      <c r="U576" s="32">
        <v>0.89410000000000001</v>
      </c>
      <c r="V576" s="31">
        <f t="shared" si="16"/>
        <v>0</v>
      </c>
      <c r="W576" s="9">
        <f t="shared" si="17"/>
        <v>0</v>
      </c>
    </row>
    <row r="577" spans="1:23" x14ac:dyDescent="0.35">
      <c r="A577" s="40">
        <v>137904</v>
      </c>
      <c r="B577" s="9" t="s">
        <v>479</v>
      </c>
      <c r="C577" s="9" t="s">
        <v>1035</v>
      </c>
      <c r="D577" s="9">
        <v>44774.761435185188</v>
      </c>
      <c r="E577" s="9">
        <v>0</v>
      </c>
      <c r="F577" s="9">
        <v>92033656</v>
      </c>
      <c r="G577" s="29">
        <v>89391086</v>
      </c>
      <c r="H577" s="29">
        <v>110355108</v>
      </c>
      <c r="I577" s="30">
        <v>0.23449999999999999</v>
      </c>
      <c r="J577" s="9">
        <v>0</v>
      </c>
      <c r="K577" s="9">
        <v>0</v>
      </c>
      <c r="L577" s="9">
        <v>0</v>
      </c>
      <c r="M577" s="9">
        <v>0.23449999999999999</v>
      </c>
      <c r="N577" s="9">
        <v>0</v>
      </c>
      <c r="O577" s="9">
        <v>0</v>
      </c>
      <c r="P577" s="9">
        <v>113617414</v>
      </c>
      <c r="Q577" s="31">
        <v>0.91339999999999999</v>
      </c>
      <c r="R577" s="31">
        <v>0.75829999999999997</v>
      </c>
      <c r="S577" s="31">
        <v>0.89410000000000001</v>
      </c>
      <c r="T577" s="31">
        <v>0.80459999999999998</v>
      </c>
      <c r="U577" s="32">
        <v>0.80459999999999998</v>
      </c>
      <c r="V577" s="31">
        <f t="shared" si="16"/>
        <v>-4.6300000000000008E-2</v>
      </c>
      <c r="W577" s="9">
        <f t="shared" si="17"/>
        <v>-52604.862682000006</v>
      </c>
    </row>
    <row r="578" spans="1:23" x14ac:dyDescent="0.35">
      <c r="A578" s="40">
        <v>138902</v>
      </c>
      <c r="B578" s="9" t="s">
        <v>478</v>
      </c>
      <c r="C578" s="9" t="s">
        <v>1035</v>
      </c>
      <c r="D578" s="9">
        <v>44769.402430555558</v>
      </c>
      <c r="E578" s="9">
        <v>0</v>
      </c>
      <c r="F578" s="9">
        <v>62078541</v>
      </c>
      <c r="G578" s="29">
        <v>64465801</v>
      </c>
      <c r="H578" s="29">
        <v>69450673</v>
      </c>
      <c r="I578" s="30">
        <v>7.7299999999999994E-2</v>
      </c>
      <c r="J578" s="9">
        <v>0</v>
      </c>
      <c r="K578" s="9">
        <v>0</v>
      </c>
      <c r="L578" s="9">
        <v>0</v>
      </c>
      <c r="M578" s="9">
        <v>7.7299999999999994E-2</v>
      </c>
      <c r="N578" s="9">
        <v>0</v>
      </c>
      <c r="O578" s="9">
        <v>0</v>
      </c>
      <c r="P578" s="9">
        <v>66878816</v>
      </c>
      <c r="Q578" s="31">
        <v>0.91339999999999999</v>
      </c>
      <c r="R578" s="31">
        <v>0.86899999999999999</v>
      </c>
      <c r="S578" s="31">
        <v>0.89410000000000001</v>
      </c>
      <c r="T578" s="31">
        <v>0.80459999999999998</v>
      </c>
      <c r="U578" s="32">
        <v>0.86899999999999999</v>
      </c>
      <c r="V578" s="31">
        <f t="shared" ref="V578:V641" si="18">MIN(R578,S578)-U578</f>
        <v>0</v>
      </c>
      <c r="W578" s="9">
        <f t="shared" ref="W578:W641" si="19">V578*(P578/100)</f>
        <v>0</v>
      </c>
    </row>
    <row r="579" spans="1:23" x14ac:dyDescent="0.35">
      <c r="A579" s="40">
        <v>138903</v>
      </c>
      <c r="B579" s="9" t="s">
        <v>477</v>
      </c>
      <c r="C579" s="9" t="s">
        <v>1035</v>
      </c>
      <c r="D579" s="9">
        <v>44769.544224537036</v>
      </c>
      <c r="E579" s="9">
        <v>0</v>
      </c>
      <c r="F579" s="9">
        <v>120467304</v>
      </c>
      <c r="G579" s="29">
        <v>122053310</v>
      </c>
      <c r="H579" s="29">
        <v>120572225</v>
      </c>
      <c r="I579" s="30">
        <v>-1.21E-2</v>
      </c>
      <c r="J579" s="9">
        <v>0</v>
      </c>
      <c r="K579" s="9">
        <v>0</v>
      </c>
      <c r="L579" s="9">
        <v>0</v>
      </c>
      <c r="M579" s="9">
        <v>-1.21E-2</v>
      </c>
      <c r="N579" s="9">
        <v>0</v>
      </c>
      <c r="O579" s="9">
        <v>0</v>
      </c>
      <c r="P579" s="9">
        <v>119005465</v>
      </c>
      <c r="Q579" s="31">
        <v>0.87519999999999998</v>
      </c>
      <c r="R579" s="31">
        <v>0.87519999999999998</v>
      </c>
      <c r="S579" s="31">
        <v>0.89410000000000001</v>
      </c>
      <c r="T579" s="31">
        <v>0.80459999999999998</v>
      </c>
      <c r="U579" s="32">
        <v>0.87519999999999998</v>
      </c>
      <c r="V579" s="31">
        <f t="shared" si="18"/>
        <v>0</v>
      </c>
      <c r="W579" s="9">
        <f t="shared" si="19"/>
        <v>0</v>
      </c>
    </row>
    <row r="580" spans="1:23" x14ac:dyDescent="0.35">
      <c r="A580" s="40">
        <v>138904</v>
      </c>
      <c r="B580" s="9" t="s">
        <v>476</v>
      </c>
      <c r="C580" s="9" t="s">
        <v>1035</v>
      </c>
      <c r="D580" s="9">
        <v>44770.457719907405</v>
      </c>
      <c r="E580" s="9">
        <v>0</v>
      </c>
      <c r="F580" s="9">
        <v>136363152</v>
      </c>
      <c r="G580" s="29">
        <v>126532860</v>
      </c>
      <c r="H580" s="29">
        <v>173055442</v>
      </c>
      <c r="I580" s="30">
        <v>0.36770000000000003</v>
      </c>
      <c r="J580" s="9">
        <v>0</v>
      </c>
      <c r="K580" s="9">
        <v>0</v>
      </c>
      <c r="L580" s="9">
        <v>0</v>
      </c>
      <c r="M580" s="9">
        <v>0.36770000000000003</v>
      </c>
      <c r="N580" s="9">
        <v>0</v>
      </c>
      <c r="O580" s="9">
        <v>0</v>
      </c>
      <c r="P580" s="9">
        <v>186500057</v>
      </c>
      <c r="Q580" s="31">
        <v>0.82199999999999995</v>
      </c>
      <c r="R580" s="31">
        <v>0.61599999999999999</v>
      </c>
      <c r="S580" s="31">
        <v>0.89410000000000001</v>
      </c>
      <c r="T580" s="31">
        <v>0.80459999999999998</v>
      </c>
      <c r="U580" s="32">
        <v>0.80459999999999998</v>
      </c>
      <c r="V580" s="31">
        <f t="shared" si="18"/>
        <v>-0.18859999999999999</v>
      </c>
      <c r="W580" s="9">
        <f t="shared" si="19"/>
        <v>-351739.107502</v>
      </c>
    </row>
    <row r="581" spans="1:23" x14ac:dyDescent="0.35">
      <c r="A581" s="40">
        <v>139905</v>
      </c>
      <c r="B581" s="9" t="s">
        <v>475</v>
      </c>
      <c r="C581" s="9" t="s">
        <v>1035</v>
      </c>
      <c r="D581" s="9">
        <v>44769.544224537036</v>
      </c>
      <c r="E581" s="9">
        <v>0</v>
      </c>
      <c r="F581" s="9">
        <v>1129645062</v>
      </c>
      <c r="G581" s="29">
        <v>1144537314</v>
      </c>
      <c r="H581" s="29">
        <v>1213693121</v>
      </c>
      <c r="I581" s="30">
        <v>6.0400000000000002E-2</v>
      </c>
      <c r="J581" s="9">
        <v>0</v>
      </c>
      <c r="K581" s="9">
        <v>0</v>
      </c>
      <c r="L581" s="9">
        <v>0</v>
      </c>
      <c r="M581" s="9">
        <v>6.0400000000000002E-2</v>
      </c>
      <c r="N581" s="9">
        <v>0</v>
      </c>
      <c r="O581" s="9">
        <v>0</v>
      </c>
      <c r="P581" s="9">
        <v>1197901042</v>
      </c>
      <c r="Q581" s="31">
        <v>0.91339999999999999</v>
      </c>
      <c r="R581" s="31">
        <v>0.88280000000000003</v>
      </c>
      <c r="S581" s="31">
        <v>0.89410000000000001</v>
      </c>
      <c r="T581" s="31">
        <v>0.80459999999999998</v>
      </c>
      <c r="U581" s="32">
        <v>0.88280000000000003</v>
      </c>
      <c r="V581" s="31">
        <f t="shared" si="18"/>
        <v>0</v>
      </c>
      <c r="W581" s="9">
        <f t="shared" si="19"/>
        <v>0</v>
      </c>
    </row>
    <row r="582" spans="1:23" x14ac:dyDescent="0.35">
      <c r="A582" s="40">
        <v>139909</v>
      </c>
      <c r="B582" s="9" t="s">
        <v>474</v>
      </c>
      <c r="C582" s="9" t="s">
        <v>1035</v>
      </c>
      <c r="D582" s="9">
        <v>44770.666516203702</v>
      </c>
      <c r="E582" s="9">
        <v>0</v>
      </c>
      <c r="F582" s="9">
        <v>1267250003</v>
      </c>
      <c r="G582" s="29">
        <v>1224659504</v>
      </c>
      <c r="H582" s="29">
        <v>1321809387</v>
      </c>
      <c r="I582" s="30">
        <v>7.9299999999999995E-2</v>
      </c>
      <c r="J582" s="9">
        <v>0</v>
      </c>
      <c r="K582" s="9">
        <v>0</v>
      </c>
      <c r="L582" s="9">
        <v>0</v>
      </c>
      <c r="M582" s="9">
        <v>7.9299999999999995E-2</v>
      </c>
      <c r="N582" s="9">
        <v>0</v>
      </c>
      <c r="O582" s="9">
        <v>0</v>
      </c>
      <c r="P582" s="9">
        <v>1367778508</v>
      </c>
      <c r="Q582" s="31">
        <v>0.82199999999999995</v>
      </c>
      <c r="R582" s="31">
        <v>0.78059999999999996</v>
      </c>
      <c r="S582" s="31">
        <v>0.89410000000000001</v>
      </c>
      <c r="T582" s="31">
        <v>0.80459999999999998</v>
      </c>
      <c r="U582" s="32">
        <v>0.80459999999999998</v>
      </c>
      <c r="V582" s="31">
        <f t="shared" si="18"/>
        <v>-2.4000000000000021E-2</v>
      </c>
      <c r="W582" s="9">
        <f t="shared" si="19"/>
        <v>-328266.84192000027</v>
      </c>
    </row>
    <row r="583" spans="1:23" x14ac:dyDescent="0.35">
      <c r="A583" s="40">
        <v>139911</v>
      </c>
      <c r="B583" s="9" t="s">
        <v>473</v>
      </c>
      <c r="C583" s="9" t="s">
        <v>1035</v>
      </c>
      <c r="D583" s="9">
        <v>44770.539027777777</v>
      </c>
      <c r="E583" s="9">
        <v>0</v>
      </c>
      <c r="F583" s="9">
        <v>1428654709</v>
      </c>
      <c r="G583" s="29">
        <v>1524183134</v>
      </c>
      <c r="H583" s="29">
        <v>1687493047</v>
      </c>
      <c r="I583" s="30">
        <v>0.1071</v>
      </c>
      <c r="J583" s="9">
        <v>0</v>
      </c>
      <c r="K583" s="9">
        <v>0</v>
      </c>
      <c r="L583" s="9">
        <v>0</v>
      </c>
      <c r="M583" s="9">
        <v>0.1071</v>
      </c>
      <c r="N583" s="9">
        <v>0</v>
      </c>
      <c r="O583" s="9">
        <v>0</v>
      </c>
      <c r="P583" s="9">
        <v>1581729147</v>
      </c>
      <c r="Q583" s="31">
        <v>0.84599999999999997</v>
      </c>
      <c r="R583" s="31">
        <v>0.78320000000000001</v>
      </c>
      <c r="S583" s="31">
        <v>0.89410000000000001</v>
      </c>
      <c r="T583" s="31">
        <v>0.80459999999999998</v>
      </c>
      <c r="U583" s="32">
        <v>0.80459999999999998</v>
      </c>
      <c r="V583" s="31">
        <f t="shared" si="18"/>
        <v>-2.1399999999999975E-2</v>
      </c>
      <c r="W583" s="9">
        <f t="shared" si="19"/>
        <v>-338490.0374579996</v>
      </c>
    </row>
    <row r="584" spans="1:23" x14ac:dyDescent="0.35">
      <c r="A584" s="40">
        <v>139912</v>
      </c>
      <c r="B584" s="9" t="s">
        <v>472</v>
      </c>
      <c r="C584" s="9" t="s">
        <v>1035</v>
      </c>
      <c r="D584" s="9">
        <v>44774.629942129628</v>
      </c>
      <c r="E584" s="9">
        <v>0</v>
      </c>
      <c r="F584" s="9">
        <v>489073695</v>
      </c>
      <c r="G584" s="29">
        <v>428999377</v>
      </c>
      <c r="H584" s="29">
        <v>469150814</v>
      </c>
      <c r="I584" s="30">
        <v>9.3600000000000003E-2</v>
      </c>
      <c r="J584" s="9">
        <v>0</v>
      </c>
      <c r="K584" s="9">
        <v>0</v>
      </c>
      <c r="L584" s="9">
        <v>0</v>
      </c>
      <c r="M584" s="9">
        <v>9.3600000000000003E-2</v>
      </c>
      <c r="N584" s="9">
        <v>0</v>
      </c>
      <c r="O584" s="9">
        <v>0</v>
      </c>
      <c r="P584" s="9">
        <v>534847681</v>
      </c>
      <c r="Q584" s="31">
        <v>0.82199999999999995</v>
      </c>
      <c r="R584" s="31">
        <v>0.77039999999999997</v>
      </c>
      <c r="S584" s="31">
        <v>0.89410000000000001</v>
      </c>
      <c r="T584" s="31">
        <v>0.80459999999999998</v>
      </c>
      <c r="U584" s="32">
        <v>0.80459999999999998</v>
      </c>
      <c r="V584" s="31">
        <f t="shared" si="18"/>
        <v>-3.4200000000000008E-2</v>
      </c>
      <c r="W584" s="9">
        <f t="shared" si="19"/>
        <v>-182917.90690200002</v>
      </c>
    </row>
    <row r="585" spans="1:23" x14ac:dyDescent="0.35">
      <c r="A585" s="40">
        <v>140901</v>
      </c>
      <c r="B585" s="9" t="s">
        <v>471</v>
      </c>
      <c r="C585" s="9" t="s">
        <v>1035</v>
      </c>
      <c r="D585" s="9">
        <v>44774.524027777778</v>
      </c>
      <c r="E585" s="9">
        <v>0</v>
      </c>
      <c r="F585" s="9">
        <v>54392256</v>
      </c>
      <c r="G585" s="29">
        <v>54877090</v>
      </c>
      <c r="H585" s="29">
        <v>53101568</v>
      </c>
      <c r="I585" s="30">
        <v>-3.2399999999999998E-2</v>
      </c>
      <c r="J585" s="9">
        <v>0</v>
      </c>
      <c r="K585" s="9">
        <v>0</v>
      </c>
      <c r="L585" s="9">
        <v>0</v>
      </c>
      <c r="M585" s="9">
        <v>-3.2399999999999998E-2</v>
      </c>
      <c r="N585" s="9">
        <v>0</v>
      </c>
      <c r="O585" s="9">
        <v>0</v>
      </c>
      <c r="P585" s="9">
        <v>52632421</v>
      </c>
      <c r="Q585" s="31">
        <v>0.91339999999999999</v>
      </c>
      <c r="R585" s="31">
        <v>0.91339999999999999</v>
      </c>
      <c r="S585" s="31">
        <v>0.89410000000000001</v>
      </c>
      <c r="T585" s="31">
        <v>0.80459999999999998</v>
      </c>
      <c r="U585" s="32">
        <v>0.89410000000000001</v>
      </c>
      <c r="V585" s="31">
        <f t="shared" si="18"/>
        <v>0</v>
      </c>
      <c r="W585" s="9">
        <f t="shared" si="19"/>
        <v>0</v>
      </c>
    </row>
    <row r="586" spans="1:23" x14ac:dyDescent="0.35">
      <c r="A586" s="40">
        <v>140904</v>
      </c>
      <c r="B586" s="9" t="s">
        <v>470</v>
      </c>
      <c r="C586" s="9" t="s">
        <v>1035</v>
      </c>
      <c r="D586" s="9">
        <v>44768.607303240744</v>
      </c>
      <c r="E586" s="9">
        <v>0</v>
      </c>
      <c r="F586" s="9">
        <v>300289434</v>
      </c>
      <c r="G586" s="29">
        <v>264521560</v>
      </c>
      <c r="H586" s="29">
        <v>276647819</v>
      </c>
      <c r="I586" s="30">
        <v>4.58E-2</v>
      </c>
      <c r="J586" s="9">
        <v>0</v>
      </c>
      <c r="K586" s="9">
        <v>0</v>
      </c>
      <c r="L586" s="9">
        <v>0</v>
      </c>
      <c r="M586" s="9">
        <v>4.58E-2</v>
      </c>
      <c r="N586" s="9">
        <v>0</v>
      </c>
      <c r="O586" s="9">
        <v>0</v>
      </c>
      <c r="P586" s="9">
        <v>314055372</v>
      </c>
      <c r="Q586" s="31">
        <v>0.86890000000000001</v>
      </c>
      <c r="R586" s="31">
        <v>0.85150000000000003</v>
      </c>
      <c r="S586" s="31">
        <v>0.89410000000000001</v>
      </c>
      <c r="T586" s="31">
        <v>0.80459999999999998</v>
      </c>
      <c r="U586" s="32">
        <v>0.85150000000000003</v>
      </c>
      <c r="V586" s="31">
        <f t="shared" si="18"/>
        <v>0</v>
      </c>
      <c r="W586" s="9">
        <f t="shared" si="19"/>
        <v>0</v>
      </c>
    </row>
    <row r="587" spans="1:23" x14ac:dyDescent="0.35">
      <c r="A587" s="40">
        <v>140905</v>
      </c>
      <c r="B587" s="9" t="s">
        <v>469</v>
      </c>
      <c r="C587" s="9" t="s">
        <v>1035</v>
      </c>
      <c r="D587" s="9">
        <v>44774.629942129628</v>
      </c>
      <c r="E587" s="9">
        <v>0</v>
      </c>
      <c r="F587" s="9">
        <v>152345976</v>
      </c>
      <c r="G587" s="29">
        <v>154441415</v>
      </c>
      <c r="H587" s="29">
        <v>144710908</v>
      </c>
      <c r="I587" s="30">
        <v>-6.3E-2</v>
      </c>
      <c r="J587" s="9">
        <v>0</v>
      </c>
      <c r="K587" s="9">
        <v>0</v>
      </c>
      <c r="L587" s="9">
        <v>0</v>
      </c>
      <c r="M587" s="9">
        <v>-6.3E-2</v>
      </c>
      <c r="N587" s="9">
        <v>0</v>
      </c>
      <c r="O587" s="9">
        <v>0</v>
      </c>
      <c r="P587" s="9">
        <v>142747491</v>
      </c>
      <c r="Q587" s="31">
        <v>0.85589999999999999</v>
      </c>
      <c r="R587" s="31">
        <v>0.85589999999999999</v>
      </c>
      <c r="S587" s="31">
        <v>0.89410000000000001</v>
      </c>
      <c r="T587" s="31">
        <v>0.80459999999999998</v>
      </c>
      <c r="U587" s="32">
        <v>0.85589999999999999</v>
      </c>
      <c r="V587" s="31">
        <f t="shared" si="18"/>
        <v>0</v>
      </c>
      <c r="W587" s="9">
        <f t="shared" si="19"/>
        <v>0</v>
      </c>
    </row>
    <row r="588" spans="1:23" x14ac:dyDescent="0.35">
      <c r="A588" s="40">
        <v>140907</v>
      </c>
      <c r="B588" s="9" t="s">
        <v>468</v>
      </c>
      <c r="C588" s="9" t="s">
        <v>1035</v>
      </c>
      <c r="D588" s="9">
        <v>44774.629942129628</v>
      </c>
      <c r="E588" s="9">
        <v>0</v>
      </c>
      <c r="F588" s="9">
        <v>86604746</v>
      </c>
      <c r="G588" s="29">
        <v>94109362</v>
      </c>
      <c r="H588" s="29">
        <v>98079983</v>
      </c>
      <c r="I588" s="30">
        <v>4.2200000000000001E-2</v>
      </c>
      <c r="J588" s="9">
        <v>0</v>
      </c>
      <c r="K588" s="9">
        <v>0</v>
      </c>
      <c r="L588" s="9">
        <v>0</v>
      </c>
      <c r="M588" s="9">
        <v>4.2200000000000001E-2</v>
      </c>
      <c r="N588" s="9">
        <v>0</v>
      </c>
      <c r="O588" s="9">
        <v>0</v>
      </c>
      <c r="P588" s="9">
        <v>90258736</v>
      </c>
      <c r="Q588" s="31">
        <v>0.87809999999999999</v>
      </c>
      <c r="R588" s="31">
        <v>0.86360000000000003</v>
      </c>
      <c r="S588" s="31">
        <v>0.89410000000000001</v>
      </c>
      <c r="T588" s="31">
        <v>0.80459999999999998</v>
      </c>
      <c r="U588" s="32">
        <v>0.86360000000000003</v>
      </c>
      <c r="V588" s="31">
        <f t="shared" si="18"/>
        <v>0</v>
      </c>
      <c r="W588" s="9">
        <f t="shared" si="19"/>
        <v>0</v>
      </c>
    </row>
    <row r="589" spans="1:23" x14ac:dyDescent="0.35">
      <c r="A589" s="40">
        <v>140908</v>
      </c>
      <c r="B589" s="9" t="s">
        <v>467</v>
      </c>
      <c r="C589" s="9" t="s">
        <v>1035</v>
      </c>
      <c r="D589" s="9">
        <v>44768.642604166664</v>
      </c>
      <c r="E589" s="9">
        <v>0</v>
      </c>
      <c r="F589" s="9">
        <v>596591029</v>
      </c>
      <c r="G589" s="29">
        <v>532448667</v>
      </c>
      <c r="H589" s="29">
        <v>581011533</v>
      </c>
      <c r="I589" s="30">
        <v>9.1200000000000003E-2</v>
      </c>
      <c r="J589" s="9">
        <v>0</v>
      </c>
      <c r="K589" s="9">
        <v>0</v>
      </c>
      <c r="L589" s="9">
        <v>0</v>
      </c>
      <c r="M589" s="9">
        <v>9.1200000000000003E-2</v>
      </c>
      <c r="N589" s="9">
        <v>0</v>
      </c>
      <c r="O589" s="9">
        <v>0</v>
      </c>
      <c r="P589" s="9">
        <v>651004106</v>
      </c>
      <c r="Q589" s="31">
        <v>0.90680000000000005</v>
      </c>
      <c r="R589" s="31">
        <v>0.85170000000000001</v>
      </c>
      <c r="S589" s="31">
        <v>0.89410000000000001</v>
      </c>
      <c r="T589" s="31">
        <v>0.80459999999999998</v>
      </c>
      <c r="U589" s="32">
        <v>0.85170000000000001</v>
      </c>
      <c r="V589" s="31">
        <f t="shared" si="18"/>
        <v>0</v>
      </c>
      <c r="W589" s="9">
        <f t="shared" si="19"/>
        <v>0</v>
      </c>
    </row>
    <row r="590" spans="1:23" x14ac:dyDescent="0.35">
      <c r="A590" s="40">
        <v>141901</v>
      </c>
      <c r="B590" s="9" t="s">
        <v>466</v>
      </c>
      <c r="C590" s="9" t="s">
        <v>1035</v>
      </c>
      <c r="D590" s="9">
        <v>44767.682997685188</v>
      </c>
      <c r="E590" s="9">
        <v>0</v>
      </c>
      <c r="F590" s="9">
        <v>1521854919</v>
      </c>
      <c r="G590" s="29">
        <v>1606277118</v>
      </c>
      <c r="H590" s="29">
        <v>1835883565</v>
      </c>
      <c r="I590" s="30">
        <v>0.1429</v>
      </c>
      <c r="J590" s="9">
        <v>0</v>
      </c>
      <c r="K590" s="9">
        <v>0</v>
      </c>
      <c r="L590" s="9">
        <v>0</v>
      </c>
      <c r="M590" s="9">
        <v>0.1429</v>
      </c>
      <c r="N590" s="9">
        <v>0</v>
      </c>
      <c r="O590" s="9">
        <v>0</v>
      </c>
      <c r="P590" s="9">
        <v>1739393784</v>
      </c>
      <c r="Q590" s="31">
        <v>0.82199999999999995</v>
      </c>
      <c r="R590" s="31">
        <v>0.73709999999999998</v>
      </c>
      <c r="S590" s="31">
        <v>0.89410000000000001</v>
      </c>
      <c r="T590" s="31">
        <v>0.80459999999999998</v>
      </c>
      <c r="U590" s="32">
        <v>0.80459999999999998</v>
      </c>
      <c r="V590" s="31">
        <f t="shared" si="18"/>
        <v>-6.7500000000000004E-2</v>
      </c>
      <c r="W590" s="9">
        <f t="shared" si="19"/>
        <v>-1174090.8042000001</v>
      </c>
    </row>
    <row r="591" spans="1:23" x14ac:dyDescent="0.35">
      <c r="A591" s="40">
        <v>141902</v>
      </c>
      <c r="B591" s="9" t="s">
        <v>465</v>
      </c>
      <c r="C591" s="9" t="s">
        <v>1035</v>
      </c>
      <c r="D591" s="9">
        <v>44767.529120370367</v>
      </c>
      <c r="E591" s="9">
        <v>0</v>
      </c>
      <c r="F591" s="9">
        <v>169355990</v>
      </c>
      <c r="G591" s="29">
        <v>170545738</v>
      </c>
      <c r="H591" s="29">
        <v>190357772</v>
      </c>
      <c r="I591" s="30">
        <v>0.1162</v>
      </c>
      <c r="J591" s="9">
        <v>0</v>
      </c>
      <c r="K591" s="9">
        <v>0</v>
      </c>
      <c r="L591" s="9">
        <v>0</v>
      </c>
      <c r="M591" s="9">
        <v>0.1162</v>
      </c>
      <c r="N591" s="9">
        <v>0</v>
      </c>
      <c r="O591" s="9">
        <v>0</v>
      </c>
      <c r="P591" s="9">
        <v>189029813</v>
      </c>
      <c r="Q591" s="31">
        <v>0.82199999999999995</v>
      </c>
      <c r="R591" s="31">
        <v>0.75480000000000003</v>
      </c>
      <c r="S591" s="31">
        <v>0.89410000000000001</v>
      </c>
      <c r="T591" s="31">
        <v>0.80459999999999998</v>
      </c>
      <c r="U591" s="32">
        <v>0.80459999999999998</v>
      </c>
      <c r="V591" s="31">
        <f t="shared" si="18"/>
        <v>-4.9799999999999955E-2</v>
      </c>
      <c r="W591" s="9">
        <f t="shared" si="19"/>
        <v>-94136.846873999908</v>
      </c>
    </row>
    <row r="592" spans="1:23" x14ac:dyDescent="0.35">
      <c r="A592" s="40">
        <v>142901</v>
      </c>
      <c r="B592" s="9" t="s">
        <v>464</v>
      </c>
      <c r="C592" s="9" t="s">
        <v>1035</v>
      </c>
      <c r="D592" s="9">
        <v>44774.678518518522</v>
      </c>
      <c r="E592" s="9">
        <v>0</v>
      </c>
      <c r="F592" s="9">
        <v>4868560069</v>
      </c>
      <c r="G592" s="29">
        <v>4824715103</v>
      </c>
      <c r="H592" s="29">
        <v>7893292189</v>
      </c>
      <c r="I592" s="30">
        <v>0.63600000000000001</v>
      </c>
      <c r="J592" s="9">
        <v>0</v>
      </c>
      <c r="K592" s="9">
        <v>0</v>
      </c>
      <c r="L592" s="9">
        <v>0</v>
      </c>
      <c r="M592" s="9">
        <v>0.63600000000000001</v>
      </c>
      <c r="N592" s="9">
        <v>0</v>
      </c>
      <c r="O592" s="9">
        <v>0</v>
      </c>
      <c r="P592" s="9">
        <v>7965023083</v>
      </c>
      <c r="Q592" s="31">
        <v>0.91339999999999999</v>
      </c>
      <c r="R592" s="31">
        <v>0.57220000000000004</v>
      </c>
      <c r="S592" s="31">
        <v>0.89410000000000001</v>
      </c>
      <c r="T592" s="31">
        <v>0.80459999999999998</v>
      </c>
      <c r="U592" s="32">
        <v>0.80459999999999998</v>
      </c>
      <c r="V592" s="31">
        <f t="shared" si="18"/>
        <v>-0.23239999999999994</v>
      </c>
      <c r="W592" s="9">
        <f t="shared" si="19"/>
        <v>-18510713.644891996</v>
      </c>
    </row>
    <row r="593" spans="1:23" x14ac:dyDescent="0.35">
      <c r="A593" s="40">
        <v>143901</v>
      </c>
      <c r="B593" s="9" t="s">
        <v>463</v>
      </c>
      <c r="C593" s="9" t="s">
        <v>1035</v>
      </c>
      <c r="D593" s="9">
        <v>44770.539027777777</v>
      </c>
      <c r="E593" s="9">
        <v>0</v>
      </c>
      <c r="F593" s="9">
        <v>941612109</v>
      </c>
      <c r="G593" s="29">
        <v>874060505</v>
      </c>
      <c r="H593" s="29">
        <v>959154937</v>
      </c>
      <c r="I593" s="30">
        <v>9.74E-2</v>
      </c>
      <c r="J593" s="9">
        <v>0</v>
      </c>
      <c r="K593" s="9">
        <v>0</v>
      </c>
      <c r="L593" s="9">
        <v>0</v>
      </c>
      <c r="M593" s="9">
        <v>9.74E-2</v>
      </c>
      <c r="N593" s="9">
        <v>0</v>
      </c>
      <c r="O593" s="9">
        <v>0</v>
      </c>
      <c r="P593" s="9">
        <v>1033283048</v>
      </c>
      <c r="Q593" s="31">
        <v>0.82199999999999995</v>
      </c>
      <c r="R593" s="31">
        <v>0.76780000000000004</v>
      </c>
      <c r="S593" s="31">
        <v>0.89410000000000001</v>
      </c>
      <c r="T593" s="31">
        <v>0.80459999999999998</v>
      </c>
      <c r="U593" s="32">
        <v>0.80459999999999998</v>
      </c>
      <c r="V593" s="31">
        <f t="shared" si="18"/>
        <v>-3.6799999999999944E-2</v>
      </c>
      <c r="W593" s="9">
        <f t="shared" si="19"/>
        <v>-380248.16166399943</v>
      </c>
    </row>
    <row r="594" spans="1:23" x14ac:dyDescent="0.35">
      <c r="A594" s="40">
        <v>143902</v>
      </c>
      <c r="B594" s="9" t="s">
        <v>462</v>
      </c>
      <c r="C594" s="9" t="s">
        <v>1035</v>
      </c>
      <c r="D594" s="9">
        <v>44774.700474537036</v>
      </c>
      <c r="E594" s="9">
        <v>16337204</v>
      </c>
      <c r="F594" s="9">
        <v>442304293</v>
      </c>
      <c r="G594" s="29">
        <v>442641372</v>
      </c>
      <c r="H594" s="29">
        <v>651904187</v>
      </c>
      <c r="I594" s="30">
        <v>0.4728</v>
      </c>
      <c r="J594" s="9">
        <v>0</v>
      </c>
      <c r="K594" s="9">
        <v>0</v>
      </c>
      <c r="L594" s="9">
        <v>0</v>
      </c>
      <c r="M594" s="9">
        <v>0.4728</v>
      </c>
      <c r="N594" s="9">
        <v>18962531</v>
      </c>
      <c r="O594" s="9">
        <v>2625327</v>
      </c>
      <c r="P594" s="9">
        <v>646309513</v>
      </c>
      <c r="Q594" s="31">
        <v>0.91339999999999999</v>
      </c>
      <c r="R594" s="31">
        <v>0.64070000000000005</v>
      </c>
      <c r="S594" s="31">
        <v>0.89410000000000001</v>
      </c>
      <c r="T594" s="31">
        <v>0.80459999999999998</v>
      </c>
      <c r="U594" s="32">
        <v>0.80459999999999998</v>
      </c>
      <c r="V594" s="31">
        <f t="shared" si="18"/>
        <v>-0.16389999999999993</v>
      </c>
      <c r="W594" s="9">
        <f t="shared" si="19"/>
        <v>-1059301.2918069996</v>
      </c>
    </row>
    <row r="595" spans="1:23" x14ac:dyDescent="0.35">
      <c r="A595" s="40">
        <v>143903</v>
      </c>
      <c r="B595" s="9" t="s">
        <v>461</v>
      </c>
      <c r="C595" s="9" t="s">
        <v>1035</v>
      </c>
      <c r="D595" s="9">
        <v>44770.457719907405</v>
      </c>
      <c r="E595" s="9">
        <v>0</v>
      </c>
      <c r="F595" s="9">
        <v>678879701</v>
      </c>
      <c r="G595" s="29">
        <v>705865375</v>
      </c>
      <c r="H595" s="29">
        <v>911162508</v>
      </c>
      <c r="I595" s="30">
        <v>0.2908</v>
      </c>
      <c r="J595" s="9">
        <v>0</v>
      </c>
      <c r="K595" s="9">
        <v>0</v>
      </c>
      <c r="L595" s="9">
        <v>0</v>
      </c>
      <c r="M595" s="9">
        <v>0.2908</v>
      </c>
      <c r="N595" s="9">
        <v>0</v>
      </c>
      <c r="O595" s="9">
        <v>0</v>
      </c>
      <c r="P595" s="9">
        <v>876328196</v>
      </c>
      <c r="Q595" s="31">
        <v>0.91339999999999999</v>
      </c>
      <c r="R595" s="31">
        <v>0.72519999999999996</v>
      </c>
      <c r="S595" s="31">
        <v>0.89410000000000001</v>
      </c>
      <c r="T595" s="31">
        <v>0.80459999999999998</v>
      </c>
      <c r="U595" s="32">
        <v>0.80459999999999998</v>
      </c>
      <c r="V595" s="31">
        <f t="shared" si="18"/>
        <v>-7.9400000000000026E-2</v>
      </c>
      <c r="W595" s="9">
        <f t="shared" si="19"/>
        <v>-695804.58762400027</v>
      </c>
    </row>
    <row r="596" spans="1:23" x14ac:dyDescent="0.35">
      <c r="A596" s="40">
        <v>143904</v>
      </c>
      <c r="B596" s="9" t="s">
        <v>460</v>
      </c>
      <c r="C596" s="9" t="s">
        <v>1035</v>
      </c>
      <c r="D596" s="9">
        <v>44770.666516203702</v>
      </c>
      <c r="E596" s="9">
        <v>8582574</v>
      </c>
      <c r="F596" s="9">
        <v>66680677</v>
      </c>
      <c r="G596" s="29">
        <v>64490139</v>
      </c>
      <c r="H596" s="29">
        <v>73480666</v>
      </c>
      <c r="I596" s="30">
        <v>0.1394</v>
      </c>
      <c r="J596" s="9">
        <v>0</v>
      </c>
      <c r="K596" s="9">
        <v>0</v>
      </c>
      <c r="L596" s="9">
        <v>0</v>
      </c>
      <c r="M596" s="9">
        <v>0.1394</v>
      </c>
      <c r="N596" s="9">
        <v>10494490</v>
      </c>
      <c r="O596" s="9">
        <v>1911916</v>
      </c>
      <c r="P596" s="9">
        <v>76692011</v>
      </c>
      <c r="Q596" s="31">
        <v>0.871</v>
      </c>
      <c r="R596" s="31">
        <v>0.7762</v>
      </c>
      <c r="S596" s="31">
        <v>0.89410000000000001</v>
      </c>
      <c r="T596" s="31">
        <v>0.80459999999999998</v>
      </c>
      <c r="U596" s="32">
        <v>0.80459999999999998</v>
      </c>
      <c r="V596" s="31">
        <f t="shared" si="18"/>
        <v>-2.8399999999999981E-2</v>
      </c>
      <c r="W596" s="9">
        <f t="shared" si="19"/>
        <v>-21780.531123999986</v>
      </c>
    </row>
    <row r="597" spans="1:23" x14ac:dyDescent="0.35">
      <c r="A597" s="40">
        <v>143905</v>
      </c>
      <c r="B597" s="9" t="s">
        <v>459</v>
      </c>
      <c r="C597" s="9" t="s">
        <v>1035</v>
      </c>
      <c r="D597" s="9">
        <v>44774.524027777778</v>
      </c>
      <c r="E597" s="9">
        <v>0</v>
      </c>
      <c r="F597" s="9">
        <v>81249236</v>
      </c>
      <c r="G597" s="29">
        <v>85673564</v>
      </c>
      <c r="H597" s="29">
        <v>91297888</v>
      </c>
      <c r="I597" s="30">
        <v>6.5600000000000006E-2</v>
      </c>
      <c r="J597" s="9">
        <v>0</v>
      </c>
      <c r="K597" s="9">
        <v>0</v>
      </c>
      <c r="L597" s="9">
        <v>0</v>
      </c>
      <c r="M597" s="9">
        <v>6.5600000000000006E-2</v>
      </c>
      <c r="N597" s="9">
        <v>0</v>
      </c>
      <c r="O597" s="9">
        <v>0</v>
      </c>
      <c r="P597" s="9">
        <v>86583110</v>
      </c>
      <c r="Q597" s="31">
        <v>0.89870000000000005</v>
      </c>
      <c r="R597" s="31">
        <v>0.86439999999999995</v>
      </c>
      <c r="S597" s="31">
        <v>0.89410000000000001</v>
      </c>
      <c r="T597" s="31">
        <v>0.80459999999999998</v>
      </c>
      <c r="U597" s="32">
        <v>0.86439999999999995</v>
      </c>
      <c r="V597" s="31">
        <f t="shared" si="18"/>
        <v>0</v>
      </c>
      <c r="W597" s="9">
        <f t="shared" si="19"/>
        <v>0</v>
      </c>
    </row>
    <row r="598" spans="1:23" x14ac:dyDescent="0.35">
      <c r="A598" s="40">
        <v>143906</v>
      </c>
      <c r="B598" s="9" t="s">
        <v>458</v>
      </c>
      <c r="C598" s="9" t="s">
        <v>1035</v>
      </c>
      <c r="D598" s="9">
        <v>44771.554629629631</v>
      </c>
      <c r="E598" s="9">
        <v>7312238</v>
      </c>
      <c r="F598" s="9">
        <v>94051145</v>
      </c>
      <c r="G598" s="29">
        <v>94027136</v>
      </c>
      <c r="H598" s="29">
        <v>105245662</v>
      </c>
      <c r="I598" s="30">
        <v>0.1193</v>
      </c>
      <c r="J598" s="9">
        <v>0</v>
      </c>
      <c r="K598" s="9">
        <v>0</v>
      </c>
      <c r="L598" s="9">
        <v>0</v>
      </c>
      <c r="M598" s="9">
        <v>0.1193</v>
      </c>
      <c r="N598" s="9">
        <v>8306295</v>
      </c>
      <c r="O598" s="9">
        <v>994057</v>
      </c>
      <c r="P598" s="9">
        <v>105394158</v>
      </c>
      <c r="Q598" s="31">
        <v>0.90249999999999997</v>
      </c>
      <c r="R598" s="31">
        <v>0.82550000000000001</v>
      </c>
      <c r="S598" s="31">
        <v>0.89410000000000001</v>
      </c>
      <c r="T598" s="31">
        <v>0.80459999999999998</v>
      </c>
      <c r="U598" s="32">
        <v>0.82550000000000001</v>
      </c>
      <c r="V598" s="31">
        <f t="shared" si="18"/>
        <v>0</v>
      </c>
      <c r="W598" s="9">
        <f t="shared" si="19"/>
        <v>0</v>
      </c>
    </row>
    <row r="599" spans="1:23" x14ac:dyDescent="0.35">
      <c r="A599" s="40">
        <v>144901</v>
      </c>
      <c r="B599" s="9" t="s">
        <v>457</v>
      </c>
      <c r="C599" s="9" t="s">
        <v>1035</v>
      </c>
      <c r="D599" s="9">
        <v>44774.629942129628</v>
      </c>
      <c r="E599" s="9">
        <v>39849962</v>
      </c>
      <c r="F599" s="9">
        <v>957303222</v>
      </c>
      <c r="G599" s="29">
        <v>975593187</v>
      </c>
      <c r="H599" s="29">
        <v>1064908114</v>
      </c>
      <c r="I599" s="30">
        <v>9.1499999999999998E-2</v>
      </c>
      <c r="J599" s="9">
        <v>0</v>
      </c>
      <c r="K599" s="9">
        <v>0</v>
      </c>
      <c r="L599" s="9">
        <v>0</v>
      </c>
      <c r="M599" s="9">
        <v>9.1499999999999998E-2</v>
      </c>
      <c r="N599" s="9">
        <v>51446712</v>
      </c>
      <c r="O599" s="9">
        <v>11596750</v>
      </c>
      <c r="P599" s="9">
        <v>1052892226</v>
      </c>
      <c r="Q599" s="31">
        <v>0.90739999999999998</v>
      </c>
      <c r="R599" s="31">
        <v>0.84560000000000002</v>
      </c>
      <c r="S599" s="31">
        <v>0.89410000000000001</v>
      </c>
      <c r="T599" s="31">
        <v>0.80459999999999998</v>
      </c>
      <c r="U599" s="32">
        <v>0.84560000000000002</v>
      </c>
      <c r="V599" s="31">
        <f t="shared" si="18"/>
        <v>0</v>
      </c>
      <c r="W599" s="9">
        <f t="shared" si="19"/>
        <v>0</v>
      </c>
    </row>
    <row r="600" spans="1:23" x14ac:dyDescent="0.35">
      <c r="A600" s="40">
        <v>144902</v>
      </c>
      <c r="B600" s="9" t="s">
        <v>456</v>
      </c>
      <c r="C600" s="9" t="s">
        <v>1035</v>
      </c>
      <c r="D600" s="9">
        <v>44767.682997685188</v>
      </c>
      <c r="E600" s="9">
        <v>0</v>
      </c>
      <c r="F600" s="9">
        <v>525884364</v>
      </c>
      <c r="G600" s="29">
        <v>562545686</v>
      </c>
      <c r="H600" s="29">
        <v>632640579</v>
      </c>
      <c r="I600" s="30">
        <v>0.1246</v>
      </c>
      <c r="J600" s="9">
        <v>0</v>
      </c>
      <c r="K600" s="9">
        <v>0</v>
      </c>
      <c r="L600" s="9">
        <v>0</v>
      </c>
      <c r="M600" s="9">
        <v>0.1246</v>
      </c>
      <c r="N600" s="9">
        <v>0</v>
      </c>
      <c r="O600" s="9">
        <v>0</v>
      </c>
      <c r="P600" s="9">
        <v>591411145</v>
      </c>
      <c r="Q600" s="31">
        <v>0.82199999999999995</v>
      </c>
      <c r="R600" s="31">
        <v>0.74909999999999999</v>
      </c>
      <c r="S600" s="31">
        <v>0.89410000000000001</v>
      </c>
      <c r="T600" s="31">
        <v>0.80459999999999998</v>
      </c>
      <c r="U600" s="32">
        <v>0.80459999999999998</v>
      </c>
      <c r="V600" s="31">
        <f t="shared" si="18"/>
        <v>-5.5499999999999994E-2</v>
      </c>
      <c r="W600" s="9">
        <f t="shared" si="19"/>
        <v>-328233.18547499995</v>
      </c>
    </row>
    <row r="601" spans="1:23" x14ac:dyDescent="0.35">
      <c r="A601" s="40">
        <v>144903</v>
      </c>
      <c r="B601" s="9" t="s">
        <v>455</v>
      </c>
      <c r="C601" s="9" t="s">
        <v>1035</v>
      </c>
      <c r="D601" s="9">
        <v>44771.649733796294</v>
      </c>
      <c r="E601" s="9">
        <v>1553750</v>
      </c>
      <c r="F601" s="9">
        <v>156900784</v>
      </c>
      <c r="G601" s="29">
        <v>164767995</v>
      </c>
      <c r="H601" s="29">
        <v>194485547</v>
      </c>
      <c r="I601" s="30">
        <v>0.1804</v>
      </c>
      <c r="J601" s="9">
        <v>0</v>
      </c>
      <c r="K601" s="9">
        <v>0</v>
      </c>
      <c r="L601" s="9">
        <v>0</v>
      </c>
      <c r="M601" s="9">
        <v>0.1804</v>
      </c>
      <c r="N601" s="9">
        <v>1449567</v>
      </c>
      <c r="O601" s="9">
        <v>-104183</v>
      </c>
      <c r="P601" s="9">
        <v>184814989</v>
      </c>
      <c r="Q601" s="31">
        <v>0.91339999999999999</v>
      </c>
      <c r="R601" s="31">
        <v>0.79479999999999995</v>
      </c>
      <c r="S601" s="31">
        <v>0.89410000000000001</v>
      </c>
      <c r="T601" s="31">
        <v>0.80459999999999998</v>
      </c>
      <c r="U601" s="32">
        <v>0.80459999999999998</v>
      </c>
      <c r="V601" s="31">
        <f t="shared" si="18"/>
        <v>-9.8000000000000309E-3</v>
      </c>
      <c r="W601" s="9">
        <f t="shared" si="19"/>
        <v>-18111.868922000056</v>
      </c>
    </row>
    <row r="602" spans="1:23" x14ac:dyDescent="0.35">
      <c r="A602" s="40">
        <v>145901</v>
      </c>
      <c r="B602" s="9" t="s">
        <v>454</v>
      </c>
      <c r="C602" s="9" t="s">
        <v>1035</v>
      </c>
      <c r="D602" s="9">
        <v>44771.671956018516</v>
      </c>
      <c r="E602" s="9">
        <v>5432054</v>
      </c>
      <c r="F602" s="9">
        <v>518052282</v>
      </c>
      <c r="G602" s="29">
        <v>519049499</v>
      </c>
      <c r="H602" s="29">
        <v>601218608</v>
      </c>
      <c r="I602" s="30">
        <v>0.1583</v>
      </c>
      <c r="J602" s="9">
        <v>0</v>
      </c>
      <c r="K602" s="9">
        <v>0</v>
      </c>
      <c r="L602" s="9">
        <v>0</v>
      </c>
      <c r="M602" s="9">
        <v>0.1583</v>
      </c>
      <c r="N602" s="9">
        <v>5132202</v>
      </c>
      <c r="O602" s="9">
        <v>-299852</v>
      </c>
      <c r="P602" s="9">
        <v>598903741</v>
      </c>
      <c r="Q602" s="31">
        <v>0.86899999999999999</v>
      </c>
      <c r="R602" s="31">
        <v>0.77039999999999997</v>
      </c>
      <c r="S602" s="31">
        <v>0.89410000000000001</v>
      </c>
      <c r="T602" s="31">
        <v>0.80459999999999998</v>
      </c>
      <c r="U602" s="32">
        <v>0.80459999999999998</v>
      </c>
      <c r="V602" s="31">
        <f t="shared" si="18"/>
        <v>-3.4200000000000008E-2</v>
      </c>
      <c r="W602" s="9">
        <f t="shared" si="19"/>
        <v>-204825.07942200007</v>
      </c>
    </row>
    <row r="603" spans="1:23" x14ac:dyDescent="0.35">
      <c r="A603" s="40">
        <v>145902</v>
      </c>
      <c r="B603" s="9" t="s">
        <v>150</v>
      </c>
      <c r="C603" s="9" t="s">
        <v>1035</v>
      </c>
      <c r="D603" s="9">
        <v>44768.607303240744</v>
      </c>
      <c r="E603" s="9">
        <v>16025080</v>
      </c>
      <c r="F603" s="9">
        <v>414628513</v>
      </c>
      <c r="G603" s="29">
        <v>427003990</v>
      </c>
      <c r="H603" s="29">
        <v>481531936</v>
      </c>
      <c r="I603" s="30">
        <v>0.12770000000000001</v>
      </c>
      <c r="J603" s="9">
        <v>0</v>
      </c>
      <c r="K603" s="9">
        <v>0</v>
      </c>
      <c r="L603" s="9">
        <v>0</v>
      </c>
      <c r="M603" s="9">
        <v>0.12770000000000001</v>
      </c>
      <c r="N603" s="9">
        <v>18273730</v>
      </c>
      <c r="O603" s="9">
        <v>2248650</v>
      </c>
      <c r="P603" s="9">
        <v>467778389</v>
      </c>
      <c r="Q603" s="31">
        <v>0.85670000000000002</v>
      </c>
      <c r="R603" s="31">
        <v>0.77829999999999999</v>
      </c>
      <c r="S603" s="31">
        <v>0.89410000000000001</v>
      </c>
      <c r="T603" s="31">
        <v>0.80459999999999998</v>
      </c>
      <c r="U603" s="32">
        <v>0.80459999999999998</v>
      </c>
      <c r="V603" s="31">
        <f t="shared" si="18"/>
        <v>-2.629999999999999E-2</v>
      </c>
      <c r="W603" s="9">
        <f t="shared" si="19"/>
        <v>-123025.71630699995</v>
      </c>
    </row>
    <row r="604" spans="1:23" x14ac:dyDescent="0.35">
      <c r="A604" s="40">
        <v>145906</v>
      </c>
      <c r="B604" s="9" t="s">
        <v>453</v>
      </c>
      <c r="C604" s="9" t="s">
        <v>1035</v>
      </c>
      <c r="D604" s="9">
        <v>44773.587858796294</v>
      </c>
      <c r="E604" s="9">
        <v>35013572</v>
      </c>
      <c r="F604" s="9">
        <v>386462822</v>
      </c>
      <c r="G604" s="29">
        <v>376977796</v>
      </c>
      <c r="H604" s="29">
        <v>429972639</v>
      </c>
      <c r="I604" s="30">
        <v>0.1406</v>
      </c>
      <c r="J604" s="9">
        <v>0</v>
      </c>
      <c r="K604" s="9">
        <v>0</v>
      </c>
      <c r="L604" s="9">
        <v>0</v>
      </c>
      <c r="M604" s="9">
        <v>0.1406</v>
      </c>
      <c r="N604" s="9">
        <v>40668781</v>
      </c>
      <c r="O604" s="9">
        <v>5655209</v>
      </c>
      <c r="P604" s="9">
        <v>441524118</v>
      </c>
      <c r="Q604" s="31">
        <v>0.91339999999999999</v>
      </c>
      <c r="R604" s="31">
        <v>0.81940000000000002</v>
      </c>
      <c r="S604" s="31">
        <v>0.89410000000000001</v>
      </c>
      <c r="T604" s="31">
        <v>0.80459999999999998</v>
      </c>
      <c r="U604" s="32">
        <v>0.81940000000000002</v>
      </c>
      <c r="V604" s="31">
        <f t="shared" si="18"/>
        <v>0</v>
      </c>
      <c r="W604" s="9">
        <f t="shared" si="19"/>
        <v>0</v>
      </c>
    </row>
    <row r="605" spans="1:23" x14ac:dyDescent="0.35">
      <c r="A605" s="40">
        <v>145907</v>
      </c>
      <c r="B605" s="9" t="s">
        <v>452</v>
      </c>
      <c r="C605" s="9" t="s">
        <v>1035</v>
      </c>
      <c r="D605" s="9">
        <v>44768.607303240744</v>
      </c>
      <c r="E605" s="9">
        <v>0</v>
      </c>
      <c r="F605" s="9">
        <v>178654556</v>
      </c>
      <c r="G605" s="29">
        <v>178985207</v>
      </c>
      <c r="H605" s="29">
        <v>229837881</v>
      </c>
      <c r="I605" s="30">
        <v>0.28410000000000002</v>
      </c>
      <c r="J605" s="9">
        <v>0</v>
      </c>
      <c r="K605" s="9">
        <v>0</v>
      </c>
      <c r="L605" s="9">
        <v>0</v>
      </c>
      <c r="M605" s="9">
        <v>0.28410000000000002</v>
      </c>
      <c r="N605" s="9">
        <v>0</v>
      </c>
      <c r="O605" s="9">
        <v>0</v>
      </c>
      <c r="P605" s="9">
        <v>229413287</v>
      </c>
      <c r="Q605" s="31">
        <v>0.89970000000000006</v>
      </c>
      <c r="R605" s="31">
        <v>0.71809999999999996</v>
      </c>
      <c r="S605" s="31">
        <v>0.89410000000000001</v>
      </c>
      <c r="T605" s="31">
        <v>0.80459999999999998</v>
      </c>
      <c r="U605" s="32">
        <v>0.80459999999999998</v>
      </c>
      <c r="V605" s="31">
        <f t="shared" si="18"/>
        <v>-8.6500000000000021E-2</v>
      </c>
      <c r="W605" s="9">
        <f t="shared" si="19"/>
        <v>-198442.49325500007</v>
      </c>
    </row>
    <row r="606" spans="1:23" x14ac:dyDescent="0.35">
      <c r="A606" s="40">
        <v>145911</v>
      </c>
      <c r="B606" s="9" t="s">
        <v>451</v>
      </c>
      <c r="C606" s="9" t="s">
        <v>1035</v>
      </c>
      <c r="D606" s="9">
        <v>44769.402430555558</v>
      </c>
      <c r="E606" s="9">
        <v>0</v>
      </c>
      <c r="F606" s="9">
        <v>933216408</v>
      </c>
      <c r="G606" s="29">
        <v>936066099</v>
      </c>
      <c r="H606" s="29">
        <v>1043727997</v>
      </c>
      <c r="I606" s="30">
        <v>0.115</v>
      </c>
      <c r="J606" s="9">
        <v>0</v>
      </c>
      <c r="K606" s="9">
        <v>0</v>
      </c>
      <c r="L606" s="9">
        <v>0</v>
      </c>
      <c r="M606" s="9">
        <v>0.115</v>
      </c>
      <c r="N606" s="9">
        <v>0</v>
      </c>
      <c r="O606" s="9">
        <v>0</v>
      </c>
      <c r="P606" s="9">
        <v>1040550548</v>
      </c>
      <c r="Q606" s="31">
        <v>0.91339999999999999</v>
      </c>
      <c r="R606" s="31">
        <v>0.83960000000000001</v>
      </c>
      <c r="S606" s="31">
        <v>0.89410000000000001</v>
      </c>
      <c r="T606" s="31">
        <v>0.80459999999999998</v>
      </c>
      <c r="U606" s="32">
        <v>0.83960000000000001</v>
      </c>
      <c r="V606" s="31">
        <f t="shared" si="18"/>
        <v>0</v>
      </c>
      <c r="W606" s="9">
        <f t="shared" si="19"/>
        <v>0</v>
      </c>
    </row>
    <row r="607" spans="1:23" x14ac:dyDescent="0.35">
      <c r="A607" s="40">
        <v>146901</v>
      </c>
      <c r="B607" s="9" t="s">
        <v>450</v>
      </c>
      <c r="C607" s="9" t="s">
        <v>1035</v>
      </c>
      <c r="D607" s="9">
        <v>44774.714444444442</v>
      </c>
      <c r="E607" s="9">
        <v>0</v>
      </c>
      <c r="F607" s="9">
        <v>2682012387</v>
      </c>
      <c r="G607" s="29">
        <v>2735721435</v>
      </c>
      <c r="H607" s="29">
        <v>3610577508</v>
      </c>
      <c r="I607" s="30">
        <v>0.31979999999999997</v>
      </c>
      <c r="J607" s="9">
        <v>0</v>
      </c>
      <c r="K607" s="9">
        <v>0</v>
      </c>
      <c r="L607" s="9">
        <v>0</v>
      </c>
      <c r="M607" s="9">
        <v>0.31979999999999997</v>
      </c>
      <c r="N607" s="9">
        <v>0</v>
      </c>
      <c r="O607" s="9">
        <v>0</v>
      </c>
      <c r="P607" s="9">
        <v>3539692849</v>
      </c>
      <c r="Q607" s="31">
        <v>0.82199999999999995</v>
      </c>
      <c r="R607" s="31">
        <v>0.63829999999999998</v>
      </c>
      <c r="S607" s="31">
        <v>0.89410000000000001</v>
      </c>
      <c r="T607" s="31">
        <v>0.80459999999999998</v>
      </c>
      <c r="U607" s="32">
        <v>0.80459999999999998</v>
      </c>
      <c r="V607" s="31">
        <f t="shared" si="18"/>
        <v>-0.1663</v>
      </c>
      <c r="W607" s="9">
        <f t="shared" si="19"/>
        <v>-5886509.2078870004</v>
      </c>
    </row>
    <row r="608" spans="1:23" x14ac:dyDescent="0.35">
      <c r="A608" s="40">
        <v>146902</v>
      </c>
      <c r="B608" s="9" t="s">
        <v>449</v>
      </c>
      <c r="C608" s="9" t="s">
        <v>1035</v>
      </c>
      <c r="D608" s="9">
        <v>44770.780717592592</v>
      </c>
      <c r="E608" s="9">
        <v>0</v>
      </c>
      <c r="F608" s="9">
        <v>2547166356</v>
      </c>
      <c r="G608" s="29">
        <v>2633644584</v>
      </c>
      <c r="H608" s="29">
        <v>3159080112</v>
      </c>
      <c r="I608" s="30">
        <v>0.19950000000000001</v>
      </c>
      <c r="J608" s="9">
        <v>0</v>
      </c>
      <c r="K608" s="9">
        <v>0</v>
      </c>
      <c r="L608" s="9">
        <v>0</v>
      </c>
      <c r="M608" s="9">
        <v>0.19950000000000001</v>
      </c>
      <c r="N608" s="9">
        <v>0</v>
      </c>
      <c r="O608" s="9">
        <v>0</v>
      </c>
      <c r="P608" s="9">
        <v>3055348708</v>
      </c>
      <c r="Q608" s="31">
        <v>0.82199999999999995</v>
      </c>
      <c r="R608" s="31">
        <v>0.70240000000000002</v>
      </c>
      <c r="S608" s="31">
        <v>0.89410000000000001</v>
      </c>
      <c r="T608" s="31">
        <v>0.80459999999999998</v>
      </c>
      <c r="U608" s="32">
        <v>0.80459999999999998</v>
      </c>
      <c r="V608" s="31">
        <f t="shared" si="18"/>
        <v>-0.10219999999999996</v>
      </c>
      <c r="W608" s="9">
        <f t="shared" si="19"/>
        <v>-3122566.3795759985</v>
      </c>
    </row>
    <row r="609" spans="1:23" x14ac:dyDescent="0.35">
      <c r="A609" s="40">
        <v>146903</v>
      </c>
      <c r="B609" s="9" t="s">
        <v>448</v>
      </c>
      <c r="C609" s="9" t="s">
        <v>1035</v>
      </c>
      <c r="D609" s="9">
        <v>44774.678518518522</v>
      </c>
      <c r="E609" s="9">
        <v>0</v>
      </c>
      <c r="F609" s="9">
        <v>210164790</v>
      </c>
      <c r="G609" s="29">
        <v>213709013</v>
      </c>
      <c r="H609" s="29">
        <v>236051925</v>
      </c>
      <c r="I609" s="30">
        <v>0.1045</v>
      </c>
      <c r="J609" s="9">
        <v>0</v>
      </c>
      <c r="K609" s="9">
        <v>0</v>
      </c>
      <c r="L609" s="9">
        <v>0</v>
      </c>
      <c r="M609" s="9">
        <v>0.1045</v>
      </c>
      <c r="N609" s="9">
        <v>0</v>
      </c>
      <c r="O609" s="9">
        <v>0</v>
      </c>
      <c r="P609" s="9">
        <v>232137160</v>
      </c>
      <c r="Q609" s="31">
        <v>0.91339999999999999</v>
      </c>
      <c r="R609" s="31">
        <v>0.84760000000000002</v>
      </c>
      <c r="S609" s="31">
        <v>0.89410000000000001</v>
      </c>
      <c r="T609" s="31">
        <v>0.80459999999999998</v>
      </c>
      <c r="U609" s="32">
        <v>0.84760000000000002</v>
      </c>
      <c r="V609" s="31">
        <f t="shared" si="18"/>
        <v>0</v>
      </c>
      <c r="W609" s="9">
        <f t="shared" si="19"/>
        <v>0</v>
      </c>
    </row>
    <row r="610" spans="1:23" x14ac:dyDescent="0.35">
      <c r="A610" s="40">
        <v>146904</v>
      </c>
      <c r="B610" s="9" t="s">
        <v>447</v>
      </c>
      <c r="C610" s="9" t="s">
        <v>1035</v>
      </c>
      <c r="D610" s="9">
        <v>44774.629942129628</v>
      </c>
      <c r="E610" s="9">
        <v>0</v>
      </c>
      <c r="F610" s="9">
        <v>550651609</v>
      </c>
      <c r="G610" s="29">
        <v>514747660</v>
      </c>
      <c r="H610" s="29">
        <v>619771892</v>
      </c>
      <c r="I610" s="30">
        <v>0.20399999999999999</v>
      </c>
      <c r="J610" s="9">
        <v>0</v>
      </c>
      <c r="K610" s="9">
        <v>0</v>
      </c>
      <c r="L610" s="9">
        <v>0</v>
      </c>
      <c r="M610" s="9">
        <v>0.20399999999999999</v>
      </c>
      <c r="N610" s="9">
        <v>0</v>
      </c>
      <c r="O610" s="9">
        <v>0</v>
      </c>
      <c r="P610" s="9">
        <v>663001342</v>
      </c>
      <c r="Q610" s="31">
        <v>0.8387</v>
      </c>
      <c r="R610" s="31">
        <v>0.71389999999999998</v>
      </c>
      <c r="S610" s="31">
        <v>0.89410000000000001</v>
      </c>
      <c r="T610" s="31">
        <v>0.80459999999999998</v>
      </c>
      <c r="U610" s="32">
        <v>0.80459999999999998</v>
      </c>
      <c r="V610" s="31">
        <f t="shared" si="18"/>
        <v>-9.0700000000000003E-2</v>
      </c>
      <c r="W610" s="9">
        <f t="shared" si="19"/>
        <v>-601342.21719400003</v>
      </c>
    </row>
    <row r="611" spans="1:23" x14ac:dyDescent="0.35">
      <c r="A611" s="40">
        <v>146905</v>
      </c>
      <c r="B611" s="9" t="s">
        <v>446</v>
      </c>
      <c r="C611" s="9" t="s">
        <v>1035</v>
      </c>
      <c r="D611" s="9">
        <v>44770.780717592592</v>
      </c>
      <c r="E611" s="9">
        <v>0</v>
      </c>
      <c r="F611" s="9">
        <v>280734728</v>
      </c>
      <c r="G611" s="29">
        <v>289959350</v>
      </c>
      <c r="H611" s="29">
        <v>339043822</v>
      </c>
      <c r="I611" s="30">
        <v>0.16930000000000001</v>
      </c>
      <c r="J611" s="9">
        <v>0</v>
      </c>
      <c r="K611" s="9">
        <v>0</v>
      </c>
      <c r="L611" s="9">
        <v>0</v>
      </c>
      <c r="M611" s="9">
        <v>0.16930000000000001</v>
      </c>
      <c r="N611" s="9">
        <v>0</v>
      </c>
      <c r="O611" s="9">
        <v>0</v>
      </c>
      <c r="P611" s="9">
        <v>328257651</v>
      </c>
      <c r="Q611" s="31">
        <v>0.87649999999999995</v>
      </c>
      <c r="R611" s="31">
        <v>0.76829999999999998</v>
      </c>
      <c r="S611" s="31">
        <v>0.89410000000000001</v>
      </c>
      <c r="T611" s="31">
        <v>0.80459999999999998</v>
      </c>
      <c r="U611" s="32">
        <v>0.80459999999999998</v>
      </c>
      <c r="V611" s="31">
        <f t="shared" si="18"/>
        <v>-3.6299999999999999E-2</v>
      </c>
      <c r="W611" s="9">
        <f t="shared" si="19"/>
        <v>-119157.52731299998</v>
      </c>
    </row>
    <row r="612" spans="1:23" x14ac:dyDescent="0.35">
      <c r="A612" s="40">
        <v>146906</v>
      </c>
      <c r="B612" s="9" t="s">
        <v>445</v>
      </c>
      <c r="C612" s="9" t="s">
        <v>1035</v>
      </c>
      <c r="D612" s="9">
        <v>44770.666516203702</v>
      </c>
      <c r="E612" s="9">
        <v>0</v>
      </c>
      <c r="F612" s="9">
        <v>1083328567</v>
      </c>
      <c r="G612" s="29">
        <v>1084941556</v>
      </c>
      <c r="H612" s="29">
        <v>1224548580</v>
      </c>
      <c r="I612" s="30">
        <v>0.12870000000000001</v>
      </c>
      <c r="J612" s="9">
        <v>0</v>
      </c>
      <c r="K612" s="9">
        <v>0</v>
      </c>
      <c r="L612" s="9">
        <v>0</v>
      </c>
      <c r="M612" s="9">
        <v>0.12870000000000001</v>
      </c>
      <c r="N612" s="9">
        <v>0</v>
      </c>
      <c r="O612" s="9">
        <v>0</v>
      </c>
      <c r="P612" s="9">
        <v>1222728036</v>
      </c>
      <c r="Q612" s="31">
        <v>0.91339999999999999</v>
      </c>
      <c r="R612" s="31">
        <v>0.82940000000000003</v>
      </c>
      <c r="S612" s="31">
        <v>0.89410000000000001</v>
      </c>
      <c r="T612" s="31">
        <v>0.80459999999999998</v>
      </c>
      <c r="U612" s="32">
        <v>0.82940000000000003</v>
      </c>
      <c r="V612" s="31">
        <f t="shared" si="18"/>
        <v>0</v>
      </c>
      <c r="W612" s="9">
        <f t="shared" si="19"/>
        <v>0</v>
      </c>
    </row>
    <row r="613" spans="1:23" x14ac:dyDescent="0.35">
      <c r="A613" s="40">
        <v>146907</v>
      </c>
      <c r="B613" s="9" t="s">
        <v>444</v>
      </c>
      <c r="C613" s="9" t="s">
        <v>1035</v>
      </c>
      <c r="D613" s="9">
        <v>44770.457719907405</v>
      </c>
      <c r="E613" s="9">
        <v>0</v>
      </c>
      <c r="F613" s="9">
        <v>815609104</v>
      </c>
      <c r="G613" s="29">
        <v>855487366</v>
      </c>
      <c r="H613" s="29">
        <v>1010769202</v>
      </c>
      <c r="I613" s="30">
        <v>0.18149999999999999</v>
      </c>
      <c r="J613" s="9">
        <v>0</v>
      </c>
      <c r="K613" s="9">
        <v>0</v>
      </c>
      <c r="L613" s="9">
        <v>0</v>
      </c>
      <c r="M613" s="9">
        <v>0.18149999999999999</v>
      </c>
      <c r="N613" s="9">
        <v>0</v>
      </c>
      <c r="O613" s="9">
        <v>0</v>
      </c>
      <c r="P613" s="9">
        <v>963652528</v>
      </c>
      <c r="Q613" s="31">
        <v>0.82199999999999995</v>
      </c>
      <c r="R613" s="31">
        <v>0.71309999999999996</v>
      </c>
      <c r="S613" s="31">
        <v>0.89410000000000001</v>
      </c>
      <c r="T613" s="31">
        <v>0.80459999999999998</v>
      </c>
      <c r="U613" s="32">
        <v>0.80459999999999998</v>
      </c>
      <c r="V613" s="31">
        <f t="shared" si="18"/>
        <v>-9.1500000000000026E-2</v>
      </c>
      <c r="W613" s="9">
        <f t="shared" si="19"/>
        <v>-881742.06312000018</v>
      </c>
    </row>
    <row r="614" spans="1:23" x14ac:dyDescent="0.35">
      <c r="A614" s="40">
        <v>147901</v>
      </c>
      <c r="B614" s="9" t="s">
        <v>443</v>
      </c>
      <c r="C614" s="9" t="s">
        <v>1035</v>
      </c>
      <c r="D614" s="9">
        <v>44774.678518518522</v>
      </c>
      <c r="E614" s="9">
        <v>0</v>
      </c>
      <c r="F614" s="9">
        <v>86588907</v>
      </c>
      <c r="G614" s="29">
        <v>84483041</v>
      </c>
      <c r="H614" s="29">
        <v>146240290</v>
      </c>
      <c r="I614" s="30">
        <v>0.73099999999999998</v>
      </c>
      <c r="J614" s="9">
        <v>0</v>
      </c>
      <c r="K614" s="9">
        <v>0</v>
      </c>
      <c r="L614" s="9">
        <v>0</v>
      </c>
      <c r="M614" s="9">
        <v>0.73099999999999998</v>
      </c>
      <c r="N614" s="9">
        <v>0</v>
      </c>
      <c r="O614" s="9">
        <v>0</v>
      </c>
      <c r="P614" s="9">
        <v>149885548</v>
      </c>
      <c r="Q614" s="31">
        <v>0.82199999999999995</v>
      </c>
      <c r="R614" s="31">
        <v>0.48670000000000002</v>
      </c>
      <c r="S614" s="31">
        <v>0.89410000000000001</v>
      </c>
      <c r="T614" s="31">
        <v>0.80459999999999998</v>
      </c>
      <c r="U614" s="32">
        <v>0.80459999999999998</v>
      </c>
      <c r="V614" s="31">
        <f t="shared" si="18"/>
        <v>-0.31789999999999996</v>
      </c>
      <c r="W614" s="9">
        <f t="shared" si="19"/>
        <v>-476486.15709199995</v>
      </c>
    </row>
    <row r="615" spans="1:23" x14ac:dyDescent="0.35">
      <c r="A615" s="40">
        <v>147902</v>
      </c>
      <c r="B615" s="9" t="s">
        <v>442</v>
      </c>
      <c r="C615" s="9" t="s">
        <v>1035</v>
      </c>
      <c r="D615" s="9">
        <v>44770.539027777777</v>
      </c>
      <c r="E615" s="9">
        <v>0</v>
      </c>
      <c r="F615" s="9">
        <v>1304286001</v>
      </c>
      <c r="G615" s="29">
        <v>1357291169</v>
      </c>
      <c r="H615" s="29">
        <v>1391027901</v>
      </c>
      <c r="I615" s="30">
        <v>2.4899999999999999E-2</v>
      </c>
      <c r="J615" s="9">
        <v>0</v>
      </c>
      <c r="K615" s="9">
        <v>0</v>
      </c>
      <c r="L615" s="9">
        <v>0</v>
      </c>
      <c r="M615" s="9">
        <v>2.4899999999999999E-2</v>
      </c>
      <c r="N615" s="9">
        <v>0</v>
      </c>
      <c r="O615" s="9">
        <v>0</v>
      </c>
      <c r="P615" s="9">
        <v>1336705240</v>
      </c>
      <c r="Q615" s="31">
        <v>0.90090000000000003</v>
      </c>
      <c r="R615" s="31">
        <v>0.90090000000000003</v>
      </c>
      <c r="S615" s="31">
        <v>0.89410000000000001</v>
      </c>
      <c r="T615" s="31">
        <v>0.80459999999999998</v>
      </c>
      <c r="U615" s="32">
        <v>0.89410000000000001</v>
      </c>
      <c r="V615" s="31">
        <f t="shared" si="18"/>
        <v>0</v>
      </c>
      <c r="W615" s="9">
        <f t="shared" si="19"/>
        <v>0</v>
      </c>
    </row>
    <row r="616" spans="1:23" x14ac:dyDescent="0.35">
      <c r="A616" s="40">
        <v>147903</v>
      </c>
      <c r="B616" s="9" t="s">
        <v>441</v>
      </c>
      <c r="C616" s="9" t="s">
        <v>1035</v>
      </c>
      <c r="D616" s="9">
        <v>44770.780717592592</v>
      </c>
      <c r="E616" s="9">
        <v>0</v>
      </c>
      <c r="F616" s="9">
        <v>511305214</v>
      </c>
      <c r="G616" s="29">
        <v>537874197</v>
      </c>
      <c r="H616" s="29">
        <v>573027762</v>
      </c>
      <c r="I616" s="30">
        <v>6.54E-2</v>
      </c>
      <c r="J616" s="9">
        <v>0</v>
      </c>
      <c r="K616" s="9">
        <v>0</v>
      </c>
      <c r="L616" s="9">
        <v>0</v>
      </c>
      <c r="M616" s="9">
        <v>6.54E-2</v>
      </c>
      <c r="N616" s="9">
        <v>0</v>
      </c>
      <c r="O616" s="9">
        <v>0</v>
      </c>
      <c r="P616" s="9">
        <v>544722324</v>
      </c>
      <c r="Q616" s="31">
        <v>0.86470000000000002</v>
      </c>
      <c r="R616" s="31">
        <v>0.83189999999999997</v>
      </c>
      <c r="S616" s="31">
        <v>0.89410000000000001</v>
      </c>
      <c r="T616" s="31">
        <v>0.80459999999999998</v>
      </c>
      <c r="U616" s="32">
        <v>0.83189999999999997</v>
      </c>
      <c r="V616" s="31">
        <f t="shared" si="18"/>
        <v>0</v>
      </c>
      <c r="W616" s="9">
        <f t="shared" si="19"/>
        <v>0</v>
      </c>
    </row>
    <row r="617" spans="1:23" x14ac:dyDescent="0.35">
      <c r="A617" s="40">
        <v>148901</v>
      </c>
      <c r="B617" s="9" t="s">
        <v>440</v>
      </c>
      <c r="C617" s="9" t="s">
        <v>1035</v>
      </c>
      <c r="D617" s="9">
        <v>44774.524027777778</v>
      </c>
      <c r="E617" s="9">
        <v>0</v>
      </c>
      <c r="F617" s="9">
        <v>133869793</v>
      </c>
      <c r="G617" s="29">
        <v>134894423</v>
      </c>
      <c r="H617" s="29">
        <v>177961048</v>
      </c>
      <c r="I617" s="30">
        <v>0.31929999999999997</v>
      </c>
      <c r="J617" s="9">
        <v>0</v>
      </c>
      <c r="K617" s="9">
        <v>0</v>
      </c>
      <c r="L617" s="9">
        <v>0</v>
      </c>
      <c r="M617" s="9">
        <v>0.31929999999999997</v>
      </c>
      <c r="N617" s="9">
        <v>0</v>
      </c>
      <c r="O617" s="9">
        <v>0</v>
      </c>
      <c r="P617" s="9">
        <v>176609293</v>
      </c>
      <c r="Q617" s="31">
        <v>0.91339999999999999</v>
      </c>
      <c r="R617" s="31">
        <v>0.70960000000000001</v>
      </c>
      <c r="S617" s="31">
        <v>0.89410000000000001</v>
      </c>
      <c r="T617" s="31">
        <v>0.80459999999999998</v>
      </c>
      <c r="U617" s="32">
        <v>0.80459999999999998</v>
      </c>
      <c r="V617" s="31">
        <f t="shared" si="18"/>
        <v>-9.4999999999999973E-2</v>
      </c>
      <c r="W617" s="9">
        <f t="shared" si="19"/>
        <v>-167778.82834999994</v>
      </c>
    </row>
    <row r="618" spans="1:23" x14ac:dyDescent="0.35">
      <c r="A618" s="40">
        <v>148902</v>
      </c>
      <c r="B618" s="9" t="s">
        <v>439</v>
      </c>
      <c r="C618" s="9" t="s">
        <v>1035</v>
      </c>
      <c r="D618" s="9">
        <v>44768.607303240744</v>
      </c>
      <c r="E618" s="9">
        <v>0</v>
      </c>
      <c r="F618" s="9">
        <v>89316361</v>
      </c>
      <c r="G618" s="29">
        <v>89833905</v>
      </c>
      <c r="H618" s="29">
        <v>113518086</v>
      </c>
      <c r="I618" s="30">
        <v>0.2636</v>
      </c>
      <c r="J618" s="9">
        <v>0</v>
      </c>
      <c r="K618" s="9">
        <v>0</v>
      </c>
      <c r="L618" s="9">
        <v>0</v>
      </c>
      <c r="M618" s="9">
        <v>0.2636</v>
      </c>
      <c r="N618" s="9">
        <v>0</v>
      </c>
      <c r="O618" s="9">
        <v>0</v>
      </c>
      <c r="P618" s="9">
        <v>112864095</v>
      </c>
      <c r="Q618" s="31">
        <v>0.91339999999999999</v>
      </c>
      <c r="R618" s="31">
        <v>0.7409</v>
      </c>
      <c r="S618" s="31">
        <v>0.89410000000000001</v>
      </c>
      <c r="T618" s="31">
        <v>0.80459999999999998</v>
      </c>
      <c r="U618" s="32">
        <v>0.80459999999999998</v>
      </c>
      <c r="V618" s="31">
        <f t="shared" si="18"/>
        <v>-6.3699999999999979E-2</v>
      </c>
      <c r="W618" s="9">
        <f t="shared" si="19"/>
        <v>-71894.428514999978</v>
      </c>
    </row>
    <row r="619" spans="1:23" x14ac:dyDescent="0.35">
      <c r="A619" s="40">
        <v>148905</v>
      </c>
      <c r="B619" s="9" t="s">
        <v>438</v>
      </c>
      <c r="C619" s="9" t="s">
        <v>1035</v>
      </c>
      <c r="D619" s="9">
        <v>44768.607303240744</v>
      </c>
      <c r="E619" s="9">
        <v>0</v>
      </c>
      <c r="F619" s="9">
        <v>52527877</v>
      </c>
      <c r="G619" s="29">
        <v>53065852</v>
      </c>
      <c r="H619" s="29">
        <v>65375217</v>
      </c>
      <c r="I619" s="30">
        <v>0.23200000000000001</v>
      </c>
      <c r="J619" s="9">
        <v>0</v>
      </c>
      <c r="K619" s="9">
        <v>0</v>
      </c>
      <c r="L619" s="9">
        <v>0</v>
      </c>
      <c r="M619" s="9">
        <v>0.23200000000000001</v>
      </c>
      <c r="N619" s="9">
        <v>0</v>
      </c>
      <c r="O619" s="9">
        <v>0</v>
      </c>
      <c r="P619" s="9">
        <v>64712451</v>
      </c>
      <c r="Q619" s="31">
        <v>0.91339999999999999</v>
      </c>
      <c r="R619" s="31">
        <v>0.75990000000000002</v>
      </c>
      <c r="S619" s="31">
        <v>0.89410000000000001</v>
      </c>
      <c r="T619" s="31">
        <v>0.80459999999999998</v>
      </c>
      <c r="U619" s="32">
        <v>0.80459999999999998</v>
      </c>
      <c r="V619" s="31">
        <f t="shared" si="18"/>
        <v>-4.4699999999999962E-2</v>
      </c>
      <c r="W619" s="9">
        <f t="shared" si="19"/>
        <v>-28926.465596999977</v>
      </c>
    </row>
    <row r="620" spans="1:23" x14ac:dyDescent="0.35">
      <c r="A620" s="40">
        <v>149901</v>
      </c>
      <c r="B620" s="9" t="s">
        <v>437</v>
      </c>
      <c r="C620" s="9" t="s">
        <v>1035</v>
      </c>
      <c r="D620" s="9">
        <v>44770.780717592592</v>
      </c>
      <c r="E620" s="9">
        <v>43884806</v>
      </c>
      <c r="F620" s="9">
        <v>836019311</v>
      </c>
      <c r="G620" s="29">
        <v>834645668</v>
      </c>
      <c r="H620" s="29">
        <v>839169020</v>
      </c>
      <c r="I620" s="30">
        <v>5.4000000000000003E-3</v>
      </c>
      <c r="J620" s="9">
        <v>0</v>
      </c>
      <c r="K620" s="9">
        <v>0</v>
      </c>
      <c r="L620" s="9">
        <v>0</v>
      </c>
      <c r="M620" s="9">
        <v>5.4000000000000003E-3</v>
      </c>
      <c r="N620" s="9">
        <v>42889912</v>
      </c>
      <c r="O620" s="9">
        <v>-994894</v>
      </c>
      <c r="P620" s="9">
        <v>839317380</v>
      </c>
      <c r="Q620" s="31">
        <v>0.90910000000000002</v>
      </c>
      <c r="R620" s="31">
        <v>0.90910000000000002</v>
      </c>
      <c r="S620" s="31">
        <v>0.89410000000000001</v>
      </c>
      <c r="T620" s="31">
        <v>0.80459999999999998</v>
      </c>
      <c r="U620" s="32">
        <v>0.89410000000000001</v>
      </c>
      <c r="V620" s="31">
        <f t="shared" si="18"/>
        <v>0</v>
      </c>
      <c r="W620" s="9">
        <f t="shared" si="19"/>
        <v>0</v>
      </c>
    </row>
    <row r="621" spans="1:23" x14ac:dyDescent="0.35">
      <c r="A621" s="40">
        <v>149902</v>
      </c>
      <c r="B621" s="9" t="s">
        <v>436</v>
      </c>
      <c r="C621" s="9" t="s">
        <v>1035</v>
      </c>
      <c r="D621" s="9">
        <v>44768.607303240744</v>
      </c>
      <c r="E621" s="9">
        <v>17369908</v>
      </c>
      <c r="F621" s="9">
        <v>2232422114</v>
      </c>
      <c r="G621" s="29">
        <v>2232422114</v>
      </c>
      <c r="H621" s="29">
        <v>2984775022</v>
      </c>
      <c r="I621" s="30">
        <v>0.33700000000000002</v>
      </c>
      <c r="J621" s="9">
        <v>0</v>
      </c>
      <c r="K621" s="9">
        <v>0</v>
      </c>
      <c r="L621" s="9">
        <v>0</v>
      </c>
      <c r="M621" s="9">
        <v>0.33700000000000002</v>
      </c>
      <c r="N621" s="9">
        <v>17245623</v>
      </c>
      <c r="O621" s="9">
        <v>-124285</v>
      </c>
      <c r="P621" s="9">
        <v>2978796871</v>
      </c>
      <c r="Q621" s="31">
        <v>0.89100000000000001</v>
      </c>
      <c r="R621" s="31">
        <v>0.68440000000000001</v>
      </c>
      <c r="S621" s="31">
        <v>0.89410000000000001</v>
      </c>
      <c r="T621" s="31">
        <v>0.80459999999999998</v>
      </c>
      <c r="U621" s="32">
        <v>0.80459999999999998</v>
      </c>
      <c r="V621" s="31">
        <f t="shared" si="18"/>
        <v>-0.12019999999999997</v>
      </c>
      <c r="W621" s="9">
        <f t="shared" si="19"/>
        <v>-3580513.8389419992</v>
      </c>
    </row>
    <row r="622" spans="1:23" x14ac:dyDescent="0.35">
      <c r="A622" s="40">
        <v>150901</v>
      </c>
      <c r="B622" s="9" t="s">
        <v>435</v>
      </c>
      <c r="C622" s="9" t="s">
        <v>1035</v>
      </c>
      <c r="D622" s="9">
        <v>44774.524027777778</v>
      </c>
      <c r="E622" s="9">
        <v>193442902</v>
      </c>
      <c r="F622" s="9">
        <v>4975900962</v>
      </c>
      <c r="G622" s="29">
        <v>5153568236</v>
      </c>
      <c r="H622" s="29">
        <v>6079956965</v>
      </c>
      <c r="I622" s="30">
        <v>0.17979999999999999</v>
      </c>
      <c r="J622" s="9">
        <v>0</v>
      </c>
      <c r="K622" s="9">
        <v>0</v>
      </c>
      <c r="L622" s="9">
        <v>0</v>
      </c>
      <c r="M622" s="9">
        <v>0.17979999999999999</v>
      </c>
      <c r="N622" s="9">
        <v>224577450</v>
      </c>
      <c r="O622" s="9">
        <v>31134548</v>
      </c>
      <c r="P622" s="9">
        <v>5866714676</v>
      </c>
      <c r="Q622" s="31">
        <v>0.82199999999999995</v>
      </c>
      <c r="R622" s="31">
        <v>0.71460000000000001</v>
      </c>
      <c r="S622" s="31">
        <v>0.89410000000000001</v>
      </c>
      <c r="T622" s="31">
        <v>0.80459999999999998</v>
      </c>
      <c r="U622" s="32">
        <v>0.80459999999999998</v>
      </c>
      <c r="V622" s="31">
        <f t="shared" si="18"/>
        <v>-8.9999999999999969E-2</v>
      </c>
      <c r="W622" s="9">
        <f t="shared" si="19"/>
        <v>-5280043.208399998</v>
      </c>
    </row>
    <row r="623" spans="1:23" x14ac:dyDescent="0.35">
      <c r="A623" s="40">
        <v>152901</v>
      </c>
      <c r="B623" s="9" t="s">
        <v>434</v>
      </c>
      <c r="C623" s="9" t="s">
        <v>1035</v>
      </c>
      <c r="D623" s="9">
        <v>44767.529120370367</v>
      </c>
      <c r="E623" s="9">
        <v>0</v>
      </c>
      <c r="F623" s="9">
        <v>12307249842</v>
      </c>
      <c r="G623" s="29">
        <v>12678536264</v>
      </c>
      <c r="H623" s="29">
        <v>13654916881</v>
      </c>
      <c r="I623" s="30">
        <v>7.6999999999999999E-2</v>
      </c>
      <c r="J623" s="9">
        <v>0</v>
      </c>
      <c r="K623" s="9">
        <v>0</v>
      </c>
      <c r="L623" s="9">
        <v>0</v>
      </c>
      <c r="M623" s="9">
        <v>7.6999999999999999E-2</v>
      </c>
      <c r="N623" s="9">
        <v>0</v>
      </c>
      <c r="O623" s="9">
        <v>0</v>
      </c>
      <c r="P623" s="9">
        <v>13255037500</v>
      </c>
      <c r="Q623" s="31">
        <v>0.90049999999999997</v>
      </c>
      <c r="R623" s="31">
        <v>0.85699999999999998</v>
      </c>
      <c r="S623" s="31">
        <v>0.89410000000000001</v>
      </c>
      <c r="T623" s="31">
        <v>0.80459999999999998</v>
      </c>
      <c r="U623" s="32">
        <v>0.85699999999999998</v>
      </c>
      <c r="V623" s="31">
        <f t="shared" si="18"/>
        <v>0</v>
      </c>
      <c r="W623" s="9">
        <f t="shared" si="19"/>
        <v>0</v>
      </c>
    </row>
    <row r="624" spans="1:23" x14ac:dyDescent="0.35">
      <c r="A624" s="40">
        <v>152902</v>
      </c>
      <c r="B624" s="9" t="s">
        <v>433</v>
      </c>
      <c r="C624" s="9" t="s">
        <v>1035</v>
      </c>
      <c r="D624" s="9">
        <v>44774.678518518522</v>
      </c>
      <c r="E624" s="9">
        <v>0</v>
      </c>
      <c r="F624" s="9">
        <v>437684438</v>
      </c>
      <c r="G624" s="29">
        <v>442546728</v>
      </c>
      <c r="H624" s="29">
        <v>498656334</v>
      </c>
      <c r="I624" s="30">
        <v>0.1268</v>
      </c>
      <c r="J624" s="9">
        <v>0</v>
      </c>
      <c r="K624" s="9">
        <v>0</v>
      </c>
      <c r="L624" s="9">
        <v>0</v>
      </c>
      <c r="M624" s="9">
        <v>0.1268</v>
      </c>
      <c r="N624" s="9">
        <v>0</v>
      </c>
      <c r="O624" s="9">
        <v>0</v>
      </c>
      <c r="P624" s="9">
        <v>493177564</v>
      </c>
      <c r="Q624" s="31">
        <v>0.85870000000000002</v>
      </c>
      <c r="R624" s="31">
        <v>0.78110000000000002</v>
      </c>
      <c r="S624" s="31">
        <v>0.89410000000000001</v>
      </c>
      <c r="T624" s="31">
        <v>0.80459999999999998</v>
      </c>
      <c r="U624" s="32">
        <v>0.80459999999999998</v>
      </c>
      <c r="V624" s="31">
        <f t="shared" si="18"/>
        <v>-2.3499999999999965E-2</v>
      </c>
      <c r="W624" s="9">
        <f t="shared" si="19"/>
        <v>-115896.72753999982</v>
      </c>
    </row>
    <row r="625" spans="1:23" x14ac:dyDescent="0.35">
      <c r="A625" s="40">
        <v>152903</v>
      </c>
      <c r="B625" s="9" t="s">
        <v>432</v>
      </c>
      <c r="C625" s="9" t="s">
        <v>1035</v>
      </c>
      <c r="D625" s="9">
        <v>44770.457719907405</v>
      </c>
      <c r="E625" s="9">
        <v>0</v>
      </c>
      <c r="F625" s="9">
        <v>526100602</v>
      </c>
      <c r="G625" s="29">
        <v>512157016</v>
      </c>
      <c r="H625" s="29">
        <v>562691261</v>
      </c>
      <c r="I625" s="30">
        <v>9.8699999999999996E-2</v>
      </c>
      <c r="J625" s="9">
        <v>0</v>
      </c>
      <c r="K625" s="9">
        <v>0</v>
      </c>
      <c r="L625" s="9">
        <v>0</v>
      </c>
      <c r="M625" s="9">
        <v>9.8699999999999996E-2</v>
      </c>
      <c r="N625" s="9">
        <v>0</v>
      </c>
      <c r="O625" s="9">
        <v>0</v>
      </c>
      <c r="P625" s="9">
        <v>578010653</v>
      </c>
      <c r="Q625" s="31">
        <v>0.84140000000000004</v>
      </c>
      <c r="R625" s="31">
        <v>0.78490000000000004</v>
      </c>
      <c r="S625" s="31">
        <v>0.89410000000000001</v>
      </c>
      <c r="T625" s="31">
        <v>0.80459999999999998</v>
      </c>
      <c r="U625" s="32">
        <v>0.80459999999999998</v>
      </c>
      <c r="V625" s="31">
        <f t="shared" si="18"/>
        <v>-1.969999999999994E-2</v>
      </c>
      <c r="W625" s="9">
        <f t="shared" si="19"/>
        <v>-113868.09864099965</v>
      </c>
    </row>
    <row r="626" spans="1:23" x14ac:dyDescent="0.35">
      <c r="A626" s="40">
        <v>152906</v>
      </c>
      <c r="B626" s="9" t="s">
        <v>431</v>
      </c>
      <c r="C626" s="9" t="s">
        <v>1035</v>
      </c>
      <c r="D626" s="9">
        <v>44769.687777777777</v>
      </c>
      <c r="E626" s="9">
        <v>0</v>
      </c>
      <c r="F626" s="9">
        <v>4303550989</v>
      </c>
      <c r="G626" s="29">
        <v>4370219962</v>
      </c>
      <c r="H626" s="29">
        <v>5072638438</v>
      </c>
      <c r="I626" s="30">
        <v>0.16070000000000001</v>
      </c>
      <c r="J626" s="9">
        <v>0</v>
      </c>
      <c r="K626" s="9">
        <v>0</v>
      </c>
      <c r="L626" s="9">
        <v>0</v>
      </c>
      <c r="M626" s="9">
        <v>0.16070000000000001</v>
      </c>
      <c r="N626" s="9">
        <v>0</v>
      </c>
      <c r="O626" s="9">
        <v>0</v>
      </c>
      <c r="P626" s="9">
        <v>4995253867</v>
      </c>
      <c r="Q626" s="31">
        <v>0.82199999999999995</v>
      </c>
      <c r="R626" s="31">
        <v>0.7258</v>
      </c>
      <c r="S626" s="31">
        <v>0.89410000000000001</v>
      </c>
      <c r="T626" s="31">
        <v>0.80459999999999998</v>
      </c>
      <c r="U626" s="32">
        <v>0.80459999999999998</v>
      </c>
      <c r="V626" s="31">
        <f t="shared" si="18"/>
        <v>-7.8799999999999981E-2</v>
      </c>
      <c r="W626" s="9">
        <f t="shared" si="19"/>
        <v>-3936260.0471959994</v>
      </c>
    </row>
    <row r="627" spans="1:23" x14ac:dyDescent="0.35">
      <c r="A627" s="40">
        <v>152907</v>
      </c>
      <c r="B627" s="9" t="s">
        <v>430</v>
      </c>
      <c r="C627" s="9" t="s">
        <v>1035</v>
      </c>
      <c r="D627" s="9">
        <v>44768.607303240744</v>
      </c>
      <c r="E627" s="9">
        <v>0</v>
      </c>
      <c r="F627" s="9">
        <v>5221546637</v>
      </c>
      <c r="G627" s="29">
        <v>5247956969</v>
      </c>
      <c r="H627" s="29">
        <v>5931631407</v>
      </c>
      <c r="I627" s="30">
        <v>0.1303</v>
      </c>
      <c r="J627" s="9">
        <v>0</v>
      </c>
      <c r="K627" s="9">
        <v>0</v>
      </c>
      <c r="L627" s="9">
        <v>0</v>
      </c>
      <c r="M627" s="9">
        <v>0.1303</v>
      </c>
      <c r="N627" s="9">
        <v>0</v>
      </c>
      <c r="O627" s="9">
        <v>0</v>
      </c>
      <c r="P627" s="9">
        <v>5901780485</v>
      </c>
      <c r="Q627" s="31">
        <v>0.83609999999999995</v>
      </c>
      <c r="R627" s="31">
        <v>0.75819999999999999</v>
      </c>
      <c r="S627" s="31">
        <v>0.89410000000000001</v>
      </c>
      <c r="T627" s="31">
        <v>0.80459999999999998</v>
      </c>
      <c r="U627" s="32">
        <v>0.80459999999999998</v>
      </c>
      <c r="V627" s="31">
        <f t="shared" si="18"/>
        <v>-4.6399999999999997E-2</v>
      </c>
      <c r="W627" s="9">
        <f t="shared" si="19"/>
        <v>-2738426.1450399999</v>
      </c>
    </row>
    <row r="628" spans="1:23" x14ac:dyDescent="0.35">
      <c r="A628" s="40">
        <v>152908</v>
      </c>
      <c r="B628" s="9" t="s">
        <v>429</v>
      </c>
      <c r="C628" s="9" t="s">
        <v>1035</v>
      </c>
      <c r="D628" s="9">
        <v>44770.666516203702</v>
      </c>
      <c r="E628" s="9">
        <v>0</v>
      </c>
      <c r="F628" s="9">
        <v>277689790</v>
      </c>
      <c r="G628" s="29">
        <v>287884131</v>
      </c>
      <c r="H628" s="29">
        <v>330643764</v>
      </c>
      <c r="I628" s="30">
        <v>0.14849999999999999</v>
      </c>
      <c r="J628" s="9">
        <v>0</v>
      </c>
      <c r="K628" s="9">
        <v>0</v>
      </c>
      <c r="L628" s="9">
        <v>0</v>
      </c>
      <c r="M628" s="9">
        <v>0.14849999999999999</v>
      </c>
      <c r="N628" s="9">
        <v>0</v>
      </c>
      <c r="O628" s="9">
        <v>0</v>
      </c>
      <c r="P628" s="9">
        <v>318935250</v>
      </c>
      <c r="Q628" s="31">
        <v>0.91339999999999999</v>
      </c>
      <c r="R628" s="31">
        <v>0.81510000000000005</v>
      </c>
      <c r="S628" s="31">
        <v>0.89410000000000001</v>
      </c>
      <c r="T628" s="31">
        <v>0.80459999999999998</v>
      </c>
      <c r="U628" s="32">
        <v>0.81510000000000005</v>
      </c>
      <c r="V628" s="31">
        <f t="shared" si="18"/>
        <v>0</v>
      </c>
      <c r="W628" s="9">
        <f t="shared" si="19"/>
        <v>0</v>
      </c>
    </row>
    <row r="629" spans="1:23" x14ac:dyDescent="0.35">
      <c r="A629" s="40">
        <v>152909</v>
      </c>
      <c r="B629" s="9" t="s">
        <v>428</v>
      </c>
      <c r="C629" s="9" t="s">
        <v>1035</v>
      </c>
      <c r="D629" s="9">
        <v>44770.780717592592</v>
      </c>
      <c r="E629" s="9">
        <v>0</v>
      </c>
      <c r="F629" s="9">
        <v>432406082</v>
      </c>
      <c r="G629" s="29">
        <v>443123214</v>
      </c>
      <c r="H629" s="29">
        <v>496072725</v>
      </c>
      <c r="I629" s="30">
        <v>0.1195</v>
      </c>
      <c r="J629" s="9">
        <v>0</v>
      </c>
      <c r="K629" s="9">
        <v>0</v>
      </c>
      <c r="L629" s="9">
        <v>0</v>
      </c>
      <c r="M629" s="9">
        <v>0.1195</v>
      </c>
      <c r="N629" s="9">
        <v>0</v>
      </c>
      <c r="O629" s="9">
        <v>0</v>
      </c>
      <c r="P629" s="9">
        <v>484074986</v>
      </c>
      <c r="Q629" s="31">
        <v>0.83879999999999999</v>
      </c>
      <c r="R629" s="31">
        <v>0.76800000000000002</v>
      </c>
      <c r="S629" s="31">
        <v>0.89410000000000001</v>
      </c>
      <c r="T629" s="31">
        <v>0.80459999999999998</v>
      </c>
      <c r="U629" s="32">
        <v>0.80459999999999998</v>
      </c>
      <c r="V629" s="31">
        <f t="shared" si="18"/>
        <v>-3.6599999999999966E-2</v>
      </c>
      <c r="W629" s="9">
        <f t="shared" si="19"/>
        <v>-177171.44487599985</v>
      </c>
    </row>
    <row r="630" spans="1:23" x14ac:dyDescent="0.35">
      <c r="A630" s="40">
        <v>152910</v>
      </c>
      <c r="B630" s="9" t="s">
        <v>427</v>
      </c>
      <c r="C630" s="9" t="s">
        <v>1035</v>
      </c>
      <c r="D630" s="9">
        <v>44768.642604166664</v>
      </c>
      <c r="E630" s="9">
        <v>0</v>
      </c>
      <c r="F630" s="9">
        <v>318022354</v>
      </c>
      <c r="G630" s="29">
        <v>329520169</v>
      </c>
      <c r="H630" s="29">
        <v>386124078</v>
      </c>
      <c r="I630" s="30">
        <v>0.17180000000000001</v>
      </c>
      <c r="J630" s="9">
        <v>0</v>
      </c>
      <c r="K630" s="9">
        <v>0</v>
      </c>
      <c r="L630" s="9">
        <v>0</v>
      </c>
      <c r="M630" s="9">
        <v>0.17180000000000001</v>
      </c>
      <c r="N630" s="9">
        <v>0</v>
      </c>
      <c r="O630" s="9">
        <v>0</v>
      </c>
      <c r="P630" s="9">
        <v>372651206</v>
      </c>
      <c r="Q630" s="31">
        <v>0.91180000000000005</v>
      </c>
      <c r="R630" s="31">
        <v>0.79749999999999999</v>
      </c>
      <c r="S630" s="31">
        <v>0.89410000000000001</v>
      </c>
      <c r="T630" s="31">
        <v>0.80459999999999998</v>
      </c>
      <c r="U630" s="32">
        <v>0.80459999999999998</v>
      </c>
      <c r="V630" s="31">
        <f t="shared" si="18"/>
        <v>-7.0999999999999952E-3</v>
      </c>
      <c r="W630" s="9">
        <f t="shared" si="19"/>
        <v>-26458.235625999983</v>
      </c>
    </row>
    <row r="631" spans="1:23" x14ac:dyDescent="0.35">
      <c r="A631" s="40">
        <v>153903</v>
      </c>
      <c r="B631" s="9" t="s">
        <v>426</v>
      </c>
      <c r="C631" s="9" t="s">
        <v>1035</v>
      </c>
      <c r="D631" s="9">
        <v>44771.448078703703</v>
      </c>
      <c r="E631" s="9">
        <v>0</v>
      </c>
      <c r="F631" s="9">
        <v>102152726</v>
      </c>
      <c r="G631" s="29">
        <v>95619377</v>
      </c>
      <c r="H631" s="29">
        <v>192789792</v>
      </c>
      <c r="I631" s="30">
        <v>1.0162</v>
      </c>
      <c r="J631" s="9">
        <v>120168129</v>
      </c>
      <c r="K631" s="9">
        <v>0</v>
      </c>
      <c r="L631" s="9">
        <v>120168129</v>
      </c>
      <c r="M631" s="9">
        <v>-0.1066</v>
      </c>
      <c r="N631" s="9">
        <v>0</v>
      </c>
      <c r="O631" s="9">
        <v>0</v>
      </c>
      <c r="P631" s="9">
        <v>205962467</v>
      </c>
      <c r="Q631" s="31">
        <v>0.91339999999999999</v>
      </c>
      <c r="R631" s="31">
        <v>0.91339999999999999</v>
      </c>
      <c r="S631" s="31">
        <v>0.89410000000000001</v>
      </c>
      <c r="T631" s="31">
        <v>0.80459999999999998</v>
      </c>
      <c r="U631" s="32">
        <v>0.89410000000000001</v>
      </c>
      <c r="V631" s="31">
        <f t="shared" si="18"/>
        <v>0</v>
      </c>
      <c r="W631" s="9">
        <f t="shared" si="19"/>
        <v>0</v>
      </c>
    </row>
    <row r="632" spans="1:23" x14ac:dyDescent="0.35">
      <c r="A632" s="40">
        <v>153904</v>
      </c>
      <c r="B632" s="9" t="s">
        <v>425</v>
      </c>
      <c r="C632" s="9" t="s">
        <v>1035</v>
      </c>
      <c r="D632" s="9">
        <v>44775.569918981484</v>
      </c>
      <c r="E632" s="9">
        <v>0</v>
      </c>
      <c r="F632" s="9">
        <v>188643139</v>
      </c>
      <c r="G632" s="29">
        <v>194909965</v>
      </c>
      <c r="H632" s="29">
        <v>198242617</v>
      </c>
      <c r="I632" s="30">
        <v>1.7100000000000001E-2</v>
      </c>
      <c r="J632" s="9">
        <v>0</v>
      </c>
      <c r="K632" s="9">
        <v>0</v>
      </c>
      <c r="L632" s="9">
        <v>0</v>
      </c>
      <c r="M632" s="9">
        <v>1.7100000000000001E-2</v>
      </c>
      <c r="N632" s="9">
        <v>0</v>
      </c>
      <c r="O632" s="9">
        <v>0</v>
      </c>
      <c r="P632" s="9">
        <v>191868638</v>
      </c>
      <c r="Q632" s="31">
        <v>0.90429999999999999</v>
      </c>
      <c r="R632" s="31">
        <v>0.90429999999999999</v>
      </c>
      <c r="S632" s="31">
        <v>0.89410000000000001</v>
      </c>
      <c r="T632" s="31">
        <v>0.80459999999999998</v>
      </c>
      <c r="U632" s="32">
        <v>0.89410000000000001</v>
      </c>
      <c r="V632" s="31">
        <f t="shared" si="18"/>
        <v>0</v>
      </c>
      <c r="W632" s="9">
        <f t="shared" si="19"/>
        <v>0</v>
      </c>
    </row>
    <row r="633" spans="1:23" x14ac:dyDescent="0.35">
      <c r="A633" s="40">
        <v>153905</v>
      </c>
      <c r="B633" s="9" t="s">
        <v>424</v>
      </c>
      <c r="C633" s="9" t="s">
        <v>1035</v>
      </c>
      <c r="D633" s="9">
        <v>44771.403298611112</v>
      </c>
      <c r="E633" s="9">
        <v>0</v>
      </c>
      <c r="F633" s="9">
        <v>153173888</v>
      </c>
      <c r="G633" s="29">
        <v>151603500</v>
      </c>
      <c r="H633" s="29">
        <v>168884350</v>
      </c>
      <c r="I633" s="30">
        <v>0.114</v>
      </c>
      <c r="J633" s="9">
        <v>0</v>
      </c>
      <c r="K633" s="9">
        <v>0</v>
      </c>
      <c r="L633" s="9">
        <v>0</v>
      </c>
      <c r="M633" s="9">
        <v>0.114</v>
      </c>
      <c r="N633" s="9">
        <v>0</v>
      </c>
      <c r="O633" s="9">
        <v>0</v>
      </c>
      <c r="P633" s="9">
        <v>170633742</v>
      </c>
      <c r="Q633" s="31">
        <v>0.82199999999999995</v>
      </c>
      <c r="R633" s="31">
        <v>0.75629999999999997</v>
      </c>
      <c r="S633" s="31">
        <v>0.89410000000000001</v>
      </c>
      <c r="T633" s="31">
        <v>0.80459999999999998</v>
      </c>
      <c r="U633" s="32">
        <v>0.80459999999999998</v>
      </c>
      <c r="V633" s="31">
        <f t="shared" si="18"/>
        <v>-4.830000000000001E-2</v>
      </c>
      <c r="W633" s="9">
        <f t="shared" si="19"/>
        <v>-82416.097386000009</v>
      </c>
    </row>
    <row r="634" spans="1:23" x14ac:dyDescent="0.35">
      <c r="A634" s="40">
        <v>153907</v>
      </c>
      <c r="B634" s="9" t="s">
        <v>423</v>
      </c>
      <c r="C634" s="9" t="s">
        <v>1035</v>
      </c>
      <c r="D634" s="9">
        <v>44774.524027777778</v>
      </c>
      <c r="E634" s="9">
        <v>0</v>
      </c>
      <c r="F634" s="9">
        <v>82173318</v>
      </c>
      <c r="G634" s="29">
        <v>84903755</v>
      </c>
      <c r="H634" s="29">
        <v>92114476</v>
      </c>
      <c r="I634" s="30">
        <v>8.4900000000000003E-2</v>
      </c>
      <c r="J634" s="9">
        <v>0</v>
      </c>
      <c r="K634" s="9">
        <v>0</v>
      </c>
      <c r="L634" s="9">
        <v>0</v>
      </c>
      <c r="M634" s="9">
        <v>8.4900000000000003E-2</v>
      </c>
      <c r="N634" s="9">
        <v>0</v>
      </c>
      <c r="O634" s="9">
        <v>0</v>
      </c>
      <c r="P634" s="9">
        <v>89152148</v>
      </c>
      <c r="Q634" s="31">
        <v>0.82469999999999999</v>
      </c>
      <c r="R634" s="31">
        <v>0.77910000000000001</v>
      </c>
      <c r="S634" s="31">
        <v>0.89410000000000001</v>
      </c>
      <c r="T634" s="31">
        <v>0.80459999999999998</v>
      </c>
      <c r="U634" s="32">
        <v>0.80459999999999998</v>
      </c>
      <c r="V634" s="31">
        <f t="shared" si="18"/>
        <v>-2.5499999999999967E-2</v>
      </c>
      <c r="W634" s="9">
        <f t="shared" si="19"/>
        <v>-22733.797739999969</v>
      </c>
    </row>
    <row r="635" spans="1:23" x14ac:dyDescent="0.35">
      <c r="A635" s="40">
        <v>154901</v>
      </c>
      <c r="B635" s="9" t="s">
        <v>422</v>
      </c>
      <c r="C635" s="9" t="s">
        <v>1035</v>
      </c>
      <c r="D635" s="9">
        <v>44791.59165509259</v>
      </c>
      <c r="E635" s="9">
        <v>0</v>
      </c>
      <c r="F635" s="9">
        <v>936097061</v>
      </c>
      <c r="G635" s="29">
        <v>936097061</v>
      </c>
      <c r="H635" s="29">
        <v>1116979323</v>
      </c>
      <c r="I635" s="30">
        <v>0.19320000000000001</v>
      </c>
      <c r="J635" s="9">
        <v>0</v>
      </c>
      <c r="K635" s="9">
        <v>0</v>
      </c>
      <c r="L635" s="9">
        <v>0</v>
      </c>
      <c r="M635" s="9">
        <v>0.19320000000000001</v>
      </c>
      <c r="N635" s="9">
        <v>0</v>
      </c>
      <c r="O635" s="9">
        <v>0</v>
      </c>
      <c r="P635" s="9">
        <v>1116979323</v>
      </c>
      <c r="Q635" s="31">
        <v>0.88149999999999995</v>
      </c>
      <c r="R635" s="31">
        <v>0.75719999999999998</v>
      </c>
      <c r="S635" s="31">
        <v>0.89410000000000001</v>
      </c>
      <c r="T635" s="31">
        <v>0.80459999999999998</v>
      </c>
      <c r="U635" s="32">
        <v>0.80459999999999998</v>
      </c>
      <c r="V635" s="31">
        <f t="shared" si="18"/>
        <v>-4.7399999999999998E-2</v>
      </c>
      <c r="W635" s="9">
        <f t="shared" si="19"/>
        <v>-529448.19910199998</v>
      </c>
    </row>
    <row r="636" spans="1:23" x14ac:dyDescent="0.35">
      <c r="A636" s="40">
        <v>154903</v>
      </c>
      <c r="B636" s="9" t="s">
        <v>421</v>
      </c>
      <c r="C636" s="9" t="s">
        <v>1035</v>
      </c>
      <c r="D636" s="9">
        <v>44770.666516203702</v>
      </c>
      <c r="E636" s="9">
        <v>0</v>
      </c>
      <c r="F636" s="9">
        <v>223708812</v>
      </c>
      <c r="G636" s="29">
        <v>231937750</v>
      </c>
      <c r="H636" s="29">
        <v>309553109</v>
      </c>
      <c r="I636" s="30">
        <v>0.33460000000000001</v>
      </c>
      <c r="J636" s="9">
        <v>0</v>
      </c>
      <c r="K636" s="9">
        <v>0</v>
      </c>
      <c r="L636" s="9">
        <v>0</v>
      </c>
      <c r="M636" s="9">
        <v>0.33460000000000001</v>
      </c>
      <c r="N636" s="9">
        <v>0</v>
      </c>
      <c r="O636" s="9">
        <v>0</v>
      </c>
      <c r="P636" s="9">
        <v>298570449</v>
      </c>
      <c r="Q636" s="31">
        <v>0.91339999999999999</v>
      </c>
      <c r="R636" s="31">
        <v>0.70140000000000002</v>
      </c>
      <c r="S636" s="31">
        <v>0.89410000000000001</v>
      </c>
      <c r="T636" s="31">
        <v>0.80459999999999998</v>
      </c>
      <c r="U636" s="32">
        <v>0.80459999999999998</v>
      </c>
      <c r="V636" s="31">
        <f t="shared" si="18"/>
        <v>-0.10319999999999996</v>
      </c>
      <c r="W636" s="9">
        <f t="shared" si="19"/>
        <v>-308124.70336799987</v>
      </c>
    </row>
    <row r="637" spans="1:23" x14ac:dyDescent="0.35">
      <c r="A637" s="40">
        <v>155901</v>
      </c>
      <c r="B637" s="9" t="s">
        <v>420</v>
      </c>
      <c r="C637" s="9" t="s">
        <v>1035</v>
      </c>
      <c r="D637" s="9">
        <v>44774.678518518522</v>
      </c>
      <c r="E637" s="9">
        <v>22683900</v>
      </c>
      <c r="F637" s="9">
        <v>669880510</v>
      </c>
      <c r="G637" s="29">
        <v>685408760</v>
      </c>
      <c r="H637" s="29">
        <v>730504421</v>
      </c>
      <c r="I637" s="30">
        <v>6.5799999999999997E-2</v>
      </c>
      <c r="J637" s="9">
        <v>0</v>
      </c>
      <c r="K637" s="9">
        <v>0</v>
      </c>
      <c r="L637" s="9">
        <v>0</v>
      </c>
      <c r="M637" s="9">
        <v>6.5799999999999997E-2</v>
      </c>
      <c r="N637" s="9">
        <v>22203870</v>
      </c>
      <c r="O637" s="9">
        <v>-480030</v>
      </c>
      <c r="P637" s="9">
        <v>711982018</v>
      </c>
      <c r="Q637" s="31">
        <v>0.91339999999999999</v>
      </c>
      <c r="R637" s="31">
        <v>0.88080000000000003</v>
      </c>
      <c r="S637" s="31">
        <v>0.89410000000000001</v>
      </c>
      <c r="T637" s="31">
        <v>0.80459999999999998</v>
      </c>
      <c r="U637" s="32">
        <v>0.88080000000000003</v>
      </c>
      <c r="V637" s="31">
        <f t="shared" si="18"/>
        <v>0</v>
      </c>
      <c r="W637" s="9">
        <f t="shared" si="19"/>
        <v>0</v>
      </c>
    </row>
    <row r="638" spans="1:23" x14ac:dyDescent="0.35">
      <c r="A638" s="40">
        <v>156902</v>
      </c>
      <c r="B638" s="9" t="s">
        <v>419</v>
      </c>
      <c r="C638" s="9" t="s">
        <v>1035</v>
      </c>
      <c r="D638" s="9">
        <v>44768.5471875</v>
      </c>
      <c r="E638" s="9">
        <v>14303666</v>
      </c>
      <c r="F638" s="9">
        <v>3479403893</v>
      </c>
      <c r="G638" s="29">
        <v>3484229839</v>
      </c>
      <c r="H638" s="29">
        <v>6769907744</v>
      </c>
      <c r="I638" s="30">
        <v>0.94299999999999995</v>
      </c>
      <c r="J638" s="9">
        <v>0</v>
      </c>
      <c r="K638" s="9">
        <v>0</v>
      </c>
      <c r="L638" s="9">
        <v>0</v>
      </c>
      <c r="M638" s="9">
        <v>0.94299999999999995</v>
      </c>
      <c r="N638" s="9">
        <v>13832542</v>
      </c>
      <c r="O638" s="9">
        <v>-471124</v>
      </c>
      <c r="P638" s="9">
        <v>6746571180</v>
      </c>
      <c r="Q638" s="31">
        <v>0.82469999999999999</v>
      </c>
      <c r="R638" s="31">
        <v>0.43590000000000001</v>
      </c>
      <c r="S638" s="31">
        <v>0.89410000000000001</v>
      </c>
      <c r="T638" s="31">
        <v>0.80459999999999998</v>
      </c>
      <c r="U638" s="32">
        <v>0.80459999999999998</v>
      </c>
      <c r="V638" s="31">
        <f t="shared" si="18"/>
        <v>-0.36869999999999997</v>
      </c>
      <c r="W638" s="9">
        <f t="shared" si="19"/>
        <v>-24874607.940659996</v>
      </c>
    </row>
    <row r="639" spans="1:23" x14ac:dyDescent="0.35">
      <c r="A639" s="40">
        <v>156905</v>
      </c>
      <c r="B639" s="9" t="s">
        <v>418</v>
      </c>
      <c r="C639" s="9" t="s">
        <v>1035</v>
      </c>
      <c r="D639" s="9">
        <v>44768.609016203707</v>
      </c>
      <c r="E639" s="9">
        <v>2584020</v>
      </c>
      <c r="F639" s="9">
        <v>3444929705</v>
      </c>
      <c r="G639" s="29">
        <v>3443684080</v>
      </c>
      <c r="H639" s="29">
        <v>8173486670</v>
      </c>
      <c r="I639" s="30">
        <v>1.3734999999999999</v>
      </c>
      <c r="J639" s="9">
        <v>0</v>
      </c>
      <c r="K639" s="9">
        <v>0</v>
      </c>
      <c r="L639" s="9">
        <v>0</v>
      </c>
      <c r="M639" s="9">
        <v>1.3734999999999999</v>
      </c>
      <c r="N639" s="9">
        <v>2697080</v>
      </c>
      <c r="O639" s="9">
        <v>113060</v>
      </c>
      <c r="P639" s="9">
        <v>8173007107</v>
      </c>
      <c r="Q639" s="31">
        <v>0.82469999999999999</v>
      </c>
      <c r="R639" s="31">
        <v>0.35630000000000001</v>
      </c>
      <c r="S639" s="31">
        <v>0.89410000000000001</v>
      </c>
      <c r="T639" s="31">
        <v>0.80459999999999998</v>
      </c>
      <c r="U639" s="32">
        <v>0.80459999999999998</v>
      </c>
      <c r="V639" s="31">
        <f t="shared" si="18"/>
        <v>-0.44829999999999998</v>
      </c>
      <c r="W639" s="9">
        <f t="shared" si="19"/>
        <v>-36639590.860680997</v>
      </c>
    </row>
    <row r="640" spans="1:23" x14ac:dyDescent="0.35">
      <c r="A640" s="40">
        <v>157901</v>
      </c>
      <c r="B640" s="9" t="s">
        <v>417</v>
      </c>
      <c r="C640" s="9" t="s">
        <v>1035</v>
      </c>
      <c r="D640" s="9">
        <v>44774.629942129628</v>
      </c>
      <c r="E640" s="9">
        <v>0</v>
      </c>
      <c r="F640" s="9">
        <v>515320966</v>
      </c>
      <c r="G640" s="29">
        <v>541679314</v>
      </c>
      <c r="H640" s="29">
        <v>602437238</v>
      </c>
      <c r="I640" s="30">
        <v>0.11219999999999999</v>
      </c>
      <c r="J640" s="9">
        <v>0</v>
      </c>
      <c r="K640" s="9">
        <v>0</v>
      </c>
      <c r="L640" s="9">
        <v>0</v>
      </c>
      <c r="M640" s="9">
        <v>0.11219999999999999</v>
      </c>
      <c r="N640" s="9">
        <v>0</v>
      </c>
      <c r="O640" s="9">
        <v>0</v>
      </c>
      <c r="P640" s="9">
        <v>573122383</v>
      </c>
      <c r="Q640" s="31">
        <v>0.8427</v>
      </c>
      <c r="R640" s="31">
        <v>0.77659999999999996</v>
      </c>
      <c r="S640" s="31">
        <v>0.89410000000000001</v>
      </c>
      <c r="T640" s="31">
        <v>0.80459999999999998</v>
      </c>
      <c r="U640" s="32">
        <v>0.80459999999999998</v>
      </c>
      <c r="V640" s="31">
        <f t="shared" si="18"/>
        <v>-2.8000000000000025E-2</v>
      </c>
      <c r="W640" s="9">
        <f t="shared" si="19"/>
        <v>-160474.26724000013</v>
      </c>
    </row>
    <row r="641" spans="1:23" x14ac:dyDescent="0.35">
      <c r="A641" s="40">
        <v>158901</v>
      </c>
      <c r="B641" s="9" t="s">
        <v>416</v>
      </c>
      <c r="C641" s="9" t="s">
        <v>1035</v>
      </c>
      <c r="D641" s="9">
        <v>44774.678518518522</v>
      </c>
      <c r="E641" s="9">
        <v>0</v>
      </c>
      <c r="F641" s="9">
        <v>1508786504</v>
      </c>
      <c r="G641" s="29">
        <v>1564862460</v>
      </c>
      <c r="H641" s="29">
        <v>1673591673</v>
      </c>
      <c r="I641" s="30">
        <v>6.9500000000000006E-2</v>
      </c>
      <c r="J641" s="9">
        <v>0</v>
      </c>
      <c r="K641" s="9">
        <v>0</v>
      </c>
      <c r="L641" s="9">
        <v>0</v>
      </c>
      <c r="M641" s="9">
        <v>6.9500000000000006E-2</v>
      </c>
      <c r="N641" s="9">
        <v>0</v>
      </c>
      <c r="O641" s="9">
        <v>0</v>
      </c>
      <c r="P641" s="9">
        <v>1613619468</v>
      </c>
      <c r="Q641" s="31">
        <v>0.86209999999999998</v>
      </c>
      <c r="R641" s="31">
        <v>0.82620000000000005</v>
      </c>
      <c r="S641" s="31">
        <v>0.89410000000000001</v>
      </c>
      <c r="T641" s="31">
        <v>0.80459999999999998</v>
      </c>
      <c r="U641" s="32">
        <v>0.82620000000000005</v>
      </c>
      <c r="V641" s="31">
        <f t="shared" si="18"/>
        <v>0</v>
      </c>
      <c r="W641" s="9">
        <f t="shared" si="19"/>
        <v>0</v>
      </c>
    </row>
    <row r="642" spans="1:23" x14ac:dyDescent="0.35">
      <c r="A642" s="40">
        <v>158902</v>
      </c>
      <c r="B642" s="9" t="s">
        <v>415</v>
      </c>
      <c r="C642" s="9" t="s">
        <v>1035</v>
      </c>
      <c r="D642" s="9">
        <v>44764.500613425924</v>
      </c>
      <c r="E642" s="9">
        <v>21000980</v>
      </c>
      <c r="F642" s="9">
        <v>1443857833</v>
      </c>
      <c r="G642" s="29">
        <v>1436419320</v>
      </c>
      <c r="H642" s="29">
        <v>1603778712</v>
      </c>
      <c r="I642" s="30">
        <v>0.11650000000000001</v>
      </c>
      <c r="J642" s="9">
        <v>0</v>
      </c>
      <c r="K642" s="9">
        <v>0</v>
      </c>
      <c r="L642" s="9">
        <v>0</v>
      </c>
      <c r="M642" s="9">
        <v>0.11650000000000001</v>
      </c>
      <c r="N642" s="9">
        <v>24546324</v>
      </c>
      <c r="O642" s="9">
        <v>3545344</v>
      </c>
      <c r="P642" s="9">
        <v>1613182385</v>
      </c>
      <c r="Q642" s="31">
        <v>0.82199999999999995</v>
      </c>
      <c r="R642" s="31">
        <v>0.75409999999999999</v>
      </c>
      <c r="S642" s="31">
        <v>0.89410000000000001</v>
      </c>
      <c r="T642" s="31">
        <v>0.80459999999999998</v>
      </c>
      <c r="U642" s="32">
        <v>0.80459999999999998</v>
      </c>
      <c r="V642" s="31">
        <f t="shared" ref="V642:V705" si="20">MIN(R642,S642)-U642</f>
        <v>-5.0499999999999989E-2</v>
      </c>
      <c r="W642" s="9">
        <f t="shared" ref="W642:W705" si="21">V642*(P642/100)</f>
        <v>-814657.10442499979</v>
      </c>
    </row>
    <row r="643" spans="1:23" x14ac:dyDescent="0.35">
      <c r="A643" s="40">
        <v>158904</v>
      </c>
      <c r="B643" s="9" t="s">
        <v>414</v>
      </c>
      <c r="C643" s="9" t="s">
        <v>1035</v>
      </c>
      <c r="D643" s="9">
        <v>44764.500613425924</v>
      </c>
      <c r="E643" s="9">
        <v>14502090</v>
      </c>
      <c r="F643" s="9">
        <v>356956902</v>
      </c>
      <c r="G643" s="29">
        <v>356171561</v>
      </c>
      <c r="H643" s="29">
        <v>375301504</v>
      </c>
      <c r="I643" s="30">
        <v>5.3699999999999998E-2</v>
      </c>
      <c r="J643" s="9">
        <v>0</v>
      </c>
      <c r="K643" s="9">
        <v>0</v>
      </c>
      <c r="L643" s="9">
        <v>0</v>
      </c>
      <c r="M643" s="9">
        <v>5.3699999999999998E-2</v>
      </c>
      <c r="N643" s="9">
        <v>14743323</v>
      </c>
      <c r="O643" s="9">
        <v>241233</v>
      </c>
      <c r="P643" s="9">
        <v>375591353</v>
      </c>
      <c r="Q643" s="31">
        <v>0.82199999999999995</v>
      </c>
      <c r="R643" s="31">
        <v>0.80069999999999997</v>
      </c>
      <c r="S643" s="31">
        <v>0.89410000000000001</v>
      </c>
      <c r="T643" s="31">
        <v>0.80459999999999998</v>
      </c>
      <c r="U643" s="32">
        <v>0.80459999999999998</v>
      </c>
      <c r="V643" s="31">
        <f t="shared" si="20"/>
        <v>-3.9000000000000146E-3</v>
      </c>
      <c r="W643" s="9">
        <f t="shared" si="21"/>
        <v>-14648.062767000054</v>
      </c>
    </row>
    <row r="644" spans="1:23" x14ac:dyDescent="0.35">
      <c r="A644" s="40">
        <v>158905</v>
      </c>
      <c r="B644" s="9" t="s">
        <v>413</v>
      </c>
      <c r="C644" s="9" t="s">
        <v>1035</v>
      </c>
      <c r="D644" s="9">
        <v>44770.457719907405</v>
      </c>
      <c r="E644" s="9">
        <v>42500772</v>
      </c>
      <c r="F644" s="9">
        <v>1349187359</v>
      </c>
      <c r="G644" s="29">
        <v>1344837839</v>
      </c>
      <c r="H644" s="29">
        <v>1386173079</v>
      </c>
      <c r="I644" s="30">
        <v>3.0700000000000002E-2</v>
      </c>
      <c r="J644" s="9">
        <v>0</v>
      </c>
      <c r="K644" s="9">
        <v>0</v>
      </c>
      <c r="L644" s="9">
        <v>0</v>
      </c>
      <c r="M644" s="9">
        <v>3.0700000000000002E-2</v>
      </c>
      <c r="N644" s="9">
        <v>45574779</v>
      </c>
      <c r="O644" s="9">
        <v>3074007</v>
      </c>
      <c r="P644" s="9">
        <v>1392423980</v>
      </c>
      <c r="Q644" s="31">
        <v>0.91339999999999999</v>
      </c>
      <c r="R644" s="31">
        <v>0.90710000000000002</v>
      </c>
      <c r="S644" s="31">
        <v>0.89410000000000001</v>
      </c>
      <c r="T644" s="31">
        <v>0.80459999999999998</v>
      </c>
      <c r="U644" s="32">
        <v>0.89410000000000001</v>
      </c>
      <c r="V644" s="31">
        <f t="shared" si="20"/>
        <v>0</v>
      </c>
      <c r="W644" s="9">
        <f t="shared" si="21"/>
        <v>0</v>
      </c>
    </row>
    <row r="645" spans="1:23" x14ac:dyDescent="0.35">
      <c r="A645" s="40">
        <v>158906</v>
      </c>
      <c r="B645" s="9" t="s">
        <v>412</v>
      </c>
      <c r="C645" s="9" t="s">
        <v>1035</v>
      </c>
      <c r="D645" s="9">
        <v>44764.500613425924</v>
      </c>
      <c r="E645" s="9">
        <v>46289054</v>
      </c>
      <c r="F645" s="9">
        <v>745388957</v>
      </c>
      <c r="G645" s="29">
        <v>745972697</v>
      </c>
      <c r="H645" s="29">
        <v>781990544</v>
      </c>
      <c r="I645" s="30">
        <v>4.8300000000000003E-2</v>
      </c>
      <c r="J645" s="9">
        <v>0</v>
      </c>
      <c r="K645" s="9">
        <v>0</v>
      </c>
      <c r="L645" s="9">
        <v>0</v>
      </c>
      <c r="M645" s="9">
        <v>4.8300000000000003E-2</v>
      </c>
      <c r="N645" s="9">
        <v>46822514</v>
      </c>
      <c r="O645" s="9">
        <v>533460</v>
      </c>
      <c r="P645" s="9">
        <v>779677102</v>
      </c>
      <c r="Q645" s="31">
        <v>0.82199999999999995</v>
      </c>
      <c r="R645" s="31">
        <v>0.8054</v>
      </c>
      <c r="S645" s="31">
        <v>0.89410000000000001</v>
      </c>
      <c r="T645" s="31">
        <v>0.80459999999999998</v>
      </c>
      <c r="U645" s="32">
        <v>0.8054</v>
      </c>
      <c r="V645" s="31">
        <f t="shared" si="20"/>
        <v>0</v>
      </c>
      <c r="W645" s="9">
        <f t="shared" si="21"/>
        <v>0</v>
      </c>
    </row>
    <row r="646" spans="1:23" x14ac:dyDescent="0.35">
      <c r="A646" s="40">
        <v>159901</v>
      </c>
      <c r="B646" s="9" t="s">
        <v>411</v>
      </c>
      <c r="C646" s="9" t="s">
        <v>1035</v>
      </c>
      <c r="D646" s="9">
        <v>44767.682997685188</v>
      </c>
      <c r="E646" s="9">
        <v>0</v>
      </c>
      <c r="F646" s="9">
        <v>2730367451</v>
      </c>
      <c r="G646" s="29">
        <v>2825010977</v>
      </c>
      <c r="H646" s="29">
        <v>3295976694</v>
      </c>
      <c r="I646" s="30">
        <v>0.16669999999999999</v>
      </c>
      <c r="J646" s="9">
        <v>0</v>
      </c>
      <c r="K646" s="9">
        <v>0</v>
      </c>
      <c r="L646" s="9">
        <v>0</v>
      </c>
      <c r="M646" s="9">
        <v>0.16669999999999999</v>
      </c>
      <c r="N646" s="9">
        <v>0</v>
      </c>
      <c r="O646" s="9">
        <v>0</v>
      </c>
      <c r="P646" s="9">
        <v>3185554873</v>
      </c>
      <c r="Q646" s="31">
        <v>0.91269999999999996</v>
      </c>
      <c r="R646" s="31">
        <v>0.80179999999999996</v>
      </c>
      <c r="S646" s="31">
        <v>0.89410000000000001</v>
      </c>
      <c r="T646" s="31">
        <v>0.80459999999999998</v>
      </c>
      <c r="U646" s="32">
        <v>0.80459999999999998</v>
      </c>
      <c r="V646" s="31">
        <f t="shared" si="20"/>
        <v>-2.8000000000000247E-3</v>
      </c>
      <c r="W646" s="9">
        <f t="shared" si="21"/>
        <v>-89195.536444000783</v>
      </c>
    </row>
    <row r="647" spans="1:23" x14ac:dyDescent="0.35">
      <c r="A647" s="40">
        <v>160901</v>
      </c>
      <c r="B647" s="9" t="s">
        <v>410</v>
      </c>
      <c r="C647" s="9" t="s">
        <v>1035</v>
      </c>
      <c r="D647" s="9">
        <v>44770.666516203702</v>
      </c>
      <c r="E647" s="9">
        <v>0</v>
      </c>
      <c r="F647" s="9">
        <v>502515133</v>
      </c>
      <c r="G647" s="29">
        <v>487810005</v>
      </c>
      <c r="H647" s="29">
        <v>522441455</v>
      </c>
      <c r="I647" s="30">
        <v>7.0999999999999994E-2</v>
      </c>
      <c r="J647" s="9">
        <v>0</v>
      </c>
      <c r="K647" s="9">
        <v>0</v>
      </c>
      <c r="L647" s="9">
        <v>0</v>
      </c>
      <c r="M647" s="9">
        <v>7.0999999999999994E-2</v>
      </c>
      <c r="N647" s="9">
        <v>0</v>
      </c>
      <c r="O647" s="9">
        <v>0</v>
      </c>
      <c r="P647" s="9">
        <v>538190555</v>
      </c>
      <c r="Q647" s="31">
        <v>0.82199999999999995</v>
      </c>
      <c r="R647" s="31">
        <v>0.78659999999999997</v>
      </c>
      <c r="S647" s="31">
        <v>0.89410000000000001</v>
      </c>
      <c r="T647" s="31">
        <v>0.80459999999999998</v>
      </c>
      <c r="U647" s="32">
        <v>0.80459999999999998</v>
      </c>
      <c r="V647" s="31">
        <f t="shared" si="20"/>
        <v>-1.8000000000000016E-2</v>
      </c>
      <c r="W647" s="9">
        <f t="shared" si="21"/>
        <v>-96874.299900000085</v>
      </c>
    </row>
    <row r="648" spans="1:23" x14ac:dyDescent="0.35">
      <c r="A648" s="40">
        <v>160904</v>
      </c>
      <c r="B648" s="9" t="s">
        <v>409</v>
      </c>
      <c r="C648" s="9" t="s">
        <v>1035</v>
      </c>
      <c r="D648" s="9">
        <v>44774.524027777778</v>
      </c>
      <c r="E648" s="9">
        <v>0</v>
      </c>
      <c r="F648" s="9">
        <v>156911271</v>
      </c>
      <c r="G648" s="29">
        <v>154893000</v>
      </c>
      <c r="H648" s="29">
        <v>149813150</v>
      </c>
      <c r="I648" s="30">
        <v>-3.2800000000000003E-2</v>
      </c>
      <c r="J648" s="9">
        <v>0</v>
      </c>
      <c r="K648" s="9">
        <v>0</v>
      </c>
      <c r="L648" s="9">
        <v>0</v>
      </c>
      <c r="M648" s="9">
        <v>-3.2800000000000003E-2</v>
      </c>
      <c r="N648" s="9">
        <v>0</v>
      </c>
      <c r="O648" s="9">
        <v>0</v>
      </c>
      <c r="P648" s="9">
        <v>151765230</v>
      </c>
      <c r="Q648" s="31">
        <v>0.82199999999999995</v>
      </c>
      <c r="R648" s="31">
        <v>0.82199999999999995</v>
      </c>
      <c r="S648" s="31">
        <v>0.89410000000000001</v>
      </c>
      <c r="T648" s="31">
        <v>0.80459999999999998</v>
      </c>
      <c r="U648" s="32">
        <v>0.82199999999999995</v>
      </c>
      <c r="V648" s="31">
        <f t="shared" si="20"/>
        <v>0</v>
      </c>
      <c r="W648" s="9">
        <f t="shared" si="21"/>
        <v>0</v>
      </c>
    </row>
    <row r="649" spans="1:23" x14ac:dyDescent="0.35">
      <c r="A649" s="40">
        <v>160905</v>
      </c>
      <c r="B649" s="9" t="s">
        <v>408</v>
      </c>
      <c r="C649" s="9" t="s">
        <v>1035</v>
      </c>
      <c r="D649" s="9">
        <v>44774.524027777778</v>
      </c>
      <c r="E649" s="9">
        <v>0</v>
      </c>
      <c r="F649" s="9">
        <v>106381882</v>
      </c>
      <c r="G649" s="29">
        <v>105856423</v>
      </c>
      <c r="H649" s="29">
        <v>109886910</v>
      </c>
      <c r="I649" s="30">
        <v>3.8100000000000002E-2</v>
      </c>
      <c r="J649" s="9">
        <v>0</v>
      </c>
      <c r="K649" s="9">
        <v>0</v>
      </c>
      <c r="L649" s="9">
        <v>0</v>
      </c>
      <c r="M649" s="9">
        <v>3.8100000000000002E-2</v>
      </c>
      <c r="N649" s="9">
        <v>0</v>
      </c>
      <c r="O649" s="9">
        <v>0</v>
      </c>
      <c r="P649" s="9">
        <v>110432376</v>
      </c>
      <c r="Q649" s="31">
        <v>0.82199999999999995</v>
      </c>
      <c r="R649" s="31">
        <v>0.81159999999999999</v>
      </c>
      <c r="S649" s="31">
        <v>0.89410000000000001</v>
      </c>
      <c r="T649" s="31">
        <v>0.80459999999999998</v>
      </c>
      <c r="U649" s="32">
        <v>0.81159999999999999</v>
      </c>
      <c r="V649" s="31">
        <f t="shared" si="20"/>
        <v>0</v>
      </c>
      <c r="W649" s="9">
        <f t="shared" si="21"/>
        <v>0</v>
      </c>
    </row>
    <row r="650" spans="1:23" x14ac:dyDescent="0.35">
      <c r="A650" s="40">
        <v>161901</v>
      </c>
      <c r="B650" s="9" t="s">
        <v>407</v>
      </c>
      <c r="C650" s="9" t="s">
        <v>1035</v>
      </c>
      <c r="D650" s="9">
        <v>44768.607303240744</v>
      </c>
      <c r="E650" s="9">
        <v>0</v>
      </c>
      <c r="F650" s="9">
        <v>264263051</v>
      </c>
      <c r="G650" s="29">
        <v>291903674</v>
      </c>
      <c r="H650" s="29">
        <v>352310338</v>
      </c>
      <c r="I650" s="30">
        <v>0.2069</v>
      </c>
      <c r="J650" s="9">
        <v>0</v>
      </c>
      <c r="K650" s="9">
        <v>0</v>
      </c>
      <c r="L650" s="9">
        <v>0</v>
      </c>
      <c r="M650" s="9">
        <v>0.2069</v>
      </c>
      <c r="N650" s="9">
        <v>0</v>
      </c>
      <c r="O650" s="9">
        <v>0</v>
      </c>
      <c r="P650" s="9">
        <v>318949753</v>
      </c>
      <c r="Q650" s="31">
        <v>0.82199999999999995</v>
      </c>
      <c r="R650" s="31">
        <v>0.69799999999999995</v>
      </c>
      <c r="S650" s="31">
        <v>0.89410000000000001</v>
      </c>
      <c r="T650" s="31">
        <v>0.80459999999999998</v>
      </c>
      <c r="U650" s="32">
        <v>0.80459999999999998</v>
      </c>
      <c r="V650" s="31">
        <f t="shared" si="20"/>
        <v>-0.10660000000000003</v>
      </c>
      <c r="W650" s="9">
        <f t="shared" si="21"/>
        <v>-340000.43669800006</v>
      </c>
    </row>
    <row r="651" spans="1:23" x14ac:dyDescent="0.35">
      <c r="A651" s="40">
        <v>161903</v>
      </c>
      <c r="B651" s="9" t="s">
        <v>406</v>
      </c>
      <c r="C651" s="9" t="s">
        <v>1035</v>
      </c>
      <c r="D651" s="9">
        <v>44767.682997685188</v>
      </c>
      <c r="E651" s="9">
        <v>0</v>
      </c>
      <c r="F651" s="9">
        <v>6311781751</v>
      </c>
      <c r="G651" s="29">
        <v>6627898473</v>
      </c>
      <c r="H651" s="29">
        <v>7569393416</v>
      </c>
      <c r="I651" s="30">
        <v>0.1421</v>
      </c>
      <c r="J651" s="9">
        <v>0</v>
      </c>
      <c r="K651" s="9">
        <v>0</v>
      </c>
      <c r="L651" s="9">
        <v>0</v>
      </c>
      <c r="M651" s="9">
        <v>0.1421</v>
      </c>
      <c r="N651" s="9">
        <v>0</v>
      </c>
      <c r="O651" s="9">
        <v>0</v>
      </c>
      <c r="P651" s="9">
        <v>7208372220</v>
      </c>
      <c r="Q651" s="31">
        <v>0.84430000000000005</v>
      </c>
      <c r="R651" s="31">
        <v>0.75770000000000004</v>
      </c>
      <c r="S651" s="31">
        <v>0.89410000000000001</v>
      </c>
      <c r="T651" s="31">
        <v>0.80459999999999998</v>
      </c>
      <c r="U651" s="32">
        <v>0.80459999999999998</v>
      </c>
      <c r="V651" s="31">
        <f t="shared" si="20"/>
        <v>-4.6899999999999942E-2</v>
      </c>
      <c r="W651" s="9">
        <f t="shared" si="21"/>
        <v>-3380726.5711799958</v>
      </c>
    </row>
    <row r="652" spans="1:23" x14ac:dyDescent="0.35">
      <c r="A652" s="40">
        <v>161906</v>
      </c>
      <c r="B652" s="9" t="s">
        <v>405</v>
      </c>
      <c r="C652" s="9" t="s">
        <v>1035</v>
      </c>
      <c r="D652" s="9">
        <v>44768.607303240744</v>
      </c>
      <c r="E652" s="9">
        <v>0</v>
      </c>
      <c r="F652" s="9">
        <v>1075526925</v>
      </c>
      <c r="G652" s="29">
        <v>1112394725</v>
      </c>
      <c r="H652" s="29">
        <v>1250412564</v>
      </c>
      <c r="I652" s="30">
        <v>0.1241</v>
      </c>
      <c r="J652" s="9">
        <v>0</v>
      </c>
      <c r="K652" s="9">
        <v>0</v>
      </c>
      <c r="L652" s="9">
        <v>0</v>
      </c>
      <c r="M652" s="9">
        <v>0.1241</v>
      </c>
      <c r="N652" s="9">
        <v>0</v>
      </c>
      <c r="O652" s="9">
        <v>0</v>
      </c>
      <c r="P652" s="9">
        <v>1208970476</v>
      </c>
      <c r="Q652" s="31">
        <v>0.87080000000000002</v>
      </c>
      <c r="R652" s="31">
        <v>0.79400000000000004</v>
      </c>
      <c r="S652" s="31">
        <v>0.89410000000000001</v>
      </c>
      <c r="T652" s="31">
        <v>0.80459999999999998</v>
      </c>
      <c r="U652" s="32">
        <v>0.80459999999999998</v>
      </c>
      <c r="V652" s="31">
        <f t="shared" si="20"/>
        <v>-1.0599999999999943E-2</v>
      </c>
      <c r="W652" s="9">
        <f t="shared" si="21"/>
        <v>-128150.87045599931</v>
      </c>
    </row>
    <row r="653" spans="1:23" x14ac:dyDescent="0.35">
      <c r="A653" s="40">
        <v>161907</v>
      </c>
      <c r="B653" s="9" t="s">
        <v>404</v>
      </c>
      <c r="C653" s="9" t="s">
        <v>1035</v>
      </c>
      <c r="D653" s="9">
        <v>44768.607303240744</v>
      </c>
      <c r="E653" s="9">
        <v>0</v>
      </c>
      <c r="F653" s="9">
        <v>716886079</v>
      </c>
      <c r="G653" s="29">
        <v>769101630</v>
      </c>
      <c r="H653" s="29">
        <v>889700352</v>
      </c>
      <c r="I653" s="30">
        <v>0.15679999999999999</v>
      </c>
      <c r="J653" s="9">
        <v>0</v>
      </c>
      <c r="K653" s="9">
        <v>0</v>
      </c>
      <c r="L653" s="9">
        <v>0</v>
      </c>
      <c r="M653" s="9">
        <v>0.15679999999999999</v>
      </c>
      <c r="N653" s="9">
        <v>0</v>
      </c>
      <c r="O653" s="9">
        <v>0</v>
      </c>
      <c r="P653" s="9">
        <v>829297159</v>
      </c>
      <c r="Q653" s="31">
        <v>0.82199999999999995</v>
      </c>
      <c r="R653" s="31">
        <v>0.72829999999999995</v>
      </c>
      <c r="S653" s="31">
        <v>0.89410000000000001</v>
      </c>
      <c r="T653" s="31">
        <v>0.80459999999999998</v>
      </c>
      <c r="U653" s="32">
        <v>0.80459999999999998</v>
      </c>
      <c r="V653" s="31">
        <f t="shared" si="20"/>
        <v>-7.6300000000000034E-2</v>
      </c>
      <c r="W653" s="9">
        <f t="shared" si="21"/>
        <v>-632753.73231700028</v>
      </c>
    </row>
    <row r="654" spans="1:23" x14ac:dyDescent="0.35">
      <c r="A654" s="40">
        <v>161908</v>
      </c>
      <c r="B654" s="9" t="s">
        <v>403</v>
      </c>
      <c r="C654" s="9" t="s">
        <v>1035</v>
      </c>
      <c r="D654" s="9">
        <v>44774.629942129628</v>
      </c>
      <c r="E654" s="9">
        <v>0</v>
      </c>
      <c r="F654" s="9">
        <v>220970618</v>
      </c>
      <c r="G654" s="29">
        <v>186472312</v>
      </c>
      <c r="H654" s="29">
        <v>243649863</v>
      </c>
      <c r="I654" s="30">
        <v>0.30659999999999998</v>
      </c>
      <c r="J654" s="9">
        <v>0</v>
      </c>
      <c r="K654" s="9">
        <v>0</v>
      </c>
      <c r="L654" s="9">
        <v>0</v>
      </c>
      <c r="M654" s="9">
        <v>0.30659999999999998</v>
      </c>
      <c r="N654" s="9">
        <v>0</v>
      </c>
      <c r="O654" s="9">
        <v>0</v>
      </c>
      <c r="P654" s="9">
        <v>288726301</v>
      </c>
      <c r="Q654" s="31">
        <v>0.82199999999999995</v>
      </c>
      <c r="R654" s="31">
        <v>0.64480000000000004</v>
      </c>
      <c r="S654" s="31">
        <v>0.89410000000000001</v>
      </c>
      <c r="T654" s="31">
        <v>0.80459999999999998</v>
      </c>
      <c r="U654" s="32">
        <v>0.80459999999999998</v>
      </c>
      <c r="V654" s="31">
        <f t="shared" si="20"/>
        <v>-0.15979999999999994</v>
      </c>
      <c r="W654" s="9">
        <f t="shared" si="21"/>
        <v>-461384.62899799983</v>
      </c>
    </row>
    <row r="655" spans="1:23" x14ac:dyDescent="0.35">
      <c r="A655" s="40">
        <v>161909</v>
      </c>
      <c r="B655" s="9" t="s">
        <v>402</v>
      </c>
      <c r="C655" s="9" t="s">
        <v>1035</v>
      </c>
      <c r="D655" s="9">
        <v>44774.524027777778</v>
      </c>
      <c r="E655" s="9">
        <v>0</v>
      </c>
      <c r="F655" s="9">
        <v>562272044</v>
      </c>
      <c r="G655" s="29">
        <v>592502778</v>
      </c>
      <c r="H655" s="29">
        <v>683108509</v>
      </c>
      <c r="I655" s="30">
        <v>0.15290000000000001</v>
      </c>
      <c r="J655" s="9">
        <v>0</v>
      </c>
      <c r="K655" s="9">
        <v>0</v>
      </c>
      <c r="L655" s="9">
        <v>0</v>
      </c>
      <c r="M655" s="9">
        <v>0.15290000000000001</v>
      </c>
      <c r="N655" s="9">
        <v>0</v>
      </c>
      <c r="O655" s="9">
        <v>0</v>
      </c>
      <c r="P655" s="9">
        <v>648254881</v>
      </c>
      <c r="Q655" s="31">
        <v>0.83589999999999998</v>
      </c>
      <c r="R655" s="31">
        <v>0.74309999999999998</v>
      </c>
      <c r="S655" s="31">
        <v>0.89410000000000001</v>
      </c>
      <c r="T655" s="31">
        <v>0.80459999999999998</v>
      </c>
      <c r="U655" s="32">
        <v>0.80459999999999998</v>
      </c>
      <c r="V655" s="31">
        <f t="shared" si="20"/>
        <v>-6.1499999999999999E-2</v>
      </c>
      <c r="W655" s="9">
        <f t="shared" si="21"/>
        <v>-398676.75181499997</v>
      </c>
    </row>
    <row r="656" spans="1:23" x14ac:dyDescent="0.35">
      <c r="A656" s="40">
        <v>161910</v>
      </c>
      <c r="B656" s="9" t="s">
        <v>401</v>
      </c>
      <c r="C656" s="9" t="s">
        <v>1035</v>
      </c>
      <c r="D656" s="9">
        <v>44770.666516203702</v>
      </c>
      <c r="E656" s="9">
        <v>0</v>
      </c>
      <c r="F656" s="9">
        <v>256003648</v>
      </c>
      <c r="G656" s="29">
        <v>270074499</v>
      </c>
      <c r="H656" s="29">
        <v>322999497</v>
      </c>
      <c r="I656" s="30">
        <v>0.19600000000000001</v>
      </c>
      <c r="J656" s="9">
        <v>0</v>
      </c>
      <c r="K656" s="9">
        <v>0</v>
      </c>
      <c r="L656" s="9">
        <v>0</v>
      </c>
      <c r="M656" s="9">
        <v>0.19600000000000001</v>
      </c>
      <c r="N656" s="9">
        <v>0</v>
      </c>
      <c r="O656" s="9">
        <v>0</v>
      </c>
      <c r="P656" s="9">
        <v>306171260</v>
      </c>
      <c r="Q656" s="31">
        <v>0.82199999999999995</v>
      </c>
      <c r="R656" s="31">
        <v>0.70440000000000003</v>
      </c>
      <c r="S656" s="31">
        <v>0.89410000000000001</v>
      </c>
      <c r="T656" s="31">
        <v>0.80459999999999998</v>
      </c>
      <c r="U656" s="32">
        <v>0.80459999999999998</v>
      </c>
      <c r="V656" s="31">
        <f t="shared" si="20"/>
        <v>-0.10019999999999996</v>
      </c>
      <c r="W656" s="9">
        <f t="shared" si="21"/>
        <v>-306783.6025199999</v>
      </c>
    </row>
    <row r="657" spans="1:23" x14ac:dyDescent="0.35">
      <c r="A657" s="40">
        <v>161912</v>
      </c>
      <c r="B657" s="9" t="s">
        <v>400</v>
      </c>
      <c r="C657" s="9" t="s">
        <v>1035</v>
      </c>
      <c r="D657" s="9">
        <v>44769.834016203706</v>
      </c>
      <c r="E657" s="9">
        <v>8304524</v>
      </c>
      <c r="F657" s="9">
        <v>404364930</v>
      </c>
      <c r="G657" s="29">
        <v>407457956</v>
      </c>
      <c r="H657" s="29">
        <v>440241340</v>
      </c>
      <c r="I657" s="30">
        <v>8.0500000000000002E-2</v>
      </c>
      <c r="J657" s="9">
        <v>0</v>
      </c>
      <c r="K657" s="9">
        <v>0</v>
      </c>
      <c r="L657" s="9">
        <v>0</v>
      </c>
      <c r="M657" s="9">
        <v>8.0500000000000002E-2</v>
      </c>
      <c r="N657" s="9">
        <v>12051403</v>
      </c>
      <c r="O657" s="9">
        <v>3746879</v>
      </c>
      <c r="P657" s="9">
        <v>439978165</v>
      </c>
      <c r="Q657" s="31">
        <v>0.87039999999999995</v>
      </c>
      <c r="R657" s="31">
        <v>0.81989999999999996</v>
      </c>
      <c r="S657" s="31">
        <v>0.89410000000000001</v>
      </c>
      <c r="T657" s="31">
        <v>0.80459999999999998</v>
      </c>
      <c r="U657" s="32">
        <v>0.81989999999999996</v>
      </c>
      <c r="V657" s="31">
        <f t="shared" si="20"/>
        <v>0</v>
      </c>
      <c r="W657" s="9">
        <f t="shared" si="21"/>
        <v>0</v>
      </c>
    </row>
    <row r="658" spans="1:23" x14ac:dyDescent="0.35">
      <c r="A658" s="40">
        <v>161914</v>
      </c>
      <c r="B658" s="9" t="s">
        <v>399</v>
      </c>
      <c r="C658" s="9" t="s">
        <v>1035</v>
      </c>
      <c r="D658" s="9">
        <v>44769.687777777777</v>
      </c>
      <c r="E658" s="9">
        <v>0</v>
      </c>
      <c r="F658" s="9">
        <v>7149745053</v>
      </c>
      <c r="G658" s="29">
        <v>7557152053</v>
      </c>
      <c r="H658" s="29">
        <v>8838221086</v>
      </c>
      <c r="I658" s="30">
        <v>0.16950000000000001</v>
      </c>
      <c r="J658" s="9">
        <v>0</v>
      </c>
      <c r="K658" s="9">
        <v>0</v>
      </c>
      <c r="L658" s="9">
        <v>0</v>
      </c>
      <c r="M658" s="9">
        <v>0.16950000000000001</v>
      </c>
      <c r="N658" s="9">
        <v>0</v>
      </c>
      <c r="O658" s="9">
        <v>0</v>
      </c>
      <c r="P658" s="9">
        <v>8361751496</v>
      </c>
      <c r="Q658" s="31">
        <v>0.8861</v>
      </c>
      <c r="R658" s="31">
        <v>0.77659999999999996</v>
      </c>
      <c r="S658" s="31">
        <v>0.89410000000000001</v>
      </c>
      <c r="T658" s="31">
        <v>0.80459999999999998</v>
      </c>
      <c r="U658" s="32">
        <v>0.80459999999999998</v>
      </c>
      <c r="V658" s="31">
        <f t="shared" si="20"/>
        <v>-2.8000000000000025E-2</v>
      </c>
      <c r="W658" s="9">
        <f t="shared" si="21"/>
        <v>-2341290.4188800021</v>
      </c>
    </row>
    <row r="659" spans="1:23" x14ac:dyDescent="0.35">
      <c r="A659" s="40">
        <v>161916</v>
      </c>
      <c r="B659" s="9" t="s">
        <v>398</v>
      </c>
      <c r="C659" s="9" t="s">
        <v>1035</v>
      </c>
      <c r="D659" s="9">
        <v>44769.544224537036</v>
      </c>
      <c r="E659" s="9">
        <v>0</v>
      </c>
      <c r="F659" s="9">
        <v>587227635</v>
      </c>
      <c r="G659" s="29">
        <v>655086695</v>
      </c>
      <c r="H659" s="29">
        <v>757490394</v>
      </c>
      <c r="I659" s="30">
        <v>0.15629999999999999</v>
      </c>
      <c r="J659" s="9">
        <v>0</v>
      </c>
      <c r="K659" s="9">
        <v>0</v>
      </c>
      <c r="L659" s="9">
        <v>0</v>
      </c>
      <c r="M659" s="9">
        <v>0.15629999999999999</v>
      </c>
      <c r="N659" s="9">
        <v>0</v>
      </c>
      <c r="O659" s="9">
        <v>0</v>
      </c>
      <c r="P659" s="9">
        <v>679023549</v>
      </c>
      <c r="Q659" s="31">
        <v>0.84309999999999996</v>
      </c>
      <c r="R659" s="31">
        <v>0.74729999999999996</v>
      </c>
      <c r="S659" s="31">
        <v>0.89410000000000001</v>
      </c>
      <c r="T659" s="31">
        <v>0.80459999999999998</v>
      </c>
      <c r="U659" s="32">
        <v>0.80459999999999998</v>
      </c>
      <c r="V659" s="31">
        <f t="shared" si="20"/>
        <v>-5.7300000000000018E-2</v>
      </c>
      <c r="W659" s="9">
        <f t="shared" si="21"/>
        <v>-389080.49357700016</v>
      </c>
    </row>
    <row r="660" spans="1:23" x14ac:dyDescent="0.35">
      <c r="A660" s="40">
        <v>161918</v>
      </c>
      <c r="B660" s="9" t="s">
        <v>397</v>
      </c>
      <c r="C660" s="9" t="s">
        <v>1035</v>
      </c>
      <c r="D660" s="9">
        <v>44774.524027777778</v>
      </c>
      <c r="E660" s="9">
        <v>0</v>
      </c>
      <c r="F660" s="9">
        <v>198868397</v>
      </c>
      <c r="G660" s="29">
        <v>214358254</v>
      </c>
      <c r="H660" s="29">
        <v>265651803</v>
      </c>
      <c r="I660" s="30">
        <v>0.23930000000000001</v>
      </c>
      <c r="J660" s="9">
        <v>0</v>
      </c>
      <c r="K660" s="9">
        <v>0</v>
      </c>
      <c r="L660" s="9">
        <v>0</v>
      </c>
      <c r="M660" s="9">
        <v>0.23930000000000001</v>
      </c>
      <c r="N660" s="9">
        <v>0</v>
      </c>
      <c r="O660" s="9">
        <v>0</v>
      </c>
      <c r="P660" s="9">
        <v>246455395</v>
      </c>
      <c r="Q660" s="31">
        <v>0.82199999999999995</v>
      </c>
      <c r="R660" s="31">
        <v>0.67979999999999996</v>
      </c>
      <c r="S660" s="31">
        <v>0.89410000000000001</v>
      </c>
      <c r="T660" s="31">
        <v>0.80459999999999998</v>
      </c>
      <c r="U660" s="32">
        <v>0.80459999999999998</v>
      </c>
      <c r="V660" s="31">
        <f t="shared" si="20"/>
        <v>-0.12480000000000002</v>
      </c>
      <c r="W660" s="9">
        <f t="shared" si="21"/>
        <v>-307576.33296000009</v>
      </c>
    </row>
    <row r="661" spans="1:23" x14ac:dyDescent="0.35">
      <c r="A661" s="40">
        <v>161919</v>
      </c>
      <c r="B661" s="9" t="s">
        <v>396</v>
      </c>
      <c r="C661" s="9" t="s">
        <v>1035</v>
      </c>
      <c r="D661" s="9">
        <v>44771.649733796294</v>
      </c>
      <c r="E661" s="9">
        <v>0</v>
      </c>
      <c r="F661" s="9">
        <v>244772271</v>
      </c>
      <c r="G661" s="29">
        <v>261278764</v>
      </c>
      <c r="H661" s="29">
        <v>296338454</v>
      </c>
      <c r="I661" s="30">
        <v>0.13420000000000001</v>
      </c>
      <c r="J661" s="9">
        <v>0</v>
      </c>
      <c r="K661" s="9">
        <v>0</v>
      </c>
      <c r="L661" s="9">
        <v>0</v>
      </c>
      <c r="M661" s="9">
        <v>0.13420000000000001</v>
      </c>
      <c r="N661" s="9">
        <v>0</v>
      </c>
      <c r="O661" s="9">
        <v>0</v>
      </c>
      <c r="P661" s="9">
        <v>277617037</v>
      </c>
      <c r="Q661" s="31">
        <v>0.85519999999999996</v>
      </c>
      <c r="R661" s="31">
        <v>0.77280000000000004</v>
      </c>
      <c r="S661" s="31">
        <v>0.89410000000000001</v>
      </c>
      <c r="T661" s="31">
        <v>0.80459999999999998</v>
      </c>
      <c r="U661" s="32">
        <v>0.80459999999999998</v>
      </c>
      <c r="V661" s="31">
        <f t="shared" si="20"/>
        <v>-3.1799999999999939E-2</v>
      </c>
      <c r="W661" s="9">
        <f t="shared" si="21"/>
        <v>-88282.217765999842</v>
      </c>
    </row>
    <row r="662" spans="1:23" x14ac:dyDescent="0.35">
      <c r="A662" s="40">
        <v>161920</v>
      </c>
      <c r="B662" s="9" t="s">
        <v>395</v>
      </c>
      <c r="C662" s="9" t="s">
        <v>1035</v>
      </c>
      <c r="D662" s="9">
        <v>44771.649733796294</v>
      </c>
      <c r="E662" s="9">
        <v>0</v>
      </c>
      <c r="F662" s="9">
        <v>1202970856</v>
      </c>
      <c r="G662" s="29">
        <v>1286033824</v>
      </c>
      <c r="H662" s="29">
        <v>1500434136</v>
      </c>
      <c r="I662" s="30">
        <v>0.16669999999999999</v>
      </c>
      <c r="J662" s="9">
        <v>0</v>
      </c>
      <c r="K662" s="9">
        <v>0</v>
      </c>
      <c r="L662" s="9">
        <v>0</v>
      </c>
      <c r="M662" s="9">
        <v>0.16669999999999999</v>
      </c>
      <c r="N662" s="9">
        <v>0</v>
      </c>
      <c r="O662" s="9">
        <v>0</v>
      </c>
      <c r="P662" s="9">
        <v>1403523378</v>
      </c>
      <c r="Q662" s="31">
        <v>0.82199999999999995</v>
      </c>
      <c r="R662" s="31">
        <v>0.72209999999999996</v>
      </c>
      <c r="S662" s="31">
        <v>0.89410000000000001</v>
      </c>
      <c r="T662" s="31">
        <v>0.80459999999999998</v>
      </c>
      <c r="U662" s="32">
        <v>0.80459999999999998</v>
      </c>
      <c r="V662" s="31">
        <f t="shared" si="20"/>
        <v>-8.2500000000000018E-2</v>
      </c>
      <c r="W662" s="9">
        <f t="shared" si="21"/>
        <v>-1157906.7868500003</v>
      </c>
    </row>
    <row r="663" spans="1:23" x14ac:dyDescent="0.35">
      <c r="A663" s="40">
        <v>161921</v>
      </c>
      <c r="B663" s="9" t="s">
        <v>394</v>
      </c>
      <c r="C663" s="9" t="s">
        <v>1035</v>
      </c>
      <c r="D663" s="9">
        <v>44767.682997685188</v>
      </c>
      <c r="E663" s="9">
        <v>0</v>
      </c>
      <c r="F663" s="9">
        <v>887320763</v>
      </c>
      <c r="G663" s="29">
        <v>949502943</v>
      </c>
      <c r="H663" s="29">
        <v>1095399298</v>
      </c>
      <c r="I663" s="30">
        <v>0.1537</v>
      </c>
      <c r="J663" s="9">
        <v>0</v>
      </c>
      <c r="K663" s="9">
        <v>0</v>
      </c>
      <c r="L663" s="9">
        <v>0</v>
      </c>
      <c r="M663" s="9">
        <v>0.1537</v>
      </c>
      <c r="N663" s="9">
        <v>0</v>
      </c>
      <c r="O663" s="9">
        <v>0</v>
      </c>
      <c r="P663" s="9">
        <v>1023662484</v>
      </c>
      <c r="Q663" s="31">
        <v>0.84760000000000002</v>
      </c>
      <c r="R663" s="31">
        <v>0.753</v>
      </c>
      <c r="S663" s="31">
        <v>0.89410000000000001</v>
      </c>
      <c r="T663" s="31">
        <v>0.80459999999999998</v>
      </c>
      <c r="U663" s="32">
        <v>0.80459999999999998</v>
      </c>
      <c r="V663" s="31">
        <f t="shared" si="20"/>
        <v>-5.1599999999999979E-2</v>
      </c>
      <c r="W663" s="9">
        <f t="shared" si="21"/>
        <v>-528209.84174399974</v>
      </c>
    </row>
    <row r="664" spans="1:23" x14ac:dyDescent="0.35">
      <c r="A664" s="40">
        <v>161922</v>
      </c>
      <c r="B664" s="9" t="s">
        <v>393</v>
      </c>
      <c r="C664" s="9" t="s">
        <v>1035</v>
      </c>
      <c r="D664" s="9">
        <v>44770.457719907405</v>
      </c>
      <c r="E664" s="9">
        <v>0</v>
      </c>
      <c r="F664" s="9">
        <v>930316309</v>
      </c>
      <c r="G664" s="29">
        <v>997342066</v>
      </c>
      <c r="H664" s="29">
        <v>1164649817</v>
      </c>
      <c r="I664" s="30">
        <v>0.1678</v>
      </c>
      <c r="J664" s="9">
        <v>0</v>
      </c>
      <c r="K664" s="9">
        <v>0</v>
      </c>
      <c r="L664" s="9">
        <v>0</v>
      </c>
      <c r="M664" s="9">
        <v>0.1678</v>
      </c>
      <c r="N664" s="9">
        <v>0</v>
      </c>
      <c r="O664" s="9">
        <v>0</v>
      </c>
      <c r="P664" s="9">
        <v>1086380246</v>
      </c>
      <c r="Q664" s="31">
        <v>0.82569999999999999</v>
      </c>
      <c r="R664" s="31">
        <v>0.72470000000000001</v>
      </c>
      <c r="S664" s="31">
        <v>0.89410000000000001</v>
      </c>
      <c r="T664" s="31">
        <v>0.80459999999999998</v>
      </c>
      <c r="U664" s="32">
        <v>0.80459999999999998</v>
      </c>
      <c r="V664" s="31">
        <f t="shared" si="20"/>
        <v>-7.9899999999999971E-2</v>
      </c>
      <c r="W664" s="9">
        <f t="shared" si="21"/>
        <v>-868017.81655399979</v>
      </c>
    </row>
    <row r="665" spans="1:23" x14ac:dyDescent="0.35">
      <c r="A665" s="40">
        <v>161923</v>
      </c>
      <c r="B665" s="9" t="s">
        <v>392</v>
      </c>
      <c r="C665" s="9" t="s">
        <v>1035</v>
      </c>
      <c r="D665" s="9">
        <v>44769.564317129632</v>
      </c>
      <c r="E665" s="9">
        <v>0</v>
      </c>
      <c r="F665" s="9">
        <v>236375139</v>
      </c>
      <c r="G665" s="29">
        <v>249436244</v>
      </c>
      <c r="H665" s="29">
        <v>286670117</v>
      </c>
      <c r="I665" s="30">
        <v>0.14929999999999999</v>
      </c>
      <c r="J665" s="9">
        <v>0</v>
      </c>
      <c r="K665" s="9">
        <v>0</v>
      </c>
      <c r="L665" s="9">
        <v>0</v>
      </c>
      <c r="M665" s="9">
        <v>0.14929999999999999</v>
      </c>
      <c r="N665" s="9">
        <v>0</v>
      </c>
      <c r="O665" s="9">
        <v>0</v>
      </c>
      <c r="P665" s="9">
        <v>271659353</v>
      </c>
      <c r="Q665" s="31">
        <v>0.83779999999999999</v>
      </c>
      <c r="R665" s="31">
        <v>0.74719999999999998</v>
      </c>
      <c r="S665" s="31">
        <v>0.89410000000000001</v>
      </c>
      <c r="T665" s="31">
        <v>0.80459999999999998</v>
      </c>
      <c r="U665" s="32">
        <v>0.80459999999999998</v>
      </c>
      <c r="V665" s="31">
        <f t="shared" si="20"/>
        <v>-5.7400000000000007E-2</v>
      </c>
      <c r="W665" s="9">
        <f t="shared" si="21"/>
        <v>-155932.46862200001</v>
      </c>
    </row>
    <row r="666" spans="1:23" x14ac:dyDescent="0.35">
      <c r="A666" s="40">
        <v>161924</v>
      </c>
      <c r="B666" s="9" t="s">
        <v>391</v>
      </c>
      <c r="C666" s="9" t="s">
        <v>1035</v>
      </c>
      <c r="D666" s="9">
        <v>44768.607303240744</v>
      </c>
      <c r="E666" s="9">
        <v>0</v>
      </c>
      <c r="F666" s="9">
        <v>101430276</v>
      </c>
      <c r="G666" s="29">
        <v>108422544</v>
      </c>
      <c r="H666" s="29">
        <v>129351580</v>
      </c>
      <c r="I666" s="30">
        <v>0.193</v>
      </c>
      <c r="J666" s="9">
        <v>0</v>
      </c>
      <c r="K666" s="9">
        <v>0</v>
      </c>
      <c r="L666" s="9">
        <v>0</v>
      </c>
      <c r="M666" s="9">
        <v>0.193</v>
      </c>
      <c r="N666" s="9">
        <v>0</v>
      </c>
      <c r="O666" s="9">
        <v>0</v>
      </c>
      <c r="P666" s="9">
        <v>121009580</v>
      </c>
      <c r="Q666" s="31">
        <v>0.82199999999999995</v>
      </c>
      <c r="R666" s="31">
        <v>0.70620000000000005</v>
      </c>
      <c r="S666" s="31">
        <v>0.89410000000000001</v>
      </c>
      <c r="T666" s="31">
        <v>0.80459999999999998</v>
      </c>
      <c r="U666" s="32">
        <v>0.80459999999999998</v>
      </c>
      <c r="V666" s="31">
        <f t="shared" si="20"/>
        <v>-9.8399999999999932E-2</v>
      </c>
      <c r="W666" s="9">
        <f t="shared" si="21"/>
        <v>-119073.42671999992</v>
      </c>
    </row>
    <row r="667" spans="1:23" x14ac:dyDescent="0.35">
      <c r="A667" s="40">
        <v>161925</v>
      </c>
      <c r="B667" s="9" t="s">
        <v>390</v>
      </c>
      <c r="C667" s="9" t="s">
        <v>1035</v>
      </c>
      <c r="D667" s="9">
        <v>44768.607303240744</v>
      </c>
      <c r="E667" s="9">
        <v>0</v>
      </c>
      <c r="F667" s="9">
        <v>72835393</v>
      </c>
      <c r="G667" s="29">
        <v>80524842</v>
      </c>
      <c r="H667" s="29">
        <v>98375026</v>
      </c>
      <c r="I667" s="30">
        <v>0.22170000000000001</v>
      </c>
      <c r="J667" s="9">
        <v>0</v>
      </c>
      <c r="K667" s="9">
        <v>0</v>
      </c>
      <c r="L667" s="9">
        <v>0</v>
      </c>
      <c r="M667" s="9">
        <v>0.22170000000000001</v>
      </c>
      <c r="N667" s="9">
        <v>0</v>
      </c>
      <c r="O667" s="9">
        <v>0</v>
      </c>
      <c r="P667" s="9">
        <v>88981034</v>
      </c>
      <c r="Q667" s="31">
        <v>0.82199999999999995</v>
      </c>
      <c r="R667" s="31">
        <v>0.68959999999999999</v>
      </c>
      <c r="S667" s="31">
        <v>0.89410000000000001</v>
      </c>
      <c r="T667" s="31">
        <v>0.80459999999999998</v>
      </c>
      <c r="U667" s="32">
        <v>0.80459999999999998</v>
      </c>
      <c r="V667" s="31">
        <f t="shared" si="20"/>
        <v>-0.11499999999999999</v>
      </c>
      <c r="W667" s="9">
        <f t="shared" si="21"/>
        <v>-102328.18909999999</v>
      </c>
    </row>
    <row r="668" spans="1:23" x14ac:dyDescent="0.35">
      <c r="A668" s="40">
        <v>162904</v>
      </c>
      <c r="B668" s="9" t="s">
        <v>389</v>
      </c>
      <c r="C668" s="9" t="s">
        <v>1035</v>
      </c>
      <c r="D668" s="9">
        <v>44771.554629629631</v>
      </c>
      <c r="E668" s="9">
        <v>4396500</v>
      </c>
      <c r="F668" s="9">
        <v>2828683011</v>
      </c>
      <c r="G668" s="29">
        <v>2818030987</v>
      </c>
      <c r="H668" s="29">
        <v>3739242136</v>
      </c>
      <c r="I668" s="30">
        <v>0.32690000000000002</v>
      </c>
      <c r="J668" s="9">
        <v>0</v>
      </c>
      <c r="K668" s="9">
        <v>0</v>
      </c>
      <c r="L668" s="9">
        <v>0</v>
      </c>
      <c r="M668" s="9">
        <v>0.32690000000000002</v>
      </c>
      <c r="N668" s="9">
        <v>4130120</v>
      </c>
      <c r="O668" s="9">
        <v>-266380</v>
      </c>
      <c r="P668" s="9">
        <v>3751672704</v>
      </c>
      <c r="Q668" s="31">
        <v>0.90210000000000001</v>
      </c>
      <c r="R668" s="31">
        <v>0.69710000000000005</v>
      </c>
      <c r="S668" s="31">
        <v>0.89410000000000001</v>
      </c>
      <c r="T668" s="31">
        <v>0.80459999999999998</v>
      </c>
      <c r="U668" s="32">
        <v>0.80459999999999998</v>
      </c>
      <c r="V668" s="31">
        <f t="shared" si="20"/>
        <v>-0.10749999999999993</v>
      </c>
      <c r="W668" s="9">
        <f t="shared" si="21"/>
        <v>-4033048.1567999972</v>
      </c>
    </row>
    <row r="669" spans="1:23" x14ac:dyDescent="0.35">
      <c r="A669" s="40">
        <v>163901</v>
      </c>
      <c r="B669" s="9" t="s">
        <v>388</v>
      </c>
      <c r="C669" s="9" t="s">
        <v>1035</v>
      </c>
      <c r="D669" s="9">
        <v>44773.587858796294</v>
      </c>
      <c r="E669" s="9">
        <v>0</v>
      </c>
      <c r="F669" s="9">
        <v>580119266</v>
      </c>
      <c r="G669" s="29">
        <v>591228456</v>
      </c>
      <c r="H669" s="29">
        <v>703403158</v>
      </c>
      <c r="I669" s="30">
        <v>0.18970000000000001</v>
      </c>
      <c r="J669" s="9">
        <v>0</v>
      </c>
      <c r="K669" s="9">
        <v>0</v>
      </c>
      <c r="L669" s="9">
        <v>0</v>
      </c>
      <c r="M669" s="9">
        <v>0.18970000000000001</v>
      </c>
      <c r="N669" s="9">
        <v>0</v>
      </c>
      <c r="O669" s="9">
        <v>0</v>
      </c>
      <c r="P669" s="9">
        <v>690186204</v>
      </c>
      <c r="Q669" s="31">
        <v>0.82899999999999996</v>
      </c>
      <c r="R669" s="31">
        <v>0.71419999999999995</v>
      </c>
      <c r="S669" s="31">
        <v>0.89410000000000001</v>
      </c>
      <c r="T669" s="31">
        <v>0.80459999999999998</v>
      </c>
      <c r="U669" s="32">
        <v>0.80459999999999998</v>
      </c>
      <c r="V669" s="31">
        <f t="shared" si="20"/>
        <v>-9.0400000000000036E-2</v>
      </c>
      <c r="W669" s="9">
        <f t="shared" si="21"/>
        <v>-623928.32841600024</v>
      </c>
    </row>
    <row r="670" spans="1:23" x14ac:dyDescent="0.35">
      <c r="A670" s="40">
        <v>163902</v>
      </c>
      <c r="B670" s="9" t="s">
        <v>387</v>
      </c>
      <c r="C670" s="9" t="s">
        <v>1035</v>
      </c>
      <c r="D670" s="9">
        <v>44770.583877314813</v>
      </c>
      <c r="E670" s="9">
        <v>0</v>
      </c>
      <c r="F670" s="9">
        <v>237463164</v>
      </c>
      <c r="G670" s="29">
        <v>240240523</v>
      </c>
      <c r="H670" s="29">
        <v>251737494</v>
      </c>
      <c r="I670" s="30">
        <v>4.7899999999999998E-2</v>
      </c>
      <c r="J670" s="9">
        <v>0</v>
      </c>
      <c r="K670" s="9">
        <v>0</v>
      </c>
      <c r="L670" s="9">
        <v>0</v>
      </c>
      <c r="M670" s="9">
        <v>4.7899999999999998E-2</v>
      </c>
      <c r="N670" s="9">
        <v>0</v>
      </c>
      <c r="O670" s="9">
        <v>0</v>
      </c>
      <c r="P670" s="9">
        <v>248827221</v>
      </c>
      <c r="Q670" s="31">
        <v>0.83899999999999997</v>
      </c>
      <c r="R670" s="31">
        <v>0.8206</v>
      </c>
      <c r="S670" s="31">
        <v>0.89410000000000001</v>
      </c>
      <c r="T670" s="31">
        <v>0.80459999999999998</v>
      </c>
      <c r="U670" s="32">
        <v>0.8206</v>
      </c>
      <c r="V670" s="31">
        <f t="shared" si="20"/>
        <v>0</v>
      </c>
      <c r="W670" s="9">
        <f t="shared" si="21"/>
        <v>0</v>
      </c>
    </row>
    <row r="671" spans="1:23" x14ac:dyDescent="0.35">
      <c r="A671" s="40">
        <v>163903</v>
      </c>
      <c r="B671" s="9" t="s">
        <v>386</v>
      </c>
      <c r="C671" s="9" t="s">
        <v>1035</v>
      </c>
      <c r="D671" s="9">
        <v>44769.687777777777</v>
      </c>
      <c r="E671" s="9">
        <v>0</v>
      </c>
      <c r="F671" s="9">
        <v>305138934</v>
      </c>
      <c r="G671" s="29">
        <v>322152913</v>
      </c>
      <c r="H671" s="29">
        <v>387162075</v>
      </c>
      <c r="I671" s="30">
        <v>0.20180000000000001</v>
      </c>
      <c r="J671" s="9">
        <v>0</v>
      </c>
      <c r="K671" s="9">
        <v>0</v>
      </c>
      <c r="L671" s="9">
        <v>0</v>
      </c>
      <c r="M671" s="9">
        <v>0.20180000000000001</v>
      </c>
      <c r="N671" s="9">
        <v>0</v>
      </c>
      <c r="O671" s="9">
        <v>0</v>
      </c>
      <c r="P671" s="9">
        <v>366714743</v>
      </c>
      <c r="Q671" s="31">
        <v>0.82199999999999995</v>
      </c>
      <c r="R671" s="31">
        <v>0.70099999999999996</v>
      </c>
      <c r="S671" s="31">
        <v>0.89410000000000001</v>
      </c>
      <c r="T671" s="31">
        <v>0.80459999999999998</v>
      </c>
      <c r="U671" s="32">
        <v>0.80459999999999998</v>
      </c>
      <c r="V671" s="31">
        <f t="shared" si="20"/>
        <v>-0.10360000000000003</v>
      </c>
      <c r="W671" s="9">
        <f t="shared" si="21"/>
        <v>-379916.47374800011</v>
      </c>
    </row>
    <row r="672" spans="1:23" x14ac:dyDescent="0.35">
      <c r="A672" s="40">
        <v>163904</v>
      </c>
      <c r="B672" s="9" t="s">
        <v>385</v>
      </c>
      <c r="C672" s="9" t="s">
        <v>1035</v>
      </c>
      <c r="D672" s="9">
        <v>44774.629942129628</v>
      </c>
      <c r="E672" s="9">
        <v>0</v>
      </c>
      <c r="F672" s="9">
        <v>941089021</v>
      </c>
      <c r="G672" s="29">
        <v>979501394</v>
      </c>
      <c r="H672" s="29">
        <v>1127302232</v>
      </c>
      <c r="I672" s="30">
        <v>0.15090000000000001</v>
      </c>
      <c r="J672" s="9">
        <v>0</v>
      </c>
      <c r="K672" s="9">
        <v>0</v>
      </c>
      <c r="L672" s="9">
        <v>0</v>
      </c>
      <c r="M672" s="9">
        <v>0.15090000000000001</v>
      </c>
      <c r="N672" s="9">
        <v>0</v>
      </c>
      <c r="O672" s="9">
        <v>0</v>
      </c>
      <c r="P672" s="9">
        <v>1083093664</v>
      </c>
      <c r="Q672" s="31">
        <v>0.82199999999999995</v>
      </c>
      <c r="R672" s="31">
        <v>0.73199999999999998</v>
      </c>
      <c r="S672" s="31">
        <v>0.89410000000000001</v>
      </c>
      <c r="T672" s="31">
        <v>0.80459999999999998</v>
      </c>
      <c r="U672" s="32">
        <v>0.80459999999999998</v>
      </c>
      <c r="V672" s="31">
        <f t="shared" si="20"/>
        <v>-7.2599999999999998E-2</v>
      </c>
      <c r="W672" s="9">
        <f t="shared" si="21"/>
        <v>-786326.00006400002</v>
      </c>
    </row>
    <row r="673" spans="1:23" x14ac:dyDescent="0.35">
      <c r="A673" s="40">
        <v>163908</v>
      </c>
      <c r="B673" s="9" t="s">
        <v>384</v>
      </c>
      <c r="C673" s="9" t="s">
        <v>1035</v>
      </c>
      <c r="D673" s="9">
        <v>44769.402430555558</v>
      </c>
      <c r="E673" s="9">
        <v>0</v>
      </c>
      <c r="F673" s="9">
        <v>3096406666</v>
      </c>
      <c r="G673" s="29">
        <v>3205024799</v>
      </c>
      <c r="H673" s="29">
        <v>4343993126</v>
      </c>
      <c r="I673" s="30">
        <v>0.35539999999999999</v>
      </c>
      <c r="J673" s="9">
        <v>0</v>
      </c>
      <c r="K673" s="9">
        <v>0</v>
      </c>
      <c r="L673" s="9">
        <v>0</v>
      </c>
      <c r="M673" s="9">
        <v>0.35539999999999999</v>
      </c>
      <c r="N673" s="9">
        <v>0</v>
      </c>
      <c r="O673" s="9">
        <v>0</v>
      </c>
      <c r="P673" s="9">
        <v>4196775412</v>
      </c>
      <c r="Q673" s="31">
        <v>0.82199999999999995</v>
      </c>
      <c r="R673" s="31">
        <v>0.62160000000000004</v>
      </c>
      <c r="S673" s="31">
        <v>0.89410000000000001</v>
      </c>
      <c r="T673" s="31">
        <v>0.80459999999999998</v>
      </c>
      <c r="U673" s="32">
        <v>0.80459999999999998</v>
      </c>
      <c r="V673" s="31">
        <f t="shared" si="20"/>
        <v>-0.18299999999999994</v>
      </c>
      <c r="W673" s="9">
        <f t="shared" si="21"/>
        <v>-7680099.0039599966</v>
      </c>
    </row>
    <row r="674" spans="1:23" x14ac:dyDescent="0.35">
      <c r="A674" s="40">
        <v>164901</v>
      </c>
      <c r="B674" s="9" t="s">
        <v>383</v>
      </c>
      <c r="C674" s="9" t="s">
        <v>1035</v>
      </c>
      <c r="D674" s="9">
        <v>44767.682997685188</v>
      </c>
      <c r="E674" s="9">
        <v>0</v>
      </c>
      <c r="F674" s="9">
        <v>231151649</v>
      </c>
      <c r="G674" s="29">
        <v>220449005</v>
      </c>
      <c r="H674" s="29">
        <v>237138590</v>
      </c>
      <c r="I674" s="30">
        <v>7.5700000000000003E-2</v>
      </c>
      <c r="J674" s="9">
        <v>0</v>
      </c>
      <c r="K674" s="9">
        <v>0</v>
      </c>
      <c r="L674" s="9">
        <v>0</v>
      </c>
      <c r="M674" s="9">
        <v>7.5700000000000003E-2</v>
      </c>
      <c r="N674" s="9">
        <v>0</v>
      </c>
      <c r="O674" s="9">
        <v>0</v>
      </c>
      <c r="P674" s="9">
        <v>248651502</v>
      </c>
      <c r="Q674" s="31">
        <v>0.82199999999999995</v>
      </c>
      <c r="R674" s="31">
        <v>0.78320000000000001</v>
      </c>
      <c r="S674" s="31">
        <v>0.89410000000000001</v>
      </c>
      <c r="T674" s="31">
        <v>0.80459999999999998</v>
      </c>
      <c r="U674" s="32">
        <v>0.80459999999999998</v>
      </c>
      <c r="V674" s="31">
        <f t="shared" si="20"/>
        <v>-2.1399999999999975E-2</v>
      </c>
      <c r="W674" s="9">
        <f t="shared" si="21"/>
        <v>-53211.421427999936</v>
      </c>
    </row>
    <row r="675" spans="1:23" x14ac:dyDescent="0.35">
      <c r="A675" s="40">
        <v>165901</v>
      </c>
      <c r="B675" s="9" t="s">
        <v>382</v>
      </c>
      <c r="C675" s="9" t="s">
        <v>1035</v>
      </c>
      <c r="D675" s="9">
        <v>44770.457719907405</v>
      </c>
      <c r="E675" s="9">
        <v>891520348</v>
      </c>
      <c r="F675" s="9">
        <v>35075800152</v>
      </c>
      <c r="G675" s="29">
        <v>35137386373</v>
      </c>
      <c r="H675" s="29">
        <v>46266890395</v>
      </c>
      <c r="I675" s="30">
        <v>0.31669999999999998</v>
      </c>
      <c r="J675" s="9">
        <v>0</v>
      </c>
      <c r="K675" s="9">
        <v>0</v>
      </c>
      <c r="L675" s="9">
        <v>0</v>
      </c>
      <c r="M675" s="9">
        <v>0.31669999999999998</v>
      </c>
      <c r="N675" s="9">
        <v>924118118</v>
      </c>
      <c r="O675" s="9">
        <v>32597770</v>
      </c>
      <c r="P675" s="9">
        <v>45936012575</v>
      </c>
      <c r="Q675" s="31">
        <v>0.91339999999999999</v>
      </c>
      <c r="R675" s="31">
        <v>0.71479999999999999</v>
      </c>
      <c r="S675" s="31">
        <v>0.89410000000000001</v>
      </c>
      <c r="T675" s="31">
        <v>0.80459999999999998</v>
      </c>
      <c r="U675" s="32">
        <v>0.80459999999999998</v>
      </c>
      <c r="V675" s="31">
        <f t="shared" si="20"/>
        <v>-8.9799999999999991E-2</v>
      </c>
      <c r="W675" s="9">
        <f t="shared" si="21"/>
        <v>-41250539.292349994</v>
      </c>
    </row>
    <row r="676" spans="1:23" x14ac:dyDescent="0.35">
      <c r="A676" s="40">
        <v>165902</v>
      </c>
      <c r="B676" s="9" t="s">
        <v>381</v>
      </c>
      <c r="C676" s="9" t="s">
        <v>1035</v>
      </c>
      <c r="D676" s="9">
        <v>44769.403657407405</v>
      </c>
      <c r="E676" s="9">
        <v>118254560</v>
      </c>
      <c r="F676" s="9">
        <v>3238733830</v>
      </c>
      <c r="G676" s="29">
        <v>3238733830</v>
      </c>
      <c r="H676" s="29">
        <v>5187828650</v>
      </c>
      <c r="I676" s="30">
        <v>0.6018</v>
      </c>
      <c r="J676" s="9">
        <v>0</v>
      </c>
      <c r="K676" s="9">
        <v>0</v>
      </c>
      <c r="L676" s="9">
        <v>0</v>
      </c>
      <c r="M676" s="9">
        <v>0.6018</v>
      </c>
      <c r="N676" s="9">
        <v>129022006</v>
      </c>
      <c r="O676" s="9">
        <v>10767446</v>
      </c>
      <c r="P676" s="9">
        <v>5127429596</v>
      </c>
      <c r="Q676" s="31">
        <v>0.82199999999999995</v>
      </c>
      <c r="R676" s="31">
        <v>0.53210000000000002</v>
      </c>
      <c r="S676" s="31">
        <v>0.89410000000000001</v>
      </c>
      <c r="T676" s="31">
        <v>0.80459999999999998</v>
      </c>
      <c r="U676" s="32">
        <v>0.80459999999999998</v>
      </c>
      <c r="V676" s="31">
        <f t="shared" si="20"/>
        <v>-0.27249999999999996</v>
      </c>
      <c r="W676" s="9">
        <f t="shared" si="21"/>
        <v>-13972245.649099998</v>
      </c>
    </row>
    <row r="677" spans="1:23" x14ac:dyDescent="0.35">
      <c r="A677" s="40">
        <v>166901</v>
      </c>
      <c r="B677" s="9" t="s">
        <v>380</v>
      </c>
      <c r="C677" s="9" t="s">
        <v>1035</v>
      </c>
      <c r="D677" s="9">
        <v>44769.544224537036</v>
      </c>
      <c r="E677" s="9">
        <v>0</v>
      </c>
      <c r="F677" s="9">
        <v>490823623</v>
      </c>
      <c r="G677" s="29">
        <v>516972333</v>
      </c>
      <c r="H677" s="29">
        <v>561160969</v>
      </c>
      <c r="I677" s="30">
        <v>8.5500000000000007E-2</v>
      </c>
      <c r="J677" s="9">
        <v>0</v>
      </c>
      <c r="K677" s="9">
        <v>0</v>
      </c>
      <c r="L677" s="9">
        <v>0</v>
      </c>
      <c r="M677" s="9">
        <v>8.5500000000000007E-2</v>
      </c>
      <c r="N677" s="9">
        <v>0</v>
      </c>
      <c r="O677" s="9">
        <v>0</v>
      </c>
      <c r="P677" s="9">
        <v>532777176</v>
      </c>
      <c r="Q677" s="31">
        <v>0.8427</v>
      </c>
      <c r="R677" s="31">
        <v>0.79569999999999996</v>
      </c>
      <c r="S677" s="31">
        <v>0.89410000000000001</v>
      </c>
      <c r="T677" s="31">
        <v>0.80459999999999998</v>
      </c>
      <c r="U677" s="32">
        <v>0.80459999999999998</v>
      </c>
      <c r="V677" s="31">
        <f t="shared" si="20"/>
        <v>-8.900000000000019E-3</v>
      </c>
      <c r="W677" s="9">
        <f t="shared" si="21"/>
        <v>-47417.168664000099</v>
      </c>
    </row>
    <row r="678" spans="1:23" x14ac:dyDescent="0.35">
      <c r="A678" s="40">
        <v>166902</v>
      </c>
      <c r="B678" s="9" t="s">
        <v>379</v>
      </c>
      <c r="C678" s="9" t="s">
        <v>1035</v>
      </c>
      <c r="D678" s="9">
        <v>44767.529872685183</v>
      </c>
      <c r="E678" s="9">
        <v>0</v>
      </c>
      <c r="F678" s="9">
        <v>192177392</v>
      </c>
      <c r="G678" s="29">
        <v>195855930</v>
      </c>
      <c r="H678" s="29">
        <v>323281964</v>
      </c>
      <c r="I678" s="30">
        <v>0.65059999999999996</v>
      </c>
      <c r="J678" s="9">
        <v>0</v>
      </c>
      <c r="K678" s="9">
        <v>0</v>
      </c>
      <c r="L678" s="9">
        <v>0</v>
      </c>
      <c r="M678" s="9">
        <v>0.65059999999999996</v>
      </c>
      <c r="N678" s="9">
        <v>0</v>
      </c>
      <c r="O678" s="9">
        <v>0</v>
      </c>
      <c r="P678" s="9">
        <v>317210128</v>
      </c>
      <c r="Q678" s="31">
        <v>0.82469999999999999</v>
      </c>
      <c r="R678" s="31">
        <v>0.5121</v>
      </c>
      <c r="S678" s="31">
        <v>0.89410000000000001</v>
      </c>
      <c r="T678" s="31">
        <v>0.80459999999999998</v>
      </c>
      <c r="U678" s="32">
        <v>0.80459999999999998</v>
      </c>
      <c r="V678" s="31">
        <f t="shared" si="20"/>
        <v>-0.29249999999999998</v>
      </c>
      <c r="W678" s="9">
        <f t="shared" si="21"/>
        <v>-927839.62439999986</v>
      </c>
    </row>
    <row r="679" spans="1:23" x14ac:dyDescent="0.35">
      <c r="A679" s="40">
        <v>166903</v>
      </c>
      <c r="B679" s="9" t="s">
        <v>378</v>
      </c>
      <c r="C679" s="9" t="s">
        <v>1035</v>
      </c>
      <c r="D679" s="9">
        <v>44767.529120370367</v>
      </c>
      <c r="E679" s="9">
        <v>0</v>
      </c>
      <c r="F679" s="9">
        <v>144127732</v>
      </c>
      <c r="G679" s="29">
        <v>147831446</v>
      </c>
      <c r="H679" s="29">
        <v>168424496</v>
      </c>
      <c r="I679" s="30">
        <v>0.13930000000000001</v>
      </c>
      <c r="J679" s="9">
        <v>0</v>
      </c>
      <c r="K679" s="9">
        <v>0</v>
      </c>
      <c r="L679" s="9">
        <v>0</v>
      </c>
      <c r="M679" s="9">
        <v>0.13930000000000001</v>
      </c>
      <c r="N679" s="9">
        <v>0</v>
      </c>
      <c r="O679" s="9">
        <v>0</v>
      </c>
      <c r="P679" s="9">
        <v>164204851</v>
      </c>
      <c r="Q679" s="31">
        <v>0.89059999999999995</v>
      </c>
      <c r="R679" s="31">
        <v>0.80120000000000002</v>
      </c>
      <c r="S679" s="31">
        <v>0.89410000000000001</v>
      </c>
      <c r="T679" s="31">
        <v>0.80459999999999998</v>
      </c>
      <c r="U679" s="32">
        <v>0.80459999999999998</v>
      </c>
      <c r="V679" s="31">
        <f t="shared" si="20"/>
        <v>-3.3999999999999586E-3</v>
      </c>
      <c r="W679" s="9">
        <f t="shared" si="21"/>
        <v>-5582.9649339999323</v>
      </c>
    </row>
    <row r="680" spans="1:23" x14ac:dyDescent="0.35">
      <c r="A680" s="40">
        <v>166904</v>
      </c>
      <c r="B680" s="9" t="s">
        <v>377</v>
      </c>
      <c r="C680" s="9" t="s">
        <v>1035</v>
      </c>
      <c r="D680" s="9">
        <v>44769.402430555558</v>
      </c>
      <c r="E680" s="9">
        <v>0</v>
      </c>
      <c r="F680" s="9">
        <v>668714291</v>
      </c>
      <c r="G680" s="29">
        <v>611147893</v>
      </c>
      <c r="H680" s="29">
        <v>711745189</v>
      </c>
      <c r="I680" s="30">
        <v>0.1646</v>
      </c>
      <c r="J680" s="9">
        <v>0</v>
      </c>
      <c r="K680" s="9">
        <v>0</v>
      </c>
      <c r="L680" s="9">
        <v>0</v>
      </c>
      <c r="M680" s="9">
        <v>0.1646</v>
      </c>
      <c r="N680" s="9">
        <v>0</v>
      </c>
      <c r="O680" s="9">
        <v>0</v>
      </c>
      <c r="P680" s="9">
        <v>778787238</v>
      </c>
      <c r="Q680" s="31">
        <v>0.82199999999999995</v>
      </c>
      <c r="R680" s="31">
        <v>0.72340000000000004</v>
      </c>
      <c r="S680" s="31">
        <v>0.89410000000000001</v>
      </c>
      <c r="T680" s="31">
        <v>0.80459999999999998</v>
      </c>
      <c r="U680" s="32">
        <v>0.80459999999999998</v>
      </c>
      <c r="V680" s="31">
        <f t="shared" si="20"/>
        <v>-8.1199999999999939E-2</v>
      </c>
      <c r="W680" s="9">
        <f t="shared" si="21"/>
        <v>-632375.23725599947</v>
      </c>
    </row>
    <row r="681" spans="1:23" x14ac:dyDescent="0.35">
      <c r="A681" s="40">
        <v>166905</v>
      </c>
      <c r="B681" s="9" t="s">
        <v>376</v>
      </c>
      <c r="C681" s="9" t="s">
        <v>1035</v>
      </c>
      <c r="D681" s="9">
        <v>44767.529120370367</v>
      </c>
      <c r="E681" s="9">
        <v>0</v>
      </c>
      <c r="F681" s="9">
        <v>223544906</v>
      </c>
      <c r="G681" s="29">
        <v>234280097</v>
      </c>
      <c r="H681" s="29">
        <v>272524176</v>
      </c>
      <c r="I681" s="30">
        <v>0.16320000000000001</v>
      </c>
      <c r="J681" s="9">
        <v>0</v>
      </c>
      <c r="K681" s="9">
        <v>0</v>
      </c>
      <c r="L681" s="9">
        <v>0</v>
      </c>
      <c r="M681" s="9">
        <v>0.16320000000000001</v>
      </c>
      <c r="N681" s="9">
        <v>0</v>
      </c>
      <c r="O681" s="9">
        <v>0</v>
      </c>
      <c r="P681" s="9">
        <v>260036563</v>
      </c>
      <c r="Q681" s="31">
        <v>0.83169999999999999</v>
      </c>
      <c r="R681" s="31">
        <v>0.73280000000000001</v>
      </c>
      <c r="S681" s="31">
        <v>0.89410000000000001</v>
      </c>
      <c r="T681" s="31">
        <v>0.80459999999999998</v>
      </c>
      <c r="U681" s="32">
        <v>0.80459999999999998</v>
      </c>
      <c r="V681" s="31">
        <f t="shared" si="20"/>
        <v>-7.1799999999999975E-2</v>
      </c>
      <c r="W681" s="9">
        <f t="shared" si="21"/>
        <v>-186706.25223399993</v>
      </c>
    </row>
    <row r="682" spans="1:23" x14ac:dyDescent="0.35">
      <c r="A682" s="40">
        <v>166907</v>
      </c>
      <c r="B682" s="9" t="s">
        <v>375</v>
      </c>
      <c r="C682" s="9" t="s">
        <v>1035</v>
      </c>
      <c r="D682" s="9">
        <v>44767.682997685188</v>
      </c>
      <c r="E682" s="9">
        <v>0</v>
      </c>
      <c r="F682" s="9">
        <v>42813142</v>
      </c>
      <c r="G682" s="29">
        <v>45068858</v>
      </c>
      <c r="H682" s="29">
        <v>47993534</v>
      </c>
      <c r="I682" s="30">
        <v>6.4899999999999999E-2</v>
      </c>
      <c r="J682" s="9">
        <v>0</v>
      </c>
      <c r="K682" s="9">
        <v>0</v>
      </c>
      <c r="L682" s="9">
        <v>0</v>
      </c>
      <c r="M682" s="9">
        <v>6.4899999999999999E-2</v>
      </c>
      <c r="N682" s="9">
        <v>0</v>
      </c>
      <c r="O682" s="9">
        <v>0</v>
      </c>
      <c r="P682" s="9">
        <v>45591437</v>
      </c>
      <c r="Q682" s="31">
        <v>0.90510000000000002</v>
      </c>
      <c r="R682" s="31">
        <v>0.87109999999999999</v>
      </c>
      <c r="S682" s="31">
        <v>0.89410000000000001</v>
      </c>
      <c r="T682" s="31">
        <v>0.80459999999999998</v>
      </c>
      <c r="U682" s="32">
        <v>0.87109999999999999</v>
      </c>
      <c r="V682" s="31">
        <f t="shared" si="20"/>
        <v>0</v>
      </c>
      <c r="W682" s="9">
        <f t="shared" si="21"/>
        <v>0</v>
      </c>
    </row>
    <row r="683" spans="1:23" x14ac:dyDescent="0.35">
      <c r="A683" s="40">
        <v>167901</v>
      </c>
      <c r="B683" s="9" t="s">
        <v>374</v>
      </c>
      <c r="C683" s="9" t="s">
        <v>1035</v>
      </c>
      <c r="D683" s="9">
        <v>44774.524027777778</v>
      </c>
      <c r="E683" s="9">
        <v>0</v>
      </c>
      <c r="F683" s="9">
        <v>335470838</v>
      </c>
      <c r="G683" s="29">
        <v>350222580</v>
      </c>
      <c r="H683" s="29">
        <v>417404333</v>
      </c>
      <c r="I683" s="30">
        <v>0.1918</v>
      </c>
      <c r="J683" s="9">
        <v>0</v>
      </c>
      <c r="K683" s="9">
        <v>0</v>
      </c>
      <c r="L683" s="9">
        <v>0</v>
      </c>
      <c r="M683" s="9">
        <v>0.1918</v>
      </c>
      <c r="N683" s="9">
        <v>0</v>
      </c>
      <c r="O683" s="9">
        <v>0</v>
      </c>
      <c r="P683" s="9">
        <v>399822825</v>
      </c>
      <c r="Q683" s="31">
        <v>0.89829999999999999</v>
      </c>
      <c r="R683" s="31">
        <v>0.77249999999999996</v>
      </c>
      <c r="S683" s="31">
        <v>0.89410000000000001</v>
      </c>
      <c r="T683" s="31">
        <v>0.80459999999999998</v>
      </c>
      <c r="U683" s="32">
        <v>0.80459999999999998</v>
      </c>
      <c r="V683" s="31">
        <f t="shared" si="20"/>
        <v>-3.2100000000000017E-2</v>
      </c>
      <c r="W683" s="9">
        <f t="shared" si="21"/>
        <v>-128343.12682500007</v>
      </c>
    </row>
    <row r="684" spans="1:23" x14ac:dyDescent="0.35">
      <c r="A684" s="40">
        <v>167902</v>
      </c>
      <c r="B684" s="9" t="s">
        <v>373</v>
      </c>
      <c r="C684" s="9" t="s">
        <v>1035</v>
      </c>
      <c r="D684" s="9">
        <v>44774.524027777778</v>
      </c>
      <c r="E684" s="9">
        <v>0</v>
      </c>
      <c r="F684" s="9">
        <v>138022203</v>
      </c>
      <c r="G684" s="29">
        <v>140920664</v>
      </c>
      <c r="H684" s="29">
        <v>147717135</v>
      </c>
      <c r="I684" s="30">
        <v>4.82E-2</v>
      </c>
      <c r="J684" s="9">
        <v>0</v>
      </c>
      <c r="K684" s="9">
        <v>0</v>
      </c>
      <c r="L684" s="9">
        <v>0</v>
      </c>
      <c r="M684" s="9">
        <v>4.82E-2</v>
      </c>
      <c r="N684" s="9">
        <v>0</v>
      </c>
      <c r="O684" s="9">
        <v>0</v>
      </c>
      <c r="P684" s="9">
        <v>144678884</v>
      </c>
      <c r="Q684" s="31">
        <v>0.90449999999999997</v>
      </c>
      <c r="R684" s="31">
        <v>0.88439999999999996</v>
      </c>
      <c r="S684" s="31">
        <v>0.89410000000000001</v>
      </c>
      <c r="T684" s="31">
        <v>0.80459999999999998</v>
      </c>
      <c r="U684" s="32">
        <v>0.88439999999999996</v>
      </c>
      <c r="V684" s="31">
        <f t="shared" si="20"/>
        <v>0</v>
      </c>
      <c r="W684" s="9">
        <f t="shared" si="21"/>
        <v>0</v>
      </c>
    </row>
    <row r="685" spans="1:23" x14ac:dyDescent="0.35">
      <c r="A685" s="40">
        <v>167904</v>
      </c>
      <c r="B685" s="9" t="s">
        <v>372</v>
      </c>
      <c r="C685" s="9" t="s">
        <v>1035</v>
      </c>
      <c r="D685" s="9">
        <v>44774.629942129628</v>
      </c>
      <c r="E685" s="9">
        <v>0</v>
      </c>
      <c r="F685" s="9">
        <v>48133467</v>
      </c>
      <c r="G685" s="29">
        <v>49434326</v>
      </c>
      <c r="H685" s="29">
        <v>77670147</v>
      </c>
      <c r="I685" s="30">
        <v>0.57120000000000004</v>
      </c>
      <c r="J685" s="9">
        <v>0</v>
      </c>
      <c r="K685" s="9">
        <v>0</v>
      </c>
      <c r="L685" s="9">
        <v>0</v>
      </c>
      <c r="M685" s="9">
        <v>0.57120000000000004</v>
      </c>
      <c r="N685" s="9">
        <v>0</v>
      </c>
      <c r="O685" s="9">
        <v>0</v>
      </c>
      <c r="P685" s="9">
        <v>75626265</v>
      </c>
      <c r="Q685" s="31">
        <v>0.85350000000000004</v>
      </c>
      <c r="R685" s="31">
        <v>0.55679999999999996</v>
      </c>
      <c r="S685" s="31">
        <v>0.89410000000000001</v>
      </c>
      <c r="T685" s="31">
        <v>0.80459999999999998</v>
      </c>
      <c r="U685" s="32">
        <v>0.80459999999999998</v>
      </c>
      <c r="V685" s="31">
        <f t="shared" si="20"/>
        <v>-0.24780000000000002</v>
      </c>
      <c r="W685" s="9">
        <f t="shared" si="21"/>
        <v>-187401.88467000003</v>
      </c>
    </row>
    <row r="686" spans="1:23" x14ac:dyDescent="0.35">
      <c r="A686" s="40">
        <v>168901</v>
      </c>
      <c r="B686" s="9" t="s">
        <v>371</v>
      </c>
      <c r="C686" s="9" t="s">
        <v>1035</v>
      </c>
      <c r="D686" s="9">
        <v>44769.687777777777</v>
      </c>
      <c r="E686" s="9">
        <v>0</v>
      </c>
      <c r="F686" s="9">
        <v>528891224</v>
      </c>
      <c r="G686" s="29">
        <v>540649740</v>
      </c>
      <c r="H686" s="29">
        <v>546521131</v>
      </c>
      <c r="I686" s="30">
        <v>1.09E-2</v>
      </c>
      <c r="J686" s="9">
        <v>0</v>
      </c>
      <c r="K686" s="9">
        <v>0</v>
      </c>
      <c r="L686" s="9">
        <v>0</v>
      </c>
      <c r="M686" s="9">
        <v>1.09E-2</v>
      </c>
      <c r="N686" s="9">
        <v>0</v>
      </c>
      <c r="O686" s="9">
        <v>0</v>
      </c>
      <c r="P686" s="9">
        <v>534634919</v>
      </c>
      <c r="Q686" s="31">
        <v>0.91080000000000005</v>
      </c>
      <c r="R686" s="31">
        <v>0.91080000000000005</v>
      </c>
      <c r="S686" s="31">
        <v>0.89410000000000001</v>
      </c>
      <c r="T686" s="31">
        <v>0.80459999999999998</v>
      </c>
      <c r="U686" s="32">
        <v>0.89410000000000001</v>
      </c>
      <c r="V686" s="31">
        <f t="shared" si="20"/>
        <v>0</v>
      </c>
      <c r="W686" s="9">
        <f t="shared" si="21"/>
        <v>0</v>
      </c>
    </row>
    <row r="687" spans="1:23" x14ac:dyDescent="0.35">
      <c r="A687" s="40">
        <v>168902</v>
      </c>
      <c r="B687" s="9" t="s">
        <v>370</v>
      </c>
      <c r="C687" s="9" t="s">
        <v>1035</v>
      </c>
      <c r="D687" s="9">
        <v>44768.607303240744</v>
      </c>
      <c r="E687" s="9">
        <v>0</v>
      </c>
      <c r="F687" s="9">
        <v>169548335</v>
      </c>
      <c r="G687" s="29">
        <v>171463417</v>
      </c>
      <c r="H687" s="29">
        <v>163561652</v>
      </c>
      <c r="I687" s="30">
        <v>-4.6100000000000002E-2</v>
      </c>
      <c r="J687" s="9">
        <v>0</v>
      </c>
      <c r="K687" s="9">
        <v>0</v>
      </c>
      <c r="L687" s="9">
        <v>0</v>
      </c>
      <c r="M687" s="9">
        <v>-4.6100000000000002E-2</v>
      </c>
      <c r="N687" s="9">
        <v>0</v>
      </c>
      <c r="O687" s="9">
        <v>0</v>
      </c>
      <c r="P687" s="9">
        <v>161734825</v>
      </c>
      <c r="Q687" s="31">
        <v>0.87770000000000004</v>
      </c>
      <c r="R687" s="31">
        <v>0.87770000000000004</v>
      </c>
      <c r="S687" s="31">
        <v>0.89410000000000001</v>
      </c>
      <c r="T687" s="31">
        <v>0.80459999999999998</v>
      </c>
      <c r="U687" s="32">
        <v>0.87770000000000004</v>
      </c>
      <c r="V687" s="31">
        <f t="shared" si="20"/>
        <v>0</v>
      </c>
      <c r="W687" s="9">
        <f t="shared" si="21"/>
        <v>0</v>
      </c>
    </row>
    <row r="688" spans="1:23" x14ac:dyDescent="0.35">
      <c r="A688" s="40">
        <v>168903</v>
      </c>
      <c r="B688" s="9" t="s">
        <v>369</v>
      </c>
      <c r="C688" s="9" t="s">
        <v>1035</v>
      </c>
      <c r="D688" s="9">
        <v>44773.587858796294</v>
      </c>
      <c r="E688" s="9">
        <v>0</v>
      </c>
      <c r="F688" s="9">
        <v>251100379</v>
      </c>
      <c r="G688" s="29">
        <v>253041559</v>
      </c>
      <c r="H688" s="29">
        <v>365053454</v>
      </c>
      <c r="I688" s="30">
        <v>0.44269999999999998</v>
      </c>
      <c r="J688" s="9">
        <v>0</v>
      </c>
      <c r="K688" s="9">
        <v>0</v>
      </c>
      <c r="L688" s="9">
        <v>0</v>
      </c>
      <c r="M688" s="9">
        <v>0.44269999999999998</v>
      </c>
      <c r="N688" s="9">
        <v>0</v>
      </c>
      <c r="O688" s="9">
        <v>0</v>
      </c>
      <c r="P688" s="9">
        <v>362252987</v>
      </c>
      <c r="Q688" s="31">
        <v>0.91339999999999999</v>
      </c>
      <c r="R688" s="31">
        <v>0.64890000000000003</v>
      </c>
      <c r="S688" s="31">
        <v>0.89410000000000001</v>
      </c>
      <c r="T688" s="31">
        <v>0.80459999999999998</v>
      </c>
      <c r="U688" s="32">
        <v>0.80459999999999998</v>
      </c>
      <c r="V688" s="31">
        <f t="shared" si="20"/>
        <v>-0.15569999999999995</v>
      </c>
      <c r="W688" s="9">
        <f t="shared" si="21"/>
        <v>-564027.90075899987</v>
      </c>
    </row>
    <row r="689" spans="1:23" x14ac:dyDescent="0.35">
      <c r="A689" s="40">
        <v>169901</v>
      </c>
      <c r="B689" s="9" t="s">
        <v>368</v>
      </c>
      <c r="C689" s="9" t="s">
        <v>1035</v>
      </c>
      <c r="D689" s="9">
        <v>44769.687777777777</v>
      </c>
      <c r="E689" s="9">
        <v>0</v>
      </c>
      <c r="F689" s="9">
        <v>1037843002</v>
      </c>
      <c r="G689" s="29">
        <v>1080136688</v>
      </c>
      <c r="H689" s="29">
        <v>1233292735</v>
      </c>
      <c r="I689" s="30">
        <v>0.14180000000000001</v>
      </c>
      <c r="J689" s="9">
        <v>0</v>
      </c>
      <c r="K689" s="9">
        <v>0</v>
      </c>
      <c r="L689" s="9">
        <v>0</v>
      </c>
      <c r="M689" s="9">
        <v>0.14180000000000001</v>
      </c>
      <c r="N689" s="9">
        <v>0</v>
      </c>
      <c r="O689" s="9">
        <v>0</v>
      </c>
      <c r="P689" s="9">
        <v>1185002092</v>
      </c>
      <c r="Q689" s="31">
        <v>0.89390000000000003</v>
      </c>
      <c r="R689" s="31">
        <v>0.8024</v>
      </c>
      <c r="S689" s="31">
        <v>0.89410000000000001</v>
      </c>
      <c r="T689" s="31">
        <v>0.80459999999999998</v>
      </c>
      <c r="U689" s="32">
        <v>0.80459999999999998</v>
      </c>
      <c r="V689" s="31">
        <f t="shared" si="20"/>
        <v>-2.1999999999999797E-3</v>
      </c>
      <c r="W689" s="9">
        <f t="shared" si="21"/>
        <v>-26070.046023999759</v>
      </c>
    </row>
    <row r="690" spans="1:23" x14ac:dyDescent="0.35">
      <c r="A690" s="40">
        <v>169902</v>
      </c>
      <c r="B690" s="9" t="s">
        <v>367</v>
      </c>
      <c r="C690" s="9" t="s">
        <v>1035</v>
      </c>
      <c r="D690" s="9">
        <v>44764.500613425924</v>
      </c>
      <c r="E690" s="9">
        <v>0</v>
      </c>
      <c r="F690" s="9">
        <v>305422962</v>
      </c>
      <c r="G690" s="29">
        <v>318117991</v>
      </c>
      <c r="H690" s="29">
        <v>387851424</v>
      </c>
      <c r="I690" s="30">
        <v>0.21920000000000001</v>
      </c>
      <c r="J690" s="9">
        <v>0</v>
      </c>
      <c r="K690" s="9">
        <v>0</v>
      </c>
      <c r="L690" s="9">
        <v>0</v>
      </c>
      <c r="M690" s="9">
        <v>0.21920000000000001</v>
      </c>
      <c r="N690" s="9">
        <v>0</v>
      </c>
      <c r="O690" s="9">
        <v>0</v>
      </c>
      <c r="P690" s="9">
        <v>372373566</v>
      </c>
      <c r="Q690" s="31">
        <v>0.84219999999999995</v>
      </c>
      <c r="R690" s="31">
        <v>0.70799999999999996</v>
      </c>
      <c r="S690" s="31">
        <v>0.89410000000000001</v>
      </c>
      <c r="T690" s="31">
        <v>0.80459999999999998</v>
      </c>
      <c r="U690" s="32">
        <v>0.80459999999999998</v>
      </c>
      <c r="V690" s="31">
        <f t="shared" si="20"/>
        <v>-9.6600000000000019E-2</v>
      </c>
      <c r="W690" s="9">
        <f t="shared" si="21"/>
        <v>-359712.86475600011</v>
      </c>
    </row>
    <row r="691" spans="1:23" x14ac:dyDescent="0.35">
      <c r="A691" s="40">
        <v>169906</v>
      </c>
      <c r="B691" s="9" t="s">
        <v>366</v>
      </c>
      <c r="C691" s="9" t="s">
        <v>1035</v>
      </c>
      <c r="D691" s="9">
        <v>44770.457719907405</v>
      </c>
      <c r="E691" s="9">
        <v>0</v>
      </c>
      <c r="F691" s="9">
        <v>144513222</v>
      </c>
      <c r="G691" s="29">
        <v>146628430</v>
      </c>
      <c r="H691" s="29">
        <v>172811389</v>
      </c>
      <c r="I691" s="30">
        <v>0.17860000000000001</v>
      </c>
      <c r="J691" s="9">
        <v>0</v>
      </c>
      <c r="K691" s="9">
        <v>0</v>
      </c>
      <c r="L691" s="9">
        <v>0</v>
      </c>
      <c r="M691" s="9">
        <v>0.17860000000000001</v>
      </c>
      <c r="N691" s="9">
        <v>0</v>
      </c>
      <c r="O691" s="9">
        <v>0</v>
      </c>
      <c r="P691" s="9">
        <v>170318475</v>
      </c>
      <c r="Q691" s="31">
        <v>0.82199999999999995</v>
      </c>
      <c r="R691" s="31">
        <v>0.71479999999999999</v>
      </c>
      <c r="S691" s="31">
        <v>0.89410000000000001</v>
      </c>
      <c r="T691" s="31">
        <v>0.80459999999999998</v>
      </c>
      <c r="U691" s="32">
        <v>0.80459999999999998</v>
      </c>
      <c r="V691" s="31">
        <f t="shared" si="20"/>
        <v>-8.9799999999999991E-2</v>
      </c>
      <c r="W691" s="9">
        <f t="shared" si="21"/>
        <v>-152945.99054999999</v>
      </c>
    </row>
    <row r="692" spans="1:23" x14ac:dyDescent="0.35">
      <c r="A692" s="40">
        <v>169908</v>
      </c>
      <c r="B692" s="9" t="s">
        <v>365</v>
      </c>
      <c r="C692" s="9" t="s">
        <v>1035</v>
      </c>
      <c r="D692" s="9">
        <v>44769.687777777777</v>
      </c>
      <c r="E692" s="9">
        <v>0</v>
      </c>
      <c r="F692" s="9">
        <v>40890916</v>
      </c>
      <c r="G692" s="29">
        <v>43482430</v>
      </c>
      <c r="H692" s="29">
        <v>53476948</v>
      </c>
      <c r="I692" s="30">
        <v>0.22989999999999999</v>
      </c>
      <c r="J692" s="9">
        <v>0</v>
      </c>
      <c r="K692" s="9">
        <v>0</v>
      </c>
      <c r="L692" s="9">
        <v>0</v>
      </c>
      <c r="M692" s="9">
        <v>0.22989999999999999</v>
      </c>
      <c r="N692" s="9">
        <v>0</v>
      </c>
      <c r="O692" s="9">
        <v>0</v>
      </c>
      <c r="P692" s="9">
        <v>50289770</v>
      </c>
      <c r="Q692" s="31">
        <v>0.89539999999999997</v>
      </c>
      <c r="R692" s="31">
        <v>0.74619999999999997</v>
      </c>
      <c r="S692" s="31">
        <v>0.89410000000000001</v>
      </c>
      <c r="T692" s="31">
        <v>0.80459999999999998</v>
      </c>
      <c r="U692" s="32">
        <v>0.80459999999999998</v>
      </c>
      <c r="V692" s="31">
        <f t="shared" si="20"/>
        <v>-5.8400000000000007E-2</v>
      </c>
      <c r="W692" s="9">
        <f t="shared" si="21"/>
        <v>-29369.225680000003</v>
      </c>
    </row>
    <row r="693" spans="1:23" x14ac:dyDescent="0.35">
      <c r="A693" s="40">
        <v>169909</v>
      </c>
      <c r="B693" s="9" t="s">
        <v>364</v>
      </c>
      <c r="C693" s="9" t="s">
        <v>1035</v>
      </c>
      <c r="D693" s="9">
        <v>44770.539027777777</v>
      </c>
      <c r="E693" s="9">
        <v>0</v>
      </c>
      <c r="F693" s="9">
        <v>94761534</v>
      </c>
      <c r="G693" s="29">
        <v>98112210</v>
      </c>
      <c r="H693" s="29">
        <v>128688637</v>
      </c>
      <c r="I693" s="30">
        <v>0.31159999999999999</v>
      </c>
      <c r="J693" s="9">
        <v>0</v>
      </c>
      <c r="K693" s="9">
        <v>0</v>
      </c>
      <c r="L693" s="9">
        <v>0</v>
      </c>
      <c r="M693" s="9">
        <v>0.31159999999999999</v>
      </c>
      <c r="N693" s="9">
        <v>0</v>
      </c>
      <c r="O693" s="9">
        <v>0</v>
      </c>
      <c r="P693" s="9">
        <v>124293731</v>
      </c>
      <c r="Q693" s="31">
        <v>0.91339999999999999</v>
      </c>
      <c r="R693" s="31">
        <v>0.7137</v>
      </c>
      <c r="S693" s="31">
        <v>0.89410000000000001</v>
      </c>
      <c r="T693" s="31">
        <v>0.80459999999999998</v>
      </c>
      <c r="U693" s="32">
        <v>0.80459999999999998</v>
      </c>
      <c r="V693" s="31">
        <f t="shared" si="20"/>
        <v>-9.0899999999999981E-2</v>
      </c>
      <c r="W693" s="9">
        <f t="shared" si="21"/>
        <v>-112983.00147899998</v>
      </c>
    </row>
    <row r="694" spans="1:23" x14ac:dyDescent="0.35">
      <c r="A694" s="40">
        <v>169910</v>
      </c>
      <c r="B694" s="9" t="s">
        <v>363</v>
      </c>
      <c r="C694" s="9" t="s">
        <v>1035</v>
      </c>
      <c r="D694" s="9">
        <v>44770.457719907405</v>
      </c>
      <c r="E694" s="9">
        <v>0</v>
      </c>
      <c r="F694" s="9">
        <v>189285085</v>
      </c>
      <c r="G694" s="29">
        <v>195056074</v>
      </c>
      <c r="H694" s="29">
        <v>222821519</v>
      </c>
      <c r="I694" s="30">
        <v>0.14230000000000001</v>
      </c>
      <c r="J694" s="9">
        <v>0</v>
      </c>
      <c r="K694" s="9">
        <v>0</v>
      </c>
      <c r="L694" s="9">
        <v>0</v>
      </c>
      <c r="M694" s="9">
        <v>0.14230000000000001</v>
      </c>
      <c r="N694" s="9">
        <v>0</v>
      </c>
      <c r="O694" s="9">
        <v>0</v>
      </c>
      <c r="P694" s="9">
        <v>216229053</v>
      </c>
      <c r="Q694" s="31">
        <v>0.91339999999999999</v>
      </c>
      <c r="R694" s="31">
        <v>0.81950000000000001</v>
      </c>
      <c r="S694" s="31">
        <v>0.89410000000000001</v>
      </c>
      <c r="T694" s="31">
        <v>0.80459999999999998</v>
      </c>
      <c r="U694" s="32">
        <v>0.81950000000000001</v>
      </c>
      <c r="V694" s="31">
        <f t="shared" si="20"/>
        <v>0</v>
      </c>
      <c r="W694" s="9">
        <f t="shared" si="21"/>
        <v>0</v>
      </c>
    </row>
    <row r="695" spans="1:23" x14ac:dyDescent="0.35">
      <c r="A695" s="40">
        <v>169911</v>
      </c>
      <c r="B695" s="9" t="s">
        <v>362</v>
      </c>
      <c r="C695" s="9" t="s">
        <v>1035</v>
      </c>
      <c r="D695" s="9">
        <v>44768.607303240744</v>
      </c>
      <c r="E695" s="9">
        <v>0</v>
      </c>
      <c r="F695" s="9">
        <v>203753720</v>
      </c>
      <c r="G695" s="29">
        <v>209575930</v>
      </c>
      <c r="H695" s="29">
        <v>249761929</v>
      </c>
      <c r="I695" s="30">
        <v>0.19170000000000001</v>
      </c>
      <c r="J695" s="9">
        <v>0</v>
      </c>
      <c r="K695" s="9">
        <v>0</v>
      </c>
      <c r="L695" s="9">
        <v>0</v>
      </c>
      <c r="M695" s="9">
        <v>0.19170000000000001</v>
      </c>
      <c r="N695" s="9">
        <v>0</v>
      </c>
      <c r="O695" s="9">
        <v>0</v>
      </c>
      <c r="P695" s="9">
        <v>242823315</v>
      </c>
      <c r="Q695" s="31">
        <v>0.85640000000000005</v>
      </c>
      <c r="R695" s="31">
        <v>0.73650000000000004</v>
      </c>
      <c r="S695" s="31">
        <v>0.89410000000000001</v>
      </c>
      <c r="T695" s="31">
        <v>0.80459999999999998</v>
      </c>
      <c r="U695" s="32">
        <v>0.80459999999999998</v>
      </c>
      <c r="V695" s="31">
        <f t="shared" si="20"/>
        <v>-6.8099999999999938E-2</v>
      </c>
      <c r="W695" s="9">
        <f t="shared" si="21"/>
        <v>-165362.67751499984</v>
      </c>
    </row>
    <row r="696" spans="1:23" x14ac:dyDescent="0.35">
      <c r="A696" s="40">
        <v>170902</v>
      </c>
      <c r="B696" s="9" t="s">
        <v>361</v>
      </c>
      <c r="C696" s="9" t="s">
        <v>1035</v>
      </c>
      <c r="D696" s="9">
        <v>44768.607303240744</v>
      </c>
      <c r="E696" s="9">
        <v>0</v>
      </c>
      <c r="F696" s="9">
        <v>42513716676</v>
      </c>
      <c r="G696" s="29">
        <v>44064104642</v>
      </c>
      <c r="H696" s="29">
        <v>53475249019</v>
      </c>
      <c r="I696" s="30">
        <v>0.21360000000000001</v>
      </c>
      <c r="J696" s="9">
        <v>0</v>
      </c>
      <c r="K696" s="9">
        <v>0</v>
      </c>
      <c r="L696" s="9">
        <v>0</v>
      </c>
      <c r="M696" s="9">
        <v>0.21360000000000001</v>
      </c>
      <c r="N696" s="9">
        <v>0</v>
      </c>
      <c r="O696" s="9">
        <v>0</v>
      </c>
      <c r="P696" s="9">
        <v>51593731552</v>
      </c>
      <c r="Q696" s="31">
        <v>0.86599999999999999</v>
      </c>
      <c r="R696" s="31">
        <v>0.73140000000000005</v>
      </c>
      <c r="S696" s="31">
        <v>0.89410000000000001</v>
      </c>
      <c r="T696" s="31">
        <v>0.80459999999999998</v>
      </c>
      <c r="U696" s="32">
        <v>0.80459999999999998</v>
      </c>
      <c r="V696" s="31">
        <f t="shared" si="20"/>
        <v>-7.3199999999999932E-2</v>
      </c>
      <c r="W696" s="9">
        <f t="shared" si="21"/>
        <v>-37766611.496063963</v>
      </c>
    </row>
    <row r="697" spans="1:23" x14ac:dyDescent="0.35">
      <c r="A697" s="40">
        <v>170903</v>
      </c>
      <c r="B697" s="9" t="s">
        <v>360</v>
      </c>
      <c r="C697" s="9" t="s">
        <v>1035</v>
      </c>
      <c r="D697" s="9">
        <v>44769.687777777777</v>
      </c>
      <c r="E697" s="9">
        <v>0</v>
      </c>
      <c r="F697" s="9">
        <v>7279561506</v>
      </c>
      <c r="G697" s="29">
        <v>5909322212</v>
      </c>
      <c r="H697" s="29">
        <v>7385688298</v>
      </c>
      <c r="I697" s="30">
        <v>0.24979999999999999</v>
      </c>
      <c r="J697" s="9">
        <v>0</v>
      </c>
      <c r="K697" s="9">
        <v>0</v>
      </c>
      <c r="L697" s="9">
        <v>0</v>
      </c>
      <c r="M697" s="9">
        <v>0.24979999999999999</v>
      </c>
      <c r="N697" s="9">
        <v>0</v>
      </c>
      <c r="O697" s="9">
        <v>0</v>
      </c>
      <c r="P697" s="9">
        <v>9098263777</v>
      </c>
      <c r="Q697" s="31">
        <v>0.8357</v>
      </c>
      <c r="R697" s="31">
        <v>0.68530000000000002</v>
      </c>
      <c r="S697" s="31">
        <v>0.89410000000000001</v>
      </c>
      <c r="T697" s="31">
        <v>0.80459999999999998</v>
      </c>
      <c r="U697" s="32">
        <v>0.80459999999999998</v>
      </c>
      <c r="V697" s="31">
        <f t="shared" si="20"/>
        <v>-0.11929999999999996</v>
      </c>
      <c r="W697" s="9">
        <f t="shared" si="21"/>
        <v>-10854228.685960997</v>
      </c>
    </row>
    <row r="698" spans="1:23" x14ac:dyDescent="0.35">
      <c r="A698" s="40">
        <v>170904</v>
      </c>
      <c r="B698" s="9" t="s">
        <v>359</v>
      </c>
      <c r="C698" s="9" t="s">
        <v>1035</v>
      </c>
      <c r="D698" s="9">
        <v>44771.600624999999</v>
      </c>
      <c r="E698" s="9">
        <v>0</v>
      </c>
      <c r="F698" s="9">
        <v>4934856313</v>
      </c>
      <c r="G698" s="29">
        <v>4940850412</v>
      </c>
      <c r="H698" s="29">
        <v>5877840435</v>
      </c>
      <c r="I698" s="30">
        <v>0.18959999999999999</v>
      </c>
      <c r="J698" s="9">
        <v>0</v>
      </c>
      <c r="K698" s="9">
        <v>0</v>
      </c>
      <c r="L698" s="9">
        <v>0</v>
      </c>
      <c r="M698" s="9">
        <v>0.18959999999999999</v>
      </c>
      <c r="N698" s="9">
        <v>0</v>
      </c>
      <c r="O698" s="9">
        <v>0</v>
      </c>
      <c r="P698" s="9">
        <v>5870709606</v>
      </c>
      <c r="Q698" s="31">
        <v>0.82199999999999995</v>
      </c>
      <c r="R698" s="31">
        <v>0.70820000000000005</v>
      </c>
      <c r="S698" s="31">
        <v>0.89410000000000001</v>
      </c>
      <c r="T698" s="31">
        <v>0.80459999999999998</v>
      </c>
      <c r="U698" s="32">
        <v>0.80459999999999998</v>
      </c>
      <c r="V698" s="31">
        <f t="shared" si="20"/>
        <v>-9.639999999999993E-2</v>
      </c>
      <c r="W698" s="9">
        <f t="shared" si="21"/>
        <v>-5659364.0601839963</v>
      </c>
    </row>
    <row r="699" spans="1:23" x14ac:dyDescent="0.35">
      <c r="A699" s="40">
        <v>170906</v>
      </c>
      <c r="B699" s="9" t="s">
        <v>358</v>
      </c>
      <c r="C699" s="9" t="s">
        <v>1035</v>
      </c>
      <c r="D699" s="9">
        <v>44769.687777777777</v>
      </c>
      <c r="E699" s="9">
        <v>0</v>
      </c>
      <c r="F699" s="9">
        <v>8277952939</v>
      </c>
      <c r="G699" s="29">
        <v>8536877518</v>
      </c>
      <c r="H699" s="29">
        <v>10770905652</v>
      </c>
      <c r="I699" s="30">
        <v>0.26169999999999999</v>
      </c>
      <c r="J699" s="9">
        <v>0</v>
      </c>
      <c r="K699" s="9">
        <v>0</v>
      </c>
      <c r="L699" s="9">
        <v>0</v>
      </c>
      <c r="M699" s="9">
        <v>0.26169999999999999</v>
      </c>
      <c r="N699" s="9">
        <v>0</v>
      </c>
      <c r="O699" s="9">
        <v>0</v>
      </c>
      <c r="P699" s="9">
        <v>10444222716</v>
      </c>
      <c r="Q699" s="31">
        <v>0.82769999999999999</v>
      </c>
      <c r="R699" s="31">
        <v>0.6724</v>
      </c>
      <c r="S699" s="31">
        <v>0.89410000000000001</v>
      </c>
      <c r="T699" s="31">
        <v>0.80459999999999998</v>
      </c>
      <c r="U699" s="32">
        <v>0.80459999999999998</v>
      </c>
      <c r="V699" s="31">
        <f t="shared" si="20"/>
        <v>-0.13219999999999998</v>
      </c>
      <c r="W699" s="9">
        <f t="shared" si="21"/>
        <v>-13807262.430551998</v>
      </c>
    </row>
    <row r="700" spans="1:23" x14ac:dyDescent="0.35">
      <c r="A700" s="40">
        <v>170907</v>
      </c>
      <c r="B700" s="9" t="s">
        <v>357</v>
      </c>
      <c r="C700" s="9" t="s">
        <v>1035</v>
      </c>
      <c r="D700" s="9">
        <v>44774.678518518522</v>
      </c>
      <c r="E700" s="9">
        <v>0</v>
      </c>
      <c r="F700" s="9">
        <v>1112107223</v>
      </c>
      <c r="G700" s="29">
        <v>1026974617</v>
      </c>
      <c r="H700" s="29">
        <v>1446548745</v>
      </c>
      <c r="I700" s="30">
        <v>0.40860000000000002</v>
      </c>
      <c r="J700" s="9">
        <v>0</v>
      </c>
      <c r="K700" s="9">
        <v>0</v>
      </c>
      <c r="L700" s="9">
        <v>0</v>
      </c>
      <c r="M700" s="9">
        <v>0.40860000000000002</v>
      </c>
      <c r="N700" s="9">
        <v>0</v>
      </c>
      <c r="O700" s="9">
        <v>0</v>
      </c>
      <c r="P700" s="9">
        <v>1566462580</v>
      </c>
      <c r="Q700" s="31">
        <v>0.82199999999999995</v>
      </c>
      <c r="R700" s="31">
        <v>0.59809999999999997</v>
      </c>
      <c r="S700" s="31">
        <v>0.89410000000000001</v>
      </c>
      <c r="T700" s="31">
        <v>0.80459999999999998</v>
      </c>
      <c r="U700" s="32">
        <v>0.80459999999999998</v>
      </c>
      <c r="V700" s="31">
        <f t="shared" si="20"/>
        <v>-0.20650000000000002</v>
      </c>
      <c r="W700" s="9">
        <f t="shared" si="21"/>
        <v>-3234745.2277000006</v>
      </c>
    </row>
    <row r="701" spans="1:23" x14ac:dyDescent="0.35">
      <c r="A701" s="40">
        <v>170908</v>
      </c>
      <c r="B701" s="9" t="s">
        <v>356</v>
      </c>
      <c r="C701" s="9" t="s">
        <v>1035</v>
      </c>
      <c r="D701" s="9">
        <v>44774.524027777778</v>
      </c>
      <c r="E701" s="9">
        <v>0</v>
      </c>
      <c r="F701" s="9">
        <v>5963133260</v>
      </c>
      <c r="G701" s="29">
        <v>6110299750</v>
      </c>
      <c r="H701" s="29">
        <v>7825871070</v>
      </c>
      <c r="I701" s="30">
        <v>0.28079999999999999</v>
      </c>
      <c r="J701" s="9">
        <v>0</v>
      </c>
      <c r="K701" s="9">
        <v>0</v>
      </c>
      <c r="L701" s="9">
        <v>0</v>
      </c>
      <c r="M701" s="9">
        <v>0.28079999999999999</v>
      </c>
      <c r="N701" s="9">
        <v>0</v>
      </c>
      <c r="O701" s="9">
        <v>0</v>
      </c>
      <c r="P701" s="9">
        <v>7637385067</v>
      </c>
      <c r="Q701" s="31">
        <v>0.82199999999999995</v>
      </c>
      <c r="R701" s="31">
        <v>0.65780000000000005</v>
      </c>
      <c r="S701" s="31">
        <v>0.89410000000000001</v>
      </c>
      <c r="T701" s="31">
        <v>0.80459999999999998</v>
      </c>
      <c r="U701" s="32">
        <v>0.80459999999999998</v>
      </c>
      <c r="V701" s="31">
        <f t="shared" si="20"/>
        <v>-0.14679999999999993</v>
      </c>
      <c r="W701" s="9">
        <f t="shared" si="21"/>
        <v>-11211681.278355995</v>
      </c>
    </row>
    <row r="702" spans="1:23" x14ac:dyDescent="0.35">
      <c r="A702" s="40">
        <v>171901</v>
      </c>
      <c r="B702" s="9" t="s">
        <v>355</v>
      </c>
      <c r="C702" s="9" t="s">
        <v>1035</v>
      </c>
      <c r="D702" s="9">
        <v>44768.607303240744</v>
      </c>
      <c r="E702" s="9">
        <v>24884978</v>
      </c>
      <c r="F702" s="9">
        <v>1966162748</v>
      </c>
      <c r="G702" s="29">
        <v>2006622010</v>
      </c>
      <c r="H702" s="29">
        <v>2363290763</v>
      </c>
      <c r="I702" s="30">
        <v>0.1777</v>
      </c>
      <c r="J702" s="9">
        <v>0</v>
      </c>
      <c r="K702" s="9">
        <v>0</v>
      </c>
      <c r="L702" s="9">
        <v>0</v>
      </c>
      <c r="M702" s="9">
        <v>0.1777</v>
      </c>
      <c r="N702" s="9">
        <v>26950658</v>
      </c>
      <c r="O702" s="9">
        <v>2065680</v>
      </c>
      <c r="P702" s="9">
        <v>2313282513</v>
      </c>
      <c r="Q702" s="31">
        <v>0.90749999999999997</v>
      </c>
      <c r="R702" s="31">
        <v>0.79059999999999997</v>
      </c>
      <c r="S702" s="31">
        <v>0.89410000000000001</v>
      </c>
      <c r="T702" s="31">
        <v>0.80459999999999998</v>
      </c>
      <c r="U702" s="32">
        <v>0.80459999999999998</v>
      </c>
      <c r="V702" s="31">
        <f t="shared" si="20"/>
        <v>-1.4000000000000012E-2</v>
      </c>
      <c r="W702" s="9">
        <f t="shared" si="21"/>
        <v>-323859.55182000028</v>
      </c>
    </row>
    <row r="703" spans="1:23" x14ac:dyDescent="0.35">
      <c r="A703" s="40">
        <v>171902</v>
      </c>
      <c r="B703" s="9" t="s">
        <v>1078</v>
      </c>
      <c r="C703" s="9" t="s">
        <v>1035</v>
      </c>
      <c r="D703" s="9">
        <v>44770.457719907405</v>
      </c>
      <c r="E703" s="9">
        <v>0</v>
      </c>
      <c r="F703" s="9">
        <v>276659342</v>
      </c>
      <c r="G703" s="29">
        <v>276761922</v>
      </c>
      <c r="H703" s="29">
        <v>316818266</v>
      </c>
      <c r="I703" s="30">
        <v>0.1447</v>
      </c>
      <c r="J703" s="9">
        <v>0</v>
      </c>
      <c r="K703" s="9">
        <v>0</v>
      </c>
      <c r="L703" s="9">
        <v>0</v>
      </c>
      <c r="M703" s="9">
        <v>0.1447</v>
      </c>
      <c r="N703" s="9">
        <v>0</v>
      </c>
      <c r="O703" s="9">
        <v>0</v>
      </c>
      <c r="P703" s="9">
        <v>316700839</v>
      </c>
      <c r="Q703" s="31">
        <v>0.88290000000000002</v>
      </c>
      <c r="R703" s="31">
        <v>0.79049999999999998</v>
      </c>
      <c r="S703" s="31">
        <v>0.89410000000000001</v>
      </c>
      <c r="T703" s="31">
        <v>0.80459999999999998</v>
      </c>
      <c r="U703" s="32">
        <v>0.80459999999999998</v>
      </c>
      <c r="V703" s="31">
        <f t="shared" si="20"/>
        <v>-1.4100000000000001E-2</v>
      </c>
      <c r="W703" s="9">
        <f t="shared" si="21"/>
        <v>-44654.818299000006</v>
      </c>
    </row>
    <row r="704" spans="1:23" x14ac:dyDescent="0.35">
      <c r="A704" s="40">
        <v>172902</v>
      </c>
      <c r="B704" s="9" t="s">
        <v>354</v>
      </c>
      <c r="C704" s="9" t="s">
        <v>1035</v>
      </c>
      <c r="D704" s="9">
        <v>44774.629942129628</v>
      </c>
      <c r="E704" s="9">
        <v>0</v>
      </c>
      <c r="F704" s="9">
        <v>692466967</v>
      </c>
      <c r="G704" s="29">
        <v>721815536</v>
      </c>
      <c r="H704" s="29">
        <v>764466522</v>
      </c>
      <c r="I704" s="30">
        <v>5.91E-2</v>
      </c>
      <c r="J704" s="9">
        <v>0</v>
      </c>
      <c r="K704" s="9">
        <v>0</v>
      </c>
      <c r="L704" s="9">
        <v>0</v>
      </c>
      <c r="M704" s="9">
        <v>5.91E-2</v>
      </c>
      <c r="N704" s="9">
        <v>0</v>
      </c>
      <c r="O704" s="9">
        <v>0</v>
      </c>
      <c r="P704" s="9">
        <v>733383791</v>
      </c>
      <c r="Q704" s="31">
        <v>0.91339999999999999</v>
      </c>
      <c r="R704" s="31">
        <v>0.88400000000000001</v>
      </c>
      <c r="S704" s="31">
        <v>0.89410000000000001</v>
      </c>
      <c r="T704" s="31">
        <v>0.80459999999999998</v>
      </c>
      <c r="U704" s="32">
        <v>0.88400000000000001</v>
      </c>
      <c r="V704" s="31">
        <f t="shared" si="20"/>
        <v>0</v>
      </c>
      <c r="W704" s="9">
        <f t="shared" si="21"/>
        <v>0</v>
      </c>
    </row>
    <row r="705" spans="1:23" x14ac:dyDescent="0.35">
      <c r="A705" s="40">
        <v>172905</v>
      </c>
      <c r="B705" s="9" t="s">
        <v>353</v>
      </c>
      <c r="C705" s="9" t="s">
        <v>1035</v>
      </c>
      <c r="D705" s="9">
        <v>44770.666516203702</v>
      </c>
      <c r="E705" s="9">
        <v>0</v>
      </c>
      <c r="F705" s="9">
        <v>326606859</v>
      </c>
      <c r="G705" s="29">
        <v>343930370</v>
      </c>
      <c r="H705" s="29">
        <v>357863393</v>
      </c>
      <c r="I705" s="30">
        <v>4.0500000000000001E-2</v>
      </c>
      <c r="J705" s="9">
        <v>0</v>
      </c>
      <c r="K705" s="9">
        <v>0</v>
      </c>
      <c r="L705" s="9">
        <v>0</v>
      </c>
      <c r="M705" s="9">
        <v>4.0500000000000001E-2</v>
      </c>
      <c r="N705" s="9">
        <v>0</v>
      </c>
      <c r="O705" s="9">
        <v>0</v>
      </c>
      <c r="P705" s="9">
        <v>339838086</v>
      </c>
      <c r="Q705" s="31">
        <v>0.89800000000000002</v>
      </c>
      <c r="R705" s="31">
        <v>0.88460000000000005</v>
      </c>
      <c r="S705" s="31">
        <v>0.89410000000000001</v>
      </c>
      <c r="T705" s="31">
        <v>0.80459999999999998</v>
      </c>
      <c r="U705" s="32">
        <v>0.88460000000000005</v>
      </c>
      <c r="V705" s="31">
        <f t="shared" si="20"/>
        <v>0</v>
      </c>
      <c r="W705" s="9">
        <f t="shared" si="21"/>
        <v>0</v>
      </c>
    </row>
    <row r="706" spans="1:23" x14ac:dyDescent="0.35">
      <c r="A706" s="40">
        <v>173901</v>
      </c>
      <c r="B706" s="9" t="s">
        <v>352</v>
      </c>
      <c r="C706" s="9" t="s">
        <v>1035</v>
      </c>
      <c r="D706" s="9">
        <v>44774.835590277777</v>
      </c>
      <c r="E706" s="9">
        <v>0</v>
      </c>
      <c r="F706" s="9">
        <v>117922979</v>
      </c>
      <c r="G706" s="29">
        <v>117751700</v>
      </c>
      <c r="H706" s="29">
        <v>117247185</v>
      </c>
      <c r="I706" s="30">
        <v>-4.3E-3</v>
      </c>
      <c r="J706" s="9">
        <v>0</v>
      </c>
      <c r="K706" s="9">
        <v>0</v>
      </c>
      <c r="L706" s="9">
        <v>0</v>
      </c>
      <c r="M706" s="9">
        <v>-4.3E-3</v>
      </c>
      <c r="N706" s="9">
        <v>0</v>
      </c>
      <c r="O706" s="9">
        <v>0</v>
      </c>
      <c r="P706" s="9">
        <v>117417730</v>
      </c>
      <c r="Q706" s="31">
        <v>0.91339999999999999</v>
      </c>
      <c r="R706" s="31">
        <v>0.91339999999999999</v>
      </c>
      <c r="S706" s="31">
        <v>0.89410000000000001</v>
      </c>
      <c r="T706" s="31">
        <v>0.80459999999999998</v>
      </c>
      <c r="U706" s="32">
        <v>0.89410000000000001</v>
      </c>
      <c r="V706" s="31">
        <f t="shared" ref="V706:V769" si="22">MIN(R706,S706)-U706</f>
        <v>0</v>
      </c>
      <c r="W706" s="9">
        <f t="shared" ref="W706:W769" si="23">V706*(P706/100)</f>
        <v>0</v>
      </c>
    </row>
    <row r="707" spans="1:23" x14ac:dyDescent="0.35">
      <c r="A707" s="40">
        <v>174901</v>
      </c>
      <c r="B707" s="9" t="s">
        <v>351</v>
      </c>
      <c r="C707" s="9" t="s">
        <v>1035</v>
      </c>
      <c r="D707" s="9">
        <v>44774.524027777778</v>
      </c>
      <c r="E707" s="9">
        <v>7873920</v>
      </c>
      <c r="F707" s="9">
        <v>247777486</v>
      </c>
      <c r="G707" s="29">
        <v>247943172</v>
      </c>
      <c r="H707" s="29">
        <v>339690704</v>
      </c>
      <c r="I707" s="30">
        <v>0.37</v>
      </c>
      <c r="J707" s="9">
        <v>0</v>
      </c>
      <c r="K707" s="9">
        <v>0</v>
      </c>
      <c r="L707" s="9">
        <v>0</v>
      </c>
      <c r="M707" s="9">
        <v>0.37</v>
      </c>
      <c r="N707" s="9">
        <v>8027690</v>
      </c>
      <c r="O707" s="9">
        <v>153770</v>
      </c>
      <c r="P707" s="9">
        <v>336703856</v>
      </c>
      <c r="Q707" s="31">
        <v>0.85940000000000005</v>
      </c>
      <c r="R707" s="31">
        <v>0.6482</v>
      </c>
      <c r="S707" s="31">
        <v>0.89410000000000001</v>
      </c>
      <c r="T707" s="31">
        <v>0.80459999999999998</v>
      </c>
      <c r="U707" s="32">
        <v>0.80459999999999998</v>
      </c>
      <c r="V707" s="31">
        <f t="shared" si="22"/>
        <v>-0.15639999999999998</v>
      </c>
      <c r="W707" s="9">
        <f t="shared" si="23"/>
        <v>-526604.83078399999</v>
      </c>
    </row>
    <row r="708" spans="1:23" x14ac:dyDescent="0.35">
      <c r="A708" s="40">
        <v>174902</v>
      </c>
      <c r="B708" s="9" t="s">
        <v>350</v>
      </c>
      <c r="C708" s="9" t="s">
        <v>1035</v>
      </c>
      <c r="D708" s="9">
        <v>44791.405277777776</v>
      </c>
      <c r="E708" s="9">
        <v>15988410</v>
      </c>
      <c r="F708" s="9">
        <v>187535626</v>
      </c>
      <c r="G708" s="29">
        <v>184738147</v>
      </c>
      <c r="H708" s="29">
        <v>207715526</v>
      </c>
      <c r="I708" s="30">
        <v>0.1244</v>
      </c>
      <c r="J708" s="9">
        <v>0</v>
      </c>
      <c r="K708" s="9">
        <v>0</v>
      </c>
      <c r="L708" s="9">
        <v>0</v>
      </c>
      <c r="M708" s="9">
        <v>0.1244</v>
      </c>
      <c r="N708" s="9">
        <v>16883060</v>
      </c>
      <c r="O708" s="9">
        <v>894650</v>
      </c>
      <c r="P708" s="9">
        <v>209766992</v>
      </c>
      <c r="Q708" s="31">
        <v>0.91339999999999999</v>
      </c>
      <c r="R708" s="31">
        <v>0.83699999999999997</v>
      </c>
      <c r="S708" s="31">
        <v>0.89410000000000001</v>
      </c>
      <c r="T708" s="31">
        <v>0.80459999999999998</v>
      </c>
      <c r="U708" s="32">
        <v>0.83699999999999997</v>
      </c>
      <c r="V708" s="31">
        <f t="shared" si="22"/>
        <v>0</v>
      </c>
      <c r="W708" s="9">
        <f t="shared" si="23"/>
        <v>0</v>
      </c>
    </row>
    <row r="709" spans="1:23" x14ac:dyDescent="0.35">
      <c r="A709" s="40">
        <v>174903</v>
      </c>
      <c r="B709" s="9" t="s">
        <v>349</v>
      </c>
      <c r="C709" s="9" t="s">
        <v>1035</v>
      </c>
      <c r="D709" s="9">
        <v>44769.544224537036</v>
      </c>
      <c r="E709" s="9">
        <v>16081500</v>
      </c>
      <c r="F709" s="9">
        <v>157641956</v>
      </c>
      <c r="G709" s="29">
        <v>154760243</v>
      </c>
      <c r="H709" s="29">
        <v>168709297</v>
      </c>
      <c r="I709" s="30">
        <v>9.01E-2</v>
      </c>
      <c r="J709" s="9">
        <v>0</v>
      </c>
      <c r="K709" s="9">
        <v>0</v>
      </c>
      <c r="L709" s="9">
        <v>0</v>
      </c>
      <c r="M709" s="9">
        <v>9.01E-2</v>
      </c>
      <c r="N709" s="9">
        <v>15548540</v>
      </c>
      <c r="O709" s="9">
        <v>-532960</v>
      </c>
      <c r="P709" s="9">
        <v>169868309</v>
      </c>
      <c r="Q709" s="31">
        <v>0.91339999999999999</v>
      </c>
      <c r="R709" s="31">
        <v>0.86880000000000002</v>
      </c>
      <c r="S709" s="31">
        <v>0.89410000000000001</v>
      </c>
      <c r="T709" s="31">
        <v>0.80459999999999998</v>
      </c>
      <c r="U709" s="32">
        <v>0.86880000000000002</v>
      </c>
      <c r="V709" s="31">
        <f t="shared" si="22"/>
        <v>0</v>
      </c>
      <c r="W709" s="9">
        <f t="shared" si="23"/>
        <v>0</v>
      </c>
    </row>
    <row r="710" spans="1:23" x14ac:dyDescent="0.35">
      <c r="A710" s="40">
        <v>174904</v>
      </c>
      <c r="B710" s="9" t="s">
        <v>348</v>
      </c>
      <c r="C710" s="9" t="s">
        <v>1035</v>
      </c>
      <c r="D710" s="9">
        <v>44770.666516203702</v>
      </c>
      <c r="E710" s="9">
        <v>234071220</v>
      </c>
      <c r="F710" s="9">
        <v>2431621080</v>
      </c>
      <c r="G710" s="29">
        <v>2366518071</v>
      </c>
      <c r="H710" s="29">
        <v>2640935723</v>
      </c>
      <c r="I710" s="30">
        <v>0.11600000000000001</v>
      </c>
      <c r="J710" s="9">
        <v>0</v>
      </c>
      <c r="K710" s="9">
        <v>0</v>
      </c>
      <c r="L710" s="9">
        <v>0</v>
      </c>
      <c r="M710" s="9">
        <v>0.11600000000000001</v>
      </c>
      <c r="N710" s="9">
        <v>256427230</v>
      </c>
      <c r="O710" s="9">
        <v>22356010</v>
      </c>
      <c r="P710" s="9">
        <v>2708801458</v>
      </c>
      <c r="Q710" s="31">
        <v>0.88300000000000001</v>
      </c>
      <c r="R710" s="31">
        <v>0.81240000000000001</v>
      </c>
      <c r="S710" s="31">
        <v>0.89410000000000001</v>
      </c>
      <c r="T710" s="31">
        <v>0.80459999999999998</v>
      </c>
      <c r="U710" s="32">
        <v>0.81240000000000001</v>
      </c>
      <c r="V710" s="31">
        <f t="shared" si="22"/>
        <v>0</v>
      </c>
      <c r="W710" s="9">
        <f t="shared" si="23"/>
        <v>0</v>
      </c>
    </row>
    <row r="711" spans="1:23" x14ac:dyDescent="0.35">
      <c r="A711" s="40">
        <v>174906</v>
      </c>
      <c r="B711" s="9" t="s">
        <v>347</v>
      </c>
      <c r="C711" s="9" t="s">
        <v>1035</v>
      </c>
      <c r="D711" s="9">
        <v>44781.683807870373</v>
      </c>
      <c r="E711" s="9">
        <v>24067740</v>
      </c>
      <c r="F711" s="9">
        <v>308934796</v>
      </c>
      <c r="G711" s="29">
        <v>290495008</v>
      </c>
      <c r="H711" s="29">
        <v>384492372</v>
      </c>
      <c r="I711" s="30">
        <v>0.3236</v>
      </c>
      <c r="J711" s="9">
        <v>0</v>
      </c>
      <c r="K711" s="9">
        <v>0</v>
      </c>
      <c r="L711" s="9">
        <v>0</v>
      </c>
      <c r="M711" s="9">
        <v>0.3236</v>
      </c>
      <c r="N711" s="9">
        <v>26227890</v>
      </c>
      <c r="O711" s="9">
        <v>2160150</v>
      </c>
      <c r="P711" s="9">
        <v>403271237</v>
      </c>
      <c r="Q711" s="31">
        <v>0.83099999999999996</v>
      </c>
      <c r="R711" s="31">
        <v>0.65249999999999997</v>
      </c>
      <c r="S711" s="31">
        <v>0.89410000000000001</v>
      </c>
      <c r="T711" s="31">
        <v>0.80459999999999998</v>
      </c>
      <c r="U711" s="32">
        <v>0.80459999999999998</v>
      </c>
      <c r="V711" s="31">
        <f t="shared" si="22"/>
        <v>-0.15210000000000001</v>
      </c>
      <c r="W711" s="9">
        <f t="shared" si="23"/>
        <v>-613375.55147700012</v>
      </c>
    </row>
    <row r="712" spans="1:23" x14ac:dyDescent="0.35">
      <c r="A712" s="40">
        <v>174908</v>
      </c>
      <c r="B712" s="9" t="s">
        <v>346</v>
      </c>
      <c r="C712" s="9" t="s">
        <v>1035</v>
      </c>
      <c r="D712" s="9">
        <v>44771.600624999999</v>
      </c>
      <c r="E712" s="9">
        <v>25581520</v>
      </c>
      <c r="F712" s="9">
        <v>165158164</v>
      </c>
      <c r="G712" s="29">
        <v>153945450</v>
      </c>
      <c r="H712" s="29">
        <v>178475041</v>
      </c>
      <c r="I712" s="30">
        <v>0.1593</v>
      </c>
      <c r="J712" s="9">
        <v>0</v>
      </c>
      <c r="K712" s="9">
        <v>0</v>
      </c>
      <c r="L712" s="9">
        <v>0</v>
      </c>
      <c r="M712" s="9">
        <v>0.1593</v>
      </c>
      <c r="N712" s="9">
        <v>28237310</v>
      </c>
      <c r="O712" s="9">
        <v>2655790</v>
      </c>
      <c r="P712" s="9">
        <v>190054027</v>
      </c>
      <c r="Q712" s="31">
        <v>0.87629999999999997</v>
      </c>
      <c r="R712" s="31">
        <v>0.78049999999999997</v>
      </c>
      <c r="S712" s="31">
        <v>0.89410000000000001</v>
      </c>
      <c r="T712" s="31">
        <v>0.80459999999999998</v>
      </c>
      <c r="U712" s="32">
        <v>0.80459999999999998</v>
      </c>
      <c r="V712" s="31">
        <f t="shared" si="22"/>
        <v>-2.410000000000001E-2</v>
      </c>
      <c r="W712" s="9">
        <f t="shared" si="23"/>
        <v>-45803.020507000023</v>
      </c>
    </row>
    <row r="713" spans="1:23" x14ac:dyDescent="0.35">
      <c r="A713" s="40">
        <v>174909</v>
      </c>
      <c r="B713" s="9" t="s">
        <v>345</v>
      </c>
      <c r="C713" s="9" t="s">
        <v>1035</v>
      </c>
      <c r="D713" s="9">
        <v>44774.678518518522</v>
      </c>
      <c r="E713" s="9">
        <v>8691040</v>
      </c>
      <c r="F713" s="9">
        <v>90846920</v>
      </c>
      <c r="G713" s="29">
        <v>88318972</v>
      </c>
      <c r="H713" s="29">
        <v>177165516</v>
      </c>
      <c r="I713" s="30">
        <v>1.006</v>
      </c>
      <c r="J713" s="9">
        <v>0</v>
      </c>
      <c r="K713" s="9">
        <v>0</v>
      </c>
      <c r="L713" s="9">
        <v>0</v>
      </c>
      <c r="M713" s="9">
        <v>1.006</v>
      </c>
      <c r="N713" s="9">
        <v>9670840</v>
      </c>
      <c r="O713" s="9">
        <v>979800</v>
      </c>
      <c r="P713" s="9">
        <v>174473357</v>
      </c>
      <c r="Q713" s="31">
        <v>0.82199999999999995</v>
      </c>
      <c r="R713" s="31">
        <v>0.43869999999999998</v>
      </c>
      <c r="S713" s="31">
        <v>0.89410000000000001</v>
      </c>
      <c r="T713" s="31">
        <v>0.80459999999999998</v>
      </c>
      <c r="U713" s="32">
        <v>0.80459999999999998</v>
      </c>
      <c r="V713" s="31">
        <f t="shared" si="22"/>
        <v>-0.3659</v>
      </c>
      <c r="W713" s="9">
        <f t="shared" si="23"/>
        <v>-638398.01326300006</v>
      </c>
    </row>
    <row r="714" spans="1:23" x14ac:dyDescent="0.35">
      <c r="A714" s="40">
        <v>174911</v>
      </c>
      <c r="B714" s="9" t="s">
        <v>344</v>
      </c>
      <c r="C714" s="9" t="s">
        <v>1035</v>
      </c>
      <c r="D714" s="9">
        <v>44785.418703703705</v>
      </c>
      <c r="E714" s="9">
        <v>22383690</v>
      </c>
      <c r="F714" s="9">
        <v>185602734</v>
      </c>
      <c r="G714" s="29">
        <v>175174497</v>
      </c>
      <c r="H714" s="29">
        <v>192711477</v>
      </c>
      <c r="I714" s="30">
        <v>0.10009999999999999</v>
      </c>
      <c r="J714" s="9">
        <v>0</v>
      </c>
      <c r="K714" s="9">
        <v>0</v>
      </c>
      <c r="L714" s="9">
        <v>0</v>
      </c>
      <c r="M714" s="9">
        <v>0.10009999999999999</v>
      </c>
      <c r="N714" s="9">
        <v>24490980</v>
      </c>
      <c r="O714" s="9">
        <v>2107290</v>
      </c>
      <c r="P714" s="9">
        <v>204050126</v>
      </c>
      <c r="Q714" s="31">
        <v>0.88029999999999997</v>
      </c>
      <c r="R714" s="31">
        <v>0.82069999999999999</v>
      </c>
      <c r="S714" s="31">
        <v>0.89410000000000001</v>
      </c>
      <c r="T714" s="31">
        <v>0.80459999999999998</v>
      </c>
      <c r="U714" s="32">
        <v>0.82069999999999999</v>
      </c>
      <c r="V714" s="31">
        <f t="shared" si="22"/>
        <v>0</v>
      </c>
      <c r="W714" s="9">
        <f t="shared" si="23"/>
        <v>0</v>
      </c>
    </row>
    <row r="715" spans="1:23" x14ac:dyDescent="0.35">
      <c r="A715" s="40">
        <v>175902</v>
      </c>
      <c r="B715" s="9" t="s">
        <v>343</v>
      </c>
      <c r="C715" s="9" t="s">
        <v>1035</v>
      </c>
      <c r="D715" s="9">
        <v>44769.402430555558</v>
      </c>
      <c r="E715" s="9">
        <v>0</v>
      </c>
      <c r="F715" s="9">
        <v>291544758</v>
      </c>
      <c r="G715" s="29">
        <v>301897533</v>
      </c>
      <c r="H715" s="29">
        <v>373068892</v>
      </c>
      <c r="I715" s="30">
        <v>0.23569999999999999</v>
      </c>
      <c r="J715" s="9">
        <v>0</v>
      </c>
      <c r="K715" s="9">
        <v>0</v>
      </c>
      <c r="L715" s="9">
        <v>0</v>
      </c>
      <c r="M715" s="9">
        <v>0.23569999999999999</v>
      </c>
      <c r="N715" s="9">
        <v>0</v>
      </c>
      <c r="O715" s="9">
        <v>0</v>
      </c>
      <c r="P715" s="9">
        <v>360275484</v>
      </c>
      <c r="Q715" s="31">
        <v>0.82199999999999995</v>
      </c>
      <c r="R715" s="31">
        <v>0.68179999999999996</v>
      </c>
      <c r="S715" s="31">
        <v>0.89410000000000001</v>
      </c>
      <c r="T715" s="31">
        <v>0.80459999999999998</v>
      </c>
      <c r="U715" s="32">
        <v>0.80459999999999998</v>
      </c>
      <c r="V715" s="31">
        <f t="shared" si="22"/>
        <v>-0.12280000000000002</v>
      </c>
      <c r="W715" s="9">
        <f t="shared" si="23"/>
        <v>-442418.29435200006</v>
      </c>
    </row>
    <row r="716" spans="1:23" x14ac:dyDescent="0.35">
      <c r="A716" s="40">
        <v>175903</v>
      </c>
      <c r="B716" s="9" t="s">
        <v>342</v>
      </c>
      <c r="C716" s="9" t="s">
        <v>1035</v>
      </c>
      <c r="D716" s="9">
        <v>44771.554629629631</v>
      </c>
      <c r="E716" s="9">
        <v>0</v>
      </c>
      <c r="F716" s="9">
        <v>2220764900</v>
      </c>
      <c r="G716" s="29">
        <v>2287770872</v>
      </c>
      <c r="H716" s="29">
        <v>2500094691</v>
      </c>
      <c r="I716" s="30">
        <v>9.2799999999999994E-2</v>
      </c>
      <c r="J716" s="9">
        <v>0</v>
      </c>
      <c r="K716" s="9">
        <v>0</v>
      </c>
      <c r="L716" s="9">
        <v>0</v>
      </c>
      <c r="M716" s="9">
        <v>9.2799999999999994E-2</v>
      </c>
      <c r="N716" s="9">
        <v>0</v>
      </c>
      <c r="O716" s="9">
        <v>0</v>
      </c>
      <c r="P716" s="9">
        <v>2426870018</v>
      </c>
      <c r="Q716" s="31">
        <v>0.91339999999999999</v>
      </c>
      <c r="R716" s="31">
        <v>0.85670000000000002</v>
      </c>
      <c r="S716" s="31">
        <v>0.89410000000000001</v>
      </c>
      <c r="T716" s="31">
        <v>0.80459999999999998</v>
      </c>
      <c r="U716" s="32">
        <v>0.85670000000000002</v>
      </c>
      <c r="V716" s="31">
        <f t="shared" si="22"/>
        <v>0</v>
      </c>
      <c r="W716" s="9">
        <f t="shared" si="23"/>
        <v>0</v>
      </c>
    </row>
    <row r="717" spans="1:23" x14ac:dyDescent="0.35">
      <c r="A717" s="40">
        <v>175904</v>
      </c>
      <c r="B717" s="9" t="s">
        <v>341</v>
      </c>
      <c r="C717" s="9" t="s">
        <v>1035</v>
      </c>
      <c r="D717" s="9">
        <v>44767.682997685188</v>
      </c>
      <c r="E717" s="9">
        <v>0</v>
      </c>
      <c r="F717" s="9">
        <v>213981935</v>
      </c>
      <c r="G717" s="29">
        <v>221397528</v>
      </c>
      <c r="H717" s="29">
        <v>267651546</v>
      </c>
      <c r="I717" s="30">
        <v>0.2089</v>
      </c>
      <c r="J717" s="9">
        <v>0</v>
      </c>
      <c r="K717" s="9">
        <v>0</v>
      </c>
      <c r="L717" s="9">
        <v>0</v>
      </c>
      <c r="M717" s="9">
        <v>0.2089</v>
      </c>
      <c r="N717" s="9">
        <v>0</v>
      </c>
      <c r="O717" s="9">
        <v>0</v>
      </c>
      <c r="P717" s="9">
        <v>258686699</v>
      </c>
      <c r="Q717" s="31">
        <v>0.82769999999999999</v>
      </c>
      <c r="R717" s="31">
        <v>0.70169999999999999</v>
      </c>
      <c r="S717" s="31">
        <v>0.89410000000000001</v>
      </c>
      <c r="T717" s="31">
        <v>0.80459999999999998</v>
      </c>
      <c r="U717" s="32">
        <v>0.80459999999999998</v>
      </c>
      <c r="V717" s="31">
        <f t="shared" si="22"/>
        <v>-0.10289999999999999</v>
      </c>
      <c r="W717" s="9">
        <f t="shared" si="23"/>
        <v>-266188.61327099998</v>
      </c>
    </row>
    <row r="718" spans="1:23" x14ac:dyDescent="0.35">
      <c r="A718" s="40">
        <v>175905</v>
      </c>
      <c r="B718" s="9" t="s">
        <v>340</v>
      </c>
      <c r="C718" s="9" t="s">
        <v>1035</v>
      </c>
      <c r="D718" s="9">
        <v>44771.554629629631</v>
      </c>
      <c r="E718" s="9">
        <v>0</v>
      </c>
      <c r="F718" s="9">
        <v>205081028</v>
      </c>
      <c r="G718" s="29">
        <v>209688176</v>
      </c>
      <c r="H718" s="29">
        <v>262410167</v>
      </c>
      <c r="I718" s="30">
        <v>0.25140000000000001</v>
      </c>
      <c r="J718" s="9">
        <v>0</v>
      </c>
      <c r="K718" s="9">
        <v>0</v>
      </c>
      <c r="L718" s="9">
        <v>0</v>
      </c>
      <c r="M718" s="9">
        <v>0.25140000000000001</v>
      </c>
      <c r="N718" s="9">
        <v>0</v>
      </c>
      <c r="O718" s="9">
        <v>0</v>
      </c>
      <c r="P718" s="9">
        <v>256644642</v>
      </c>
      <c r="Q718" s="31">
        <v>0.82469999999999999</v>
      </c>
      <c r="R718" s="31">
        <v>0.6754</v>
      </c>
      <c r="S718" s="31">
        <v>0.89410000000000001</v>
      </c>
      <c r="T718" s="31">
        <v>0.80459999999999998</v>
      </c>
      <c r="U718" s="32">
        <v>0.80459999999999998</v>
      </c>
      <c r="V718" s="31">
        <f t="shared" si="22"/>
        <v>-0.12919999999999998</v>
      </c>
      <c r="W718" s="9">
        <f t="shared" si="23"/>
        <v>-331584.87746399996</v>
      </c>
    </row>
    <row r="719" spans="1:23" x14ac:dyDescent="0.35">
      <c r="A719" s="40">
        <v>175907</v>
      </c>
      <c r="B719" s="9" t="s">
        <v>339</v>
      </c>
      <c r="C719" s="9" t="s">
        <v>1035</v>
      </c>
      <c r="D719" s="9">
        <v>44769.834016203706</v>
      </c>
      <c r="E719" s="9">
        <v>0</v>
      </c>
      <c r="F719" s="9">
        <v>402003350</v>
      </c>
      <c r="G719" s="29">
        <v>431302647</v>
      </c>
      <c r="H719" s="29">
        <v>568356949</v>
      </c>
      <c r="I719" s="30">
        <v>0.31780000000000003</v>
      </c>
      <c r="J719" s="9">
        <v>0</v>
      </c>
      <c r="K719" s="9">
        <v>0</v>
      </c>
      <c r="L719" s="9">
        <v>0</v>
      </c>
      <c r="M719" s="9">
        <v>0.31780000000000003</v>
      </c>
      <c r="N719" s="9">
        <v>0</v>
      </c>
      <c r="O719" s="9">
        <v>0</v>
      </c>
      <c r="P719" s="9">
        <v>529747265</v>
      </c>
      <c r="Q719" s="31">
        <v>0.82199999999999995</v>
      </c>
      <c r="R719" s="31">
        <v>0.63929999999999998</v>
      </c>
      <c r="S719" s="31">
        <v>0.89410000000000001</v>
      </c>
      <c r="T719" s="31">
        <v>0.80459999999999998</v>
      </c>
      <c r="U719" s="32">
        <v>0.80459999999999998</v>
      </c>
      <c r="V719" s="31">
        <f t="shared" si="22"/>
        <v>-0.1653</v>
      </c>
      <c r="W719" s="9">
        <f t="shared" si="23"/>
        <v>-875672.22904500004</v>
      </c>
    </row>
    <row r="720" spans="1:23" x14ac:dyDescent="0.35">
      <c r="A720" s="40">
        <v>175910</v>
      </c>
      <c r="B720" s="9" t="s">
        <v>338</v>
      </c>
      <c r="C720" s="9" t="s">
        <v>1035</v>
      </c>
      <c r="D720" s="9">
        <v>44768.607303240744</v>
      </c>
      <c r="E720" s="9">
        <v>0</v>
      </c>
      <c r="F720" s="9">
        <v>566741941</v>
      </c>
      <c r="G720" s="29">
        <v>580952067</v>
      </c>
      <c r="H720" s="29">
        <v>755134309</v>
      </c>
      <c r="I720" s="30">
        <v>0.29980000000000001</v>
      </c>
      <c r="J720" s="9">
        <v>0</v>
      </c>
      <c r="K720" s="9">
        <v>0</v>
      </c>
      <c r="L720" s="9">
        <v>0</v>
      </c>
      <c r="M720" s="9">
        <v>0.29980000000000001</v>
      </c>
      <c r="N720" s="9">
        <v>0</v>
      </c>
      <c r="O720" s="9">
        <v>0</v>
      </c>
      <c r="P720" s="9">
        <v>736663674</v>
      </c>
      <c r="Q720" s="31">
        <v>0.82969999999999999</v>
      </c>
      <c r="R720" s="31">
        <v>0.6542</v>
      </c>
      <c r="S720" s="31">
        <v>0.89410000000000001</v>
      </c>
      <c r="T720" s="31">
        <v>0.80459999999999998</v>
      </c>
      <c r="U720" s="32">
        <v>0.80459999999999998</v>
      </c>
      <c r="V720" s="31">
        <f t="shared" si="22"/>
        <v>-0.15039999999999998</v>
      </c>
      <c r="W720" s="9">
        <f t="shared" si="23"/>
        <v>-1107942.165696</v>
      </c>
    </row>
    <row r="721" spans="1:23" x14ac:dyDescent="0.35">
      <c r="A721" s="40">
        <v>175911</v>
      </c>
      <c r="B721" s="9" t="s">
        <v>337</v>
      </c>
      <c r="C721" s="9" t="s">
        <v>1035</v>
      </c>
      <c r="D721" s="9">
        <v>44774.524027777778</v>
      </c>
      <c r="E721" s="9">
        <v>0</v>
      </c>
      <c r="F721" s="9">
        <v>194561723</v>
      </c>
      <c r="G721" s="29">
        <v>199953803</v>
      </c>
      <c r="H721" s="29">
        <v>245899552</v>
      </c>
      <c r="I721" s="30">
        <v>0.2298</v>
      </c>
      <c r="J721" s="9">
        <v>0</v>
      </c>
      <c r="K721" s="9">
        <v>0</v>
      </c>
      <c r="L721" s="9">
        <v>0</v>
      </c>
      <c r="M721" s="9">
        <v>0.2298</v>
      </c>
      <c r="N721" s="9">
        <v>0</v>
      </c>
      <c r="O721" s="9">
        <v>0</v>
      </c>
      <c r="P721" s="9">
        <v>239268470</v>
      </c>
      <c r="Q721" s="31">
        <v>0.82199999999999995</v>
      </c>
      <c r="R721" s="31">
        <v>0.68510000000000004</v>
      </c>
      <c r="S721" s="31">
        <v>0.89410000000000001</v>
      </c>
      <c r="T721" s="31">
        <v>0.80459999999999998</v>
      </c>
      <c r="U721" s="32">
        <v>0.80459999999999998</v>
      </c>
      <c r="V721" s="31">
        <f t="shared" si="22"/>
        <v>-0.11949999999999994</v>
      </c>
      <c r="W721" s="9">
        <f t="shared" si="23"/>
        <v>-285925.82164999988</v>
      </c>
    </row>
    <row r="722" spans="1:23" x14ac:dyDescent="0.35">
      <c r="A722" s="40">
        <v>176901</v>
      </c>
      <c r="B722" s="9" t="s">
        <v>336</v>
      </c>
      <c r="C722" s="9" t="s">
        <v>1035</v>
      </c>
      <c r="D722" s="9">
        <v>44770.780717592592</v>
      </c>
      <c r="E722" s="9">
        <v>15532645</v>
      </c>
      <c r="F722" s="9">
        <v>239950376</v>
      </c>
      <c r="G722" s="29">
        <v>239950376</v>
      </c>
      <c r="H722" s="29">
        <v>270146252</v>
      </c>
      <c r="I722" s="30">
        <v>0.1258</v>
      </c>
      <c r="J722" s="9">
        <v>0</v>
      </c>
      <c r="K722" s="9">
        <v>0</v>
      </c>
      <c r="L722" s="9">
        <v>0</v>
      </c>
      <c r="M722" s="9">
        <v>0.1258</v>
      </c>
      <c r="N722" s="9">
        <v>17605125</v>
      </c>
      <c r="O722" s="9">
        <v>2072480</v>
      </c>
      <c r="P722" s="9">
        <v>270264070</v>
      </c>
      <c r="Q722" s="31">
        <v>0.85540000000000005</v>
      </c>
      <c r="R722" s="31">
        <v>0.77839999999999998</v>
      </c>
      <c r="S722" s="31">
        <v>0.89410000000000001</v>
      </c>
      <c r="T722" s="31">
        <v>0.80459999999999998</v>
      </c>
      <c r="U722" s="32">
        <v>0.80459999999999998</v>
      </c>
      <c r="V722" s="31">
        <f t="shared" si="22"/>
        <v>-2.6200000000000001E-2</v>
      </c>
      <c r="W722" s="9">
        <f t="shared" si="23"/>
        <v>-70809.186340000015</v>
      </c>
    </row>
    <row r="723" spans="1:23" x14ac:dyDescent="0.35">
      <c r="A723" s="40">
        <v>176902</v>
      </c>
      <c r="B723" s="9" t="s">
        <v>335</v>
      </c>
      <c r="C723" s="9" t="s">
        <v>1035</v>
      </c>
      <c r="D723" s="9">
        <v>44769.687777777777</v>
      </c>
      <c r="E723" s="9">
        <v>27992246</v>
      </c>
      <c r="F723" s="9">
        <v>317851816</v>
      </c>
      <c r="G723" s="29">
        <v>291392473</v>
      </c>
      <c r="H723" s="29">
        <v>338376320</v>
      </c>
      <c r="I723" s="30">
        <v>0.16120000000000001</v>
      </c>
      <c r="J723" s="9">
        <v>0</v>
      </c>
      <c r="K723" s="9">
        <v>0</v>
      </c>
      <c r="L723" s="9">
        <v>0</v>
      </c>
      <c r="M723" s="9">
        <v>0.16120000000000001</v>
      </c>
      <c r="N723" s="9">
        <v>30156382</v>
      </c>
      <c r="O723" s="9">
        <v>2164136</v>
      </c>
      <c r="P723" s="9">
        <v>366752635</v>
      </c>
      <c r="Q723" s="31">
        <v>0.88300000000000001</v>
      </c>
      <c r="R723" s="31">
        <v>0.7843</v>
      </c>
      <c r="S723" s="31">
        <v>0.89410000000000001</v>
      </c>
      <c r="T723" s="31">
        <v>0.80459999999999998</v>
      </c>
      <c r="U723" s="32">
        <v>0.80459999999999998</v>
      </c>
      <c r="V723" s="31">
        <f t="shared" si="22"/>
        <v>-2.0299999999999985E-2</v>
      </c>
      <c r="W723" s="9">
        <f t="shared" si="23"/>
        <v>-74450.78490499995</v>
      </c>
    </row>
    <row r="724" spans="1:23" x14ac:dyDescent="0.35">
      <c r="A724" s="40">
        <v>176903</v>
      </c>
      <c r="B724" s="9" t="s">
        <v>334</v>
      </c>
      <c r="C724" s="9" t="s">
        <v>1035</v>
      </c>
      <c r="D724" s="9">
        <v>44774.678518518522</v>
      </c>
      <c r="E724" s="9">
        <v>19259092</v>
      </c>
      <c r="F724" s="9">
        <v>593183290</v>
      </c>
      <c r="G724" s="29">
        <v>580305703</v>
      </c>
      <c r="H724" s="29">
        <v>614295604</v>
      </c>
      <c r="I724" s="30">
        <v>5.8599999999999999E-2</v>
      </c>
      <c r="J724" s="9">
        <v>0</v>
      </c>
      <c r="K724" s="9">
        <v>0</v>
      </c>
      <c r="L724" s="9">
        <v>0</v>
      </c>
      <c r="M724" s="9">
        <v>5.8599999999999999E-2</v>
      </c>
      <c r="N724" s="9">
        <v>10526705</v>
      </c>
      <c r="O724" s="9">
        <v>-8732387</v>
      </c>
      <c r="P724" s="9">
        <v>618067024</v>
      </c>
      <c r="Q724" s="31">
        <v>0.82469999999999999</v>
      </c>
      <c r="R724" s="31">
        <v>0.81120000000000003</v>
      </c>
      <c r="S724" s="31">
        <v>0.89410000000000001</v>
      </c>
      <c r="T724" s="31">
        <v>0.80459999999999998</v>
      </c>
      <c r="U724" s="32">
        <v>0.81120000000000003</v>
      </c>
      <c r="V724" s="31">
        <f t="shared" si="22"/>
        <v>0</v>
      </c>
      <c r="W724" s="9">
        <f t="shared" si="23"/>
        <v>0</v>
      </c>
    </row>
    <row r="725" spans="1:23" x14ac:dyDescent="0.35">
      <c r="A725" s="40">
        <v>177901</v>
      </c>
      <c r="B725" s="9" t="s">
        <v>333</v>
      </c>
      <c r="C725" s="9" t="s">
        <v>1035</v>
      </c>
      <c r="D725" s="9">
        <v>44774.925358796296</v>
      </c>
      <c r="E725" s="9">
        <v>0</v>
      </c>
      <c r="F725" s="9">
        <v>348958533</v>
      </c>
      <c r="G725" s="29">
        <v>351097745</v>
      </c>
      <c r="H725" s="29">
        <v>424168103</v>
      </c>
      <c r="I725" s="30">
        <v>0.20810000000000001</v>
      </c>
      <c r="J725" s="9">
        <v>0</v>
      </c>
      <c r="K725" s="9">
        <v>0</v>
      </c>
      <c r="L725" s="9">
        <v>0</v>
      </c>
      <c r="M725" s="9">
        <v>0.20810000000000001</v>
      </c>
      <c r="N725" s="9">
        <v>0</v>
      </c>
      <c r="O725" s="9">
        <v>0</v>
      </c>
      <c r="P725" s="9">
        <v>421583679</v>
      </c>
      <c r="Q725" s="31">
        <v>0.86080000000000001</v>
      </c>
      <c r="R725" s="31">
        <v>0.73029999999999995</v>
      </c>
      <c r="S725" s="31">
        <v>0.89410000000000001</v>
      </c>
      <c r="T725" s="31">
        <v>0.80459999999999998</v>
      </c>
      <c r="U725" s="32">
        <v>0.80459999999999998</v>
      </c>
      <c r="V725" s="31">
        <f t="shared" si="22"/>
        <v>-7.4300000000000033E-2</v>
      </c>
      <c r="W725" s="9">
        <f t="shared" si="23"/>
        <v>-313236.67349700013</v>
      </c>
    </row>
    <row r="726" spans="1:23" x14ac:dyDescent="0.35">
      <c r="A726" s="40">
        <v>177902</v>
      </c>
      <c r="B726" s="9" t="s">
        <v>332</v>
      </c>
      <c r="C726" s="9" t="s">
        <v>1035</v>
      </c>
      <c r="D726" s="9">
        <v>44773.691354166665</v>
      </c>
      <c r="E726" s="9">
        <v>0</v>
      </c>
      <c r="F726" s="9">
        <v>950774789</v>
      </c>
      <c r="G726" s="29">
        <v>964982736</v>
      </c>
      <c r="H726" s="29">
        <v>1056871992</v>
      </c>
      <c r="I726" s="30">
        <v>9.5200000000000007E-2</v>
      </c>
      <c r="J726" s="9">
        <v>0</v>
      </c>
      <c r="K726" s="9">
        <v>0</v>
      </c>
      <c r="L726" s="9">
        <v>0</v>
      </c>
      <c r="M726" s="9">
        <v>9.5200000000000007E-2</v>
      </c>
      <c r="N726" s="9">
        <v>0</v>
      </c>
      <c r="O726" s="9">
        <v>0</v>
      </c>
      <c r="P726" s="9">
        <v>1041311111</v>
      </c>
      <c r="Q726" s="31">
        <v>0.84930000000000005</v>
      </c>
      <c r="R726" s="31">
        <v>0.79479999999999995</v>
      </c>
      <c r="S726" s="31">
        <v>0.89410000000000001</v>
      </c>
      <c r="T726" s="31">
        <v>0.80459999999999998</v>
      </c>
      <c r="U726" s="32">
        <v>0.80459999999999998</v>
      </c>
      <c r="V726" s="31">
        <f t="shared" si="22"/>
        <v>-9.8000000000000309E-3</v>
      </c>
      <c r="W726" s="9">
        <f t="shared" si="23"/>
        <v>-102048.48887800031</v>
      </c>
    </row>
    <row r="727" spans="1:23" x14ac:dyDescent="0.35">
      <c r="A727" s="40">
        <v>177903</v>
      </c>
      <c r="B727" s="9" t="s">
        <v>331</v>
      </c>
      <c r="C727" s="9" t="s">
        <v>1035</v>
      </c>
      <c r="D727" s="9">
        <v>44774.524027777778</v>
      </c>
      <c r="E727" s="9">
        <v>0</v>
      </c>
      <c r="F727" s="9">
        <v>679675762</v>
      </c>
      <c r="G727" s="29">
        <v>682674900</v>
      </c>
      <c r="H727" s="29">
        <v>677257350</v>
      </c>
      <c r="I727" s="30">
        <v>-7.9000000000000008E-3</v>
      </c>
      <c r="J727" s="9">
        <v>0</v>
      </c>
      <c r="K727" s="9">
        <v>0</v>
      </c>
      <c r="L727" s="9">
        <v>0</v>
      </c>
      <c r="M727" s="9">
        <v>-7.9000000000000008E-3</v>
      </c>
      <c r="N727" s="9">
        <v>0</v>
      </c>
      <c r="O727" s="9">
        <v>0</v>
      </c>
      <c r="P727" s="9">
        <v>674282012</v>
      </c>
      <c r="Q727" s="31">
        <v>0.87790000000000001</v>
      </c>
      <c r="R727" s="31">
        <v>0.87790000000000001</v>
      </c>
      <c r="S727" s="31">
        <v>0.89410000000000001</v>
      </c>
      <c r="T727" s="31">
        <v>0.80459999999999998</v>
      </c>
      <c r="U727" s="32">
        <v>0.87790000000000001</v>
      </c>
      <c r="V727" s="31">
        <f t="shared" si="22"/>
        <v>0</v>
      </c>
      <c r="W727" s="9">
        <f t="shared" si="23"/>
        <v>0</v>
      </c>
    </row>
    <row r="728" spans="1:23" x14ac:dyDescent="0.35">
      <c r="A728" s="40">
        <v>177905</v>
      </c>
      <c r="B728" s="9" t="s">
        <v>330</v>
      </c>
      <c r="C728" s="9" t="s">
        <v>1035</v>
      </c>
      <c r="D728" s="9">
        <v>44770.457719907405</v>
      </c>
      <c r="E728" s="9">
        <v>0</v>
      </c>
      <c r="F728" s="9">
        <v>365660747</v>
      </c>
      <c r="G728" s="29">
        <v>367541057</v>
      </c>
      <c r="H728" s="29">
        <v>381793457</v>
      </c>
      <c r="I728" s="30">
        <v>3.8800000000000001E-2</v>
      </c>
      <c r="J728" s="9">
        <v>0</v>
      </c>
      <c r="K728" s="9">
        <v>0</v>
      </c>
      <c r="L728" s="9">
        <v>0</v>
      </c>
      <c r="M728" s="9">
        <v>3.8800000000000001E-2</v>
      </c>
      <c r="N728" s="9">
        <v>0</v>
      </c>
      <c r="O728" s="9">
        <v>0</v>
      </c>
      <c r="P728" s="9">
        <v>379840233</v>
      </c>
      <c r="Q728" s="31">
        <v>0.82199999999999995</v>
      </c>
      <c r="R728" s="31">
        <v>0.81100000000000005</v>
      </c>
      <c r="S728" s="31">
        <v>0.89410000000000001</v>
      </c>
      <c r="T728" s="31">
        <v>0.80459999999999998</v>
      </c>
      <c r="U728" s="32">
        <v>0.81100000000000005</v>
      </c>
      <c r="V728" s="31">
        <f t="shared" si="22"/>
        <v>0</v>
      </c>
      <c r="W728" s="9">
        <f t="shared" si="23"/>
        <v>0</v>
      </c>
    </row>
    <row r="729" spans="1:23" x14ac:dyDescent="0.35">
      <c r="A729" s="40">
        <v>178901</v>
      </c>
      <c r="B729" s="9" t="s">
        <v>329</v>
      </c>
      <c r="C729" s="9" t="s">
        <v>1035</v>
      </c>
      <c r="D729" s="9">
        <v>44769.834016203706</v>
      </c>
      <c r="E729" s="9">
        <v>0</v>
      </c>
      <c r="F729" s="9">
        <v>182962093</v>
      </c>
      <c r="G729" s="29">
        <v>186642420</v>
      </c>
      <c r="H729" s="29">
        <v>213890576</v>
      </c>
      <c r="I729" s="30">
        <v>0.14599999999999999</v>
      </c>
      <c r="J729" s="9">
        <v>0</v>
      </c>
      <c r="K729" s="9">
        <v>0</v>
      </c>
      <c r="L729" s="9">
        <v>0</v>
      </c>
      <c r="M729" s="9">
        <v>0.14599999999999999</v>
      </c>
      <c r="N729" s="9">
        <v>0</v>
      </c>
      <c r="O729" s="9">
        <v>0</v>
      </c>
      <c r="P729" s="9">
        <v>209672954</v>
      </c>
      <c r="Q729" s="31">
        <v>0.8286</v>
      </c>
      <c r="R729" s="31">
        <v>0.74109999999999998</v>
      </c>
      <c r="S729" s="31">
        <v>0.89410000000000001</v>
      </c>
      <c r="T729" s="31">
        <v>0.80459999999999998</v>
      </c>
      <c r="U729" s="32">
        <v>0.80459999999999998</v>
      </c>
      <c r="V729" s="31">
        <f t="shared" si="22"/>
        <v>-6.3500000000000001E-2</v>
      </c>
      <c r="W729" s="9">
        <f t="shared" si="23"/>
        <v>-133142.32579</v>
      </c>
    </row>
    <row r="730" spans="1:23" x14ac:dyDescent="0.35">
      <c r="A730" s="40">
        <v>178902</v>
      </c>
      <c r="B730" s="9" t="s">
        <v>328</v>
      </c>
      <c r="C730" s="9" t="s">
        <v>1035</v>
      </c>
      <c r="D730" s="9">
        <v>44768.607303240744</v>
      </c>
      <c r="E730" s="9">
        <v>30410554</v>
      </c>
      <c r="F730" s="9">
        <v>896241722</v>
      </c>
      <c r="G730" s="29">
        <v>888669749</v>
      </c>
      <c r="H730" s="29">
        <v>918940828</v>
      </c>
      <c r="I730" s="30">
        <v>3.4099999999999998E-2</v>
      </c>
      <c r="J730" s="9">
        <v>0</v>
      </c>
      <c r="K730" s="9">
        <v>0</v>
      </c>
      <c r="L730" s="9">
        <v>0</v>
      </c>
      <c r="M730" s="9">
        <v>3.4099999999999998E-2</v>
      </c>
      <c r="N730" s="9">
        <v>31246352</v>
      </c>
      <c r="O730" s="9">
        <v>835798</v>
      </c>
      <c r="P730" s="9">
        <v>926570640</v>
      </c>
      <c r="Q730" s="31">
        <v>0.82469999999999999</v>
      </c>
      <c r="R730" s="31">
        <v>0.81759999999999999</v>
      </c>
      <c r="S730" s="31">
        <v>0.89410000000000001</v>
      </c>
      <c r="T730" s="31">
        <v>0.80459999999999998</v>
      </c>
      <c r="U730" s="32">
        <v>0.81759999999999999</v>
      </c>
      <c r="V730" s="31">
        <f t="shared" si="22"/>
        <v>0</v>
      </c>
      <c r="W730" s="9">
        <f t="shared" si="23"/>
        <v>0</v>
      </c>
    </row>
    <row r="731" spans="1:23" x14ac:dyDescent="0.35">
      <c r="A731" s="40">
        <v>178903</v>
      </c>
      <c r="B731" s="9" t="s">
        <v>327</v>
      </c>
      <c r="C731" s="9" t="s">
        <v>1035</v>
      </c>
      <c r="D731" s="9">
        <v>44767.529120370367</v>
      </c>
      <c r="E731" s="9">
        <v>0</v>
      </c>
      <c r="F731" s="9">
        <v>1904059145</v>
      </c>
      <c r="G731" s="29">
        <v>1961195798</v>
      </c>
      <c r="H731" s="29">
        <v>2140887378</v>
      </c>
      <c r="I731" s="30">
        <v>9.1600000000000001E-2</v>
      </c>
      <c r="J731" s="9">
        <v>0</v>
      </c>
      <c r="K731" s="9">
        <v>0</v>
      </c>
      <c r="L731" s="9">
        <v>0</v>
      </c>
      <c r="M731" s="9">
        <v>9.1600000000000001E-2</v>
      </c>
      <c r="N731" s="9">
        <v>0</v>
      </c>
      <c r="O731" s="9">
        <v>0</v>
      </c>
      <c r="P731" s="9">
        <v>2078515666</v>
      </c>
      <c r="Q731" s="31">
        <v>0.85129999999999995</v>
      </c>
      <c r="R731" s="31">
        <v>0.79930000000000001</v>
      </c>
      <c r="S731" s="31">
        <v>0.89410000000000001</v>
      </c>
      <c r="T731" s="31">
        <v>0.80459999999999998</v>
      </c>
      <c r="U731" s="32">
        <v>0.80459999999999998</v>
      </c>
      <c r="V731" s="31">
        <f t="shared" si="22"/>
        <v>-5.2999999999999714E-3</v>
      </c>
      <c r="W731" s="9">
        <f t="shared" si="23"/>
        <v>-110161.3302979994</v>
      </c>
    </row>
    <row r="732" spans="1:23" x14ac:dyDescent="0.35">
      <c r="A732" s="40">
        <v>178904</v>
      </c>
      <c r="B732" s="9" t="s">
        <v>326</v>
      </c>
      <c r="C732" s="9" t="s">
        <v>1035</v>
      </c>
      <c r="D732" s="9">
        <v>44769.834016203706</v>
      </c>
      <c r="E732" s="9">
        <v>0</v>
      </c>
      <c r="F732" s="9">
        <v>18136789891</v>
      </c>
      <c r="G732" s="29">
        <v>18711597013</v>
      </c>
      <c r="H732" s="29">
        <v>19826646530</v>
      </c>
      <c r="I732" s="30">
        <v>5.96E-2</v>
      </c>
      <c r="J732" s="9">
        <v>0</v>
      </c>
      <c r="K732" s="9">
        <v>0</v>
      </c>
      <c r="L732" s="9">
        <v>0</v>
      </c>
      <c r="M732" s="9">
        <v>5.96E-2</v>
      </c>
      <c r="N732" s="9">
        <v>0</v>
      </c>
      <c r="O732" s="9">
        <v>0</v>
      </c>
      <c r="P732" s="9">
        <v>19217585870</v>
      </c>
      <c r="Q732" s="31">
        <v>0.90049999999999997</v>
      </c>
      <c r="R732" s="31">
        <v>0.87109999999999999</v>
      </c>
      <c r="S732" s="31">
        <v>0.89410000000000001</v>
      </c>
      <c r="T732" s="31">
        <v>0.80459999999999998</v>
      </c>
      <c r="U732" s="32">
        <v>0.87109999999999999</v>
      </c>
      <c r="V732" s="31">
        <f t="shared" si="22"/>
        <v>0</v>
      </c>
      <c r="W732" s="9">
        <f t="shared" si="23"/>
        <v>0</v>
      </c>
    </row>
    <row r="733" spans="1:23" x14ac:dyDescent="0.35">
      <c r="A733" s="40">
        <v>178905</v>
      </c>
      <c r="B733" s="9" t="s">
        <v>325</v>
      </c>
      <c r="C733" s="9" t="s">
        <v>1035</v>
      </c>
      <c r="D733" s="9">
        <v>44773.587858796294</v>
      </c>
      <c r="E733" s="9">
        <v>0</v>
      </c>
      <c r="F733" s="9">
        <v>87908950</v>
      </c>
      <c r="G733" s="29">
        <v>89998916</v>
      </c>
      <c r="H733" s="29">
        <v>98659687</v>
      </c>
      <c r="I733" s="30">
        <v>9.6199999999999994E-2</v>
      </c>
      <c r="J733" s="9">
        <v>0</v>
      </c>
      <c r="K733" s="9">
        <v>0</v>
      </c>
      <c r="L733" s="9">
        <v>0</v>
      </c>
      <c r="M733" s="9">
        <v>9.6199999999999994E-2</v>
      </c>
      <c r="N733" s="9">
        <v>0</v>
      </c>
      <c r="O733" s="9">
        <v>0</v>
      </c>
      <c r="P733" s="9">
        <v>96368600</v>
      </c>
      <c r="Q733" s="31">
        <v>0.86650000000000005</v>
      </c>
      <c r="R733" s="31">
        <v>0.81010000000000004</v>
      </c>
      <c r="S733" s="31">
        <v>0.89410000000000001</v>
      </c>
      <c r="T733" s="31">
        <v>0.80459999999999998</v>
      </c>
      <c r="U733" s="32">
        <v>0.81010000000000004</v>
      </c>
      <c r="V733" s="31">
        <f t="shared" si="22"/>
        <v>0</v>
      </c>
      <c r="W733" s="9">
        <f t="shared" si="23"/>
        <v>0</v>
      </c>
    </row>
    <row r="734" spans="1:23" x14ac:dyDescent="0.35">
      <c r="A734" s="40">
        <v>178906</v>
      </c>
      <c r="B734" s="9" t="s">
        <v>324</v>
      </c>
      <c r="C734" s="9" t="s">
        <v>1035</v>
      </c>
      <c r="D734" s="9">
        <v>44767.529120370367</v>
      </c>
      <c r="E734" s="9">
        <v>0</v>
      </c>
      <c r="F734" s="9">
        <v>708720548</v>
      </c>
      <c r="G734" s="29">
        <v>716953554</v>
      </c>
      <c r="H734" s="29">
        <v>819143370</v>
      </c>
      <c r="I734" s="30">
        <v>0.14249999999999999</v>
      </c>
      <c r="J734" s="9">
        <v>0</v>
      </c>
      <c r="K734" s="9">
        <v>0</v>
      </c>
      <c r="L734" s="9">
        <v>0</v>
      </c>
      <c r="M734" s="9">
        <v>0.14249999999999999</v>
      </c>
      <c r="N734" s="9">
        <v>0</v>
      </c>
      <c r="O734" s="9">
        <v>0</v>
      </c>
      <c r="P734" s="9">
        <v>809736886</v>
      </c>
      <c r="Q734" s="31">
        <v>0.87549999999999994</v>
      </c>
      <c r="R734" s="31">
        <v>0.78539999999999999</v>
      </c>
      <c r="S734" s="31">
        <v>0.89410000000000001</v>
      </c>
      <c r="T734" s="31">
        <v>0.80459999999999998</v>
      </c>
      <c r="U734" s="32">
        <v>0.80459999999999998</v>
      </c>
      <c r="V734" s="31">
        <f t="shared" si="22"/>
        <v>-1.9199999999999995E-2</v>
      </c>
      <c r="W734" s="9">
        <f t="shared" si="23"/>
        <v>-155469.48211199997</v>
      </c>
    </row>
    <row r="735" spans="1:23" x14ac:dyDescent="0.35">
      <c r="A735" s="40">
        <v>178908</v>
      </c>
      <c r="B735" s="9" t="s">
        <v>323</v>
      </c>
      <c r="C735" s="9" t="s">
        <v>1035</v>
      </c>
      <c r="D735" s="9">
        <v>44769.544224537036</v>
      </c>
      <c r="E735" s="9">
        <v>86711722</v>
      </c>
      <c r="F735" s="9">
        <v>3196199480</v>
      </c>
      <c r="G735" s="29">
        <v>3214578289</v>
      </c>
      <c r="H735" s="29">
        <v>4325490205</v>
      </c>
      <c r="I735" s="30">
        <v>0.34560000000000002</v>
      </c>
      <c r="J735" s="9">
        <v>0</v>
      </c>
      <c r="K735" s="9">
        <v>0</v>
      </c>
      <c r="L735" s="9">
        <v>0</v>
      </c>
      <c r="M735" s="9">
        <v>0.34560000000000002</v>
      </c>
      <c r="N735" s="9">
        <v>100065499</v>
      </c>
      <c r="O735" s="9">
        <v>13353777</v>
      </c>
      <c r="P735" s="9">
        <v>4284147400</v>
      </c>
      <c r="Q735" s="31">
        <v>0.82199999999999995</v>
      </c>
      <c r="R735" s="31">
        <v>0.62849999999999995</v>
      </c>
      <c r="S735" s="31">
        <v>0.89410000000000001</v>
      </c>
      <c r="T735" s="31">
        <v>0.80459999999999998</v>
      </c>
      <c r="U735" s="32">
        <v>0.80459999999999998</v>
      </c>
      <c r="V735" s="31">
        <f t="shared" si="22"/>
        <v>-0.17610000000000003</v>
      </c>
      <c r="W735" s="9">
        <f t="shared" si="23"/>
        <v>-7544383.5714000016</v>
      </c>
    </row>
    <row r="736" spans="1:23" x14ac:dyDescent="0.35">
      <c r="A736" s="40">
        <v>178909</v>
      </c>
      <c r="B736" s="9" t="s">
        <v>322</v>
      </c>
      <c r="C736" s="9" t="s">
        <v>1035</v>
      </c>
      <c r="D736" s="9">
        <v>44774.524027777778</v>
      </c>
      <c r="E736" s="9">
        <v>0</v>
      </c>
      <c r="F736" s="9">
        <v>636345980</v>
      </c>
      <c r="G736" s="29">
        <v>672226759</v>
      </c>
      <c r="H736" s="29">
        <v>738222366</v>
      </c>
      <c r="I736" s="30">
        <v>9.8199999999999996E-2</v>
      </c>
      <c r="J736" s="9">
        <v>0</v>
      </c>
      <c r="K736" s="9">
        <v>0</v>
      </c>
      <c r="L736" s="9">
        <v>0</v>
      </c>
      <c r="M736" s="9">
        <v>9.8199999999999996E-2</v>
      </c>
      <c r="N736" s="9">
        <v>0</v>
      </c>
      <c r="O736" s="9">
        <v>0</v>
      </c>
      <c r="P736" s="9">
        <v>698819005</v>
      </c>
      <c r="Q736" s="31">
        <v>0.90529999999999999</v>
      </c>
      <c r="R736" s="31">
        <v>0.84489999999999998</v>
      </c>
      <c r="S736" s="31">
        <v>0.89410000000000001</v>
      </c>
      <c r="T736" s="31">
        <v>0.80459999999999998</v>
      </c>
      <c r="U736" s="32">
        <v>0.84489999999999998</v>
      </c>
      <c r="V736" s="31">
        <f t="shared" si="22"/>
        <v>0</v>
      </c>
      <c r="W736" s="9">
        <f t="shared" si="23"/>
        <v>0</v>
      </c>
    </row>
    <row r="737" spans="1:23" x14ac:dyDescent="0.35">
      <c r="A737" s="40">
        <v>178912</v>
      </c>
      <c r="B737" s="9" t="s">
        <v>321</v>
      </c>
      <c r="C737" s="9" t="s">
        <v>1035</v>
      </c>
      <c r="D737" s="9">
        <v>44769.544224537036</v>
      </c>
      <c r="E737" s="9">
        <v>87108366</v>
      </c>
      <c r="F737" s="9">
        <v>3335117237</v>
      </c>
      <c r="G737" s="29">
        <v>3268004804</v>
      </c>
      <c r="H737" s="29">
        <v>3437156909</v>
      </c>
      <c r="I737" s="30">
        <v>5.1799999999999999E-2</v>
      </c>
      <c r="J737" s="9">
        <v>0</v>
      </c>
      <c r="K737" s="9">
        <v>0</v>
      </c>
      <c r="L737" s="9">
        <v>0</v>
      </c>
      <c r="M737" s="9">
        <v>5.1799999999999999E-2</v>
      </c>
      <c r="N737" s="9">
        <v>98480452</v>
      </c>
      <c r="O737" s="9">
        <v>11372086</v>
      </c>
      <c r="P737" s="9">
        <v>3514606437</v>
      </c>
      <c r="Q737" s="31">
        <v>0.8921</v>
      </c>
      <c r="R737" s="31">
        <v>0.86770000000000003</v>
      </c>
      <c r="S737" s="31">
        <v>0.89410000000000001</v>
      </c>
      <c r="T737" s="31">
        <v>0.80459999999999998</v>
      </c>
      <c r="U737" s="32">
        <v>0.86770000000000003</v>
      </c>
      <c r="V737" s="31">
        <f t="shared" si="22"/>
        <v>0</v>
      </c>
      <c r="W737" s="9">
        <f t="shared" si="23"/>
        <v>0</v>
      </c>
    </row>
    <row r="738" spans="1:23" x14ac:dyDescent="0.35">
      <c r="A738" s="40">
        <v>178913</v>
      </c>
      <c r="B738" s="9" t="s">
        <v>320</v>
      </c>
      <c r="C738" s="9" t="s">
        <v>1035</v>
      </c>
      <c r="D738" s="9">
        <v>44774.524027777778</v>
      </c>
      <c r="E738" s="9">
        <v>0</v>
      </c>
      <c r="F738" s="9">
        <v>664316023</v>
      </c>
      <c r="G738" s="29">
        <v>682166716</v>
      </c>
      <c r="H738" s="29">
        <v>787515977</v>
      </c>
      <c r="I738" s="30">
        <v>0.15440000000000001</v>
      </c>
      <c r="J738" s="9">
        <v>0</v>
      </c>
      <c r="K738" s="9">
        <v>0</v>
      </c>
      <c r="L738" s="9">
        <v>0</v>
      </c>
      <c r="M738" s="9">
        <v>0.15440000000000001</v>
      </c>
      <c r="N738" s="9">
        <v>0</v>
      </c>
      <c r="O738" s="9">
        <v>0</v>
      </c>
      <c r="P738" s="9">
        <v>766908542</v>
      </c>
      <c r="Q738" s="31">
        <v>0.84809999999999997</v>
      </c>
      <c r="R738" s="31">
        <v>0.753</v>
      </c>
      <c r="S738" s="31">
        <v>0.89410000000000001</v>
      </c>
      <c r="T738" s="31">
        <v>0.80459999999999998</v>
      </c>
      <c r="U738" s="32">
        <v>0.80459999999999998</v>
      </c>
      <c r="V738" s="31">
        <f t="shared" si="22"/>
        <v>-5.1599999999999979E-2</v>
      </c>
      <c r="W738" s="9">
        <f t="shared" si="23"/>
        <v>-395724.80767199985</v>
      </c>
    </row>
    <row r="739" spans="1:23" x14ac:dyDescent="0.35">
      <c r="A739" s="40">
        <v>178914</v>
      </c>
      <c r="B739" s="9" t="s">
        <v>319</v>
      </c>
      <c r="C739" s="9" t="s">
        <v>1035</v>
      </c>
      <c r="D739" s="9">
        <v>44771.649733796294</v>
      </c>
      <c r="E739" s="9">
        <v>0</v>
      </c>
      <c r="F739" s="9">
        <v>3624647092</v>
      </c>
      <c r="G739" s="29">
        <v>3791384483</v>
      </c>
      <c r="H739" s="29">
        <v>4278342367</v>
      </c>
      <c r="I739" s="30">
        <v>0.12839999999999999</v>
      </c>
      <c r="J739" s="9">
        <v>0</v>
      </c>
      <c r="K739" s="9">
        <v>0</v>
      </c>
      <c r="L739" s="9">
        <v>0</v>
      </c>
      <c r="M739" s="9">
        <v>0.12839999999999999</v>
      </c>
      <c r="N739" s="9">
        <v>0</v>
      </c>
      <c r="O739" s="9">
        <v>0</v>
      </c>
      <c r="P739" s="9">
        <v>4090189557</v>
      </c>
      <c r="Q739" s="31">
        <v>0.85229999999999995</v>
      </c>
      <c r="R739" s="31">
        <v>0.77410000000000001</v>
      </c>
      <c r="S739" s="31">
        <v>0.89410000000000001</v>
      </c>
      <c r="T739" s="31">
        <v>0.80459999999999998</v>
      </c>
      <c r="U739" s="32">
        <v>0.80459999999999998</v>
      </c>
      <c r="V739" s="31">
        <f t="shared" si="22"/>
        <v>-3.0499999999999972E-2</v>
      </c>
      <c r="W739" s="9">
        <f t="shared" si="23"/>
        <v>-1247507.8148849988</v>
      </c>
    </row>
    <row r="740" spans="1:23" x14ac:dyDescent="0.35">
      <c r="A740" s="40">
        <v>178915</v>
      </c>
      <c r="B740" s="9" t="s">
        <v>318</v>
      </c>
      <c r="C740" s="9" t="s">
        <v>1035</v>
      </c>
      <c r="D740" s="9">
        <v>44774.629942129628</v>
      </c>
      <c r="E740" s="9">
        <v>0</v>
      </c>
      <c r="F740" s="9">
        <v>880230691</v>
      </c>
      <c r="G740" s="29">
        <v>895712921</v>
      </c>
      <c r="H740" s="29">
        <v>968166213</v>
      </c>
      <c r="I740" s="30">
        <v>8.09E-2</v>
      </c>
      <c r="J740" s="9">
        <v>0</v>
      </c>
      <c r="K740" s="9">
        <v>0</v>
      </c>
      <c r="L740" s="9">
        <v>0</v>
      </c>
      <c r="M740" s="9">
        <v>8.09E-2</v>
      </c>
      <c r="N740" s="9">
        <v>0</v>
      </c>
      <c r="O740" s="9">
        <v>0</v>
      </c>
      <c r="P740" s="9">
        <v>951431641</v>
      </c>
      <c r="Q740" s="31">
        <v>0.86040000000000005</v>
      </c>
      <c r="R740" s="31">
        <v>0.81589999999999996</v>
      </c>
      <c r="S740" s="31">
        <v>0.89410000000000001</v>
      </c>
      <c r="T740" s="31">
        <v>0.80459999999999998</v>
      </c>
      <c r="U740" s="32">
        <v>0.81589999999999996</v>
      </c>
      <c r="V740" s="31">
        <f t="shared" si="22"/>
        <v>0</v>
      </c>
      <c r="W740" s="9">
        <f t="shared" si="23"/>
        <v>0</v>
      </c>
    </row>
    <row r="741" spans="1:23" x14ac:dyDescent="0.35">
      <c r="A741" s="40">
        <v>179901</v>
      </c>
      <c r="B741" s="9" t="s">
        <v>317</v>
      </c>
      <c r="C741" s="9" t="s">
        <v>1035</v>
      </c>
      <c r="D741" s="9">
        <v>44768.607303240744</v>
      </c>
      <c r="E741" s="9">
        <v>0</v>
      </c>
      <c r="F741" s="9">
        <v>913164391</v>
      </c>
      <c r="G741" s="29">
        <v>928044736</v>
      </c>
      <c r="H741" s="29">
        <v>1173742453</v>
      </c>
      <c r="I741" s="30">
        <v>0.26469999999999999</v>
      </c>
      <c r="J741" s="9">
        <v>0</v>
      </c>
      <c r="K741" s="9">
        <v>0</v>
      </c>
      <c r="L741" s="9">
        <v>0</v>
      </c>
      <c r="M741" s="9">
        <v>0.26469999999999999</v>
      </c>
      <c r="N741" s="9">
        <v>0</v>
      </c>
      <c r="O741" s="9">
        <v>0</v>
      </c>
      <c r="P741" s="9">
        <v>1154922571</v>
      </c>
      <c r="Q741" s="31">
        <v>0.91339999999999999</v>
      </c>
      <c r="R741" s="31">
        <v>0.74019999999999997</v>
      </c>
      <c r="S741" s="31">
        <v>0.89410000000000001</v>
      </c>
      <c r="T741" s="31">
        <v>0.80459999999999998</v>
      </c>
      <c r="U741" s="32">
        <v>0.80459999999999998</v>
      </c>
      <c r="V741" s="31">
        <f t="shared" si="22"/>
        <v>-6.4400000000000013E-2</v>
      </c>
      <c r="W741" s="9">
        <f t="shared" si="23"/>
        <v>-743770.13572400017</v>
      </c>
    </row>
    <row r="742" spans="1:23" x14ac:dyDescent="0.35">
      <c r="A742" s="40">
        <v>180902</v>
      </c>
      <c r="B742" s="9" t="s">
        <v>316</v>
      </c>
      <c r="C742" s="9" t="s">
        <v>1035</v>
      </c>
      <c r="D742" s="9">
        <v>44770.539027777777</v>
      </c>
      <c r="E742" s="9">
        <v>0</v>
      </c>
      <c r="F742" s="9">
        <v>324875141</v>
      </c>
      <c r="G742" s="29">
        <v>329116447</v>
      </c>
      <c r="H742" s="29">
        <v>318580143</v>
      </c>
      <c r="I742" s="30">
        <v>-3.2000000000000001E-2</v>
      </c>
      <c r="J742" s="9">
        <v>0</v>
      </c>
      <c r="K742" s="9">
        <v>0</v>
      </c>
      <c r="L742" s="9">
        <v>0</v>
      </c>
      <c r="M742" s="9">
        <v>-3.2000000000000001E-2</v>
      </c>
      <c r="N742" s="9">
        <v>0</v>
      </c>
      <c r="O742" s="9">
        <v>0</v>
      </c>
      <c r="P742" s="9">
        <v>314474618</v>
      </c>
      <c r="Q742" s="31">
        <v>0.82469999999999999</v>
      </c>
      <c r="R742" s="31">
        <v>0.82469999999999999</v>
      </c>
      <c r="S742" s="31">
        <v>0.89410000000000001</v>
      </c>
      <c r="T742" s="31">
        <v>0.80459999999999998</v>
      </c>
      <c r="U742" s="32">
        <v>0.82469999999999999</v>
      </c>
      <c r="V742" s="31">
        <f t="shared" si="22"/>
        <v>0</v>
      </c>
      <c r="W742" s="9">
        <f t="shared" si="23"/>
        <v>0</v>
      </c>
    </row>
    <row r="743" spans="1:23" x14ac:dyDescent="0.35">
      <c r="A743" s="40">
        <v>180903</v>
      </c>
      <c r="B743" s="9" t="s">
        <v>315</v>
      </c>
      <c r="C743" s="9" t="s">
        <v>1035</v>
      </c>
      <c r="D743" s="9">
        <v>44774.524027777778</v>
      </c>
      <c r="E743" s="9">
        <v>0</v>
      </c>
      <c r="F743" s="9">
        <v>65809401</v>
      </c>
      <c r="G743" s="29">
        <v>66262240</v>
      </c>
      <c r="H743" s="29">
        <v>65337712</v>
      </c>
      <c r="I743" s="30">
        <v>-1.4E-2</v>
      </c>
      <c r="J743" s="9">
        <v>0</v>
      </c>
      <c r="K743" s="9">
        <v>0</v>
      </c>
      <c r="L743" s="9">
        <v>0</v>
      </c>
      <c r="M743" s="9">
        <v>-1.4E-2</v>
      </c>
      <c r="N743" s="9">
        <v>0</v>
      </c>
      <c r="O743" s="9">
        <v>0</v>
      </c>
      <c r="P743" s="9">
        <v>64891191</v>
      </c>
      <c r="Q743" s="31">
        <v>0.88700000000000001</v>
      </c>
      <c r="R743" s="31">
        <v>0.88700000000000001</v>
      </c>
      <c r="S743" s="31">
        <v>0.89410000000000001</v>
      </c>
      <c r="T743" s="31">
        <v>0.80459999999999998</v>
      </c>
      <c r="U743" s="32">
        <v>0.88700000000000001</v>
      </c>
      <c r="V743" s="31">
        <f t="shared" si="22"/>
        <v>0</v>
      </c>
      <c r="W743" s="9">
        <f t="shared" si="23"/>
        <v>0</v>
      </c>
    </row>
    <row r="744" spans="1:23" x14ac:dyDescent="0.35">
      <c r="A744" s="40">
        <v>180904</v>
      </c>
      <c r="B744" s="9" t="s">
        <v>314</v>
      </c>
      <c r="C744" s="9" t="s">
        <v>1035</v>
      </c>
      <c r="D744" s="9">
        <v>44768.607303240744</v>
      </c>
      <c r="E744" s="9">
        <v>0</v>
      </c>
      <c r="F744" s="9">
        <v>203140742</v>
      </c>
      <c r="G744" s="29">
        <v>202355784</v>
      </c>
      <c r="H744" s="29">
        <v>192400466</v>
      </c>
      <c r="I744" s="30">
        <v>-4.9200000000000001E-2</v>
      </c>
      <c r="J744" s="9">
        <v>0</v>
      </c>
      <c r="K744" s="9">
        <v>0</v>
      </c>
      <c r="L744" s="9">
        <v>0</v>
      </c>
      <c r="M744" s="9">
        <v>-4.9200000000000001E-2</v>
      </c>
      <c r="N744" s="9">
        <v>0</v>
      </c>
      <c r="O744" s="9">
        <v>0</v>
      </c>
      <c r="P744" s="9">
        <v>193146806</v>
      </c>
      <c r="Q744" s="31">
        <v>0.91339999999999999</v>
      </c>
      <c r="R744" s="31">
        <v>0.91339999999999999</v>
      </c>
      <c r="S744" s="31">
        <v>0.89410000000000001</v>
      </c>
      <c r="T744" s="31">
        <v>0.80459999999999998</v>
      </c>
      <c r="U744" s="32">
        <v>0.89410000000000001</v>
      </c>
      <c r="V744" s="31">
        <f t="shared" si="22"/>
        <v>0</v>
      </c>
      <c r="W744" s="9">
        <f t="shared" si="23"/>
        <v>0</v>
      </c>
    </row>
    <row r="745" spans="1:23" x14ac:dyDescent="0.35">
      <c r="A745" s="40">
        <v>181901</v>
      </c>
      <c r="B745" s="9" t="s">
        <v>313</v>
      </c>
      <c r="C745" s="9" t="s">
        <v>1035</v>
      </c>
      <c r="D745" s="9">
        <v>44771.671956018516</v>
      </c>
      <c r="E745" s="9">
        <v>0</v>
      </c>
      <c r="F745" s="9">
        <v>1232284186</v>
      </c>
      <c r="G745" s="29">
        <v>1294373824</v>
      </c>
      <c r="H745" s="29">
        <v>1418314891</v>
      </c>
      <c r="I745" s="30">
        <v>9.5799999999999996E-2</v>
      </c>
      <c r="J745" s="9">
        <v>0</v>
      </c>
      <c r="K745" s="9">
        <v>0</v>
      </c>
      <c r="L745" s="9">
        <v>0</v>
      </c>
      <c r="M745" s="9">
        <v>9.5799999999999996E-2</v>
      </c>
      <c r="N745" s="9">
        <v>0</v>
      </c>
      <c r="O745" s="9">
        <v>0</v>
      </c>
      <c r="P745" s="9">
        <v>1350279941</v>
      </c>
      <c r="Q745" s="31">
        <v>0.87190000000000001</v>
      </c>
      <c r="R745" s="31">
        <v>0.81559999999999999</v>
      </c>
      <c r="S745" s="31">
        <v>0.89410000000000001</v>
      </c>
      <c r="T745" s="31">
        <v>0.80459999999999998</v>
      </c>
      <c r="U745" s="32">
        <v>0.81559999999999999</v>
      </c>
      <c r="V745" s="31">
        <f t="shared" si="22"/>
        <v>0</v>
      </c>
      <c r="W745" s="9">
        <f t="shared" si="23"/>
        <v>0</v>
      </c>
    </row>
    <row r="746" spans="1:23" x14ac:dyDescent="0.35">
      <c r="A746" s="40">
        <v>181905</v>
      </c>
      <c r="B746" s="9" t="s">
        <v>312</v>
      </c>
      <c r="C746" s="9" t="s">
        <v>1035</v>
      </c>
      <c r="D746" s="9">
        <v>44771.649733796294</v>
      </c>
      <c r="E746" s="9">
        <v>82371472</v>
      </c>
      <c r="F746" s="9">
        <v>721772657</v>
      </c>
      <c r="G746" s="29">
        <v>691556410</v>
      </c>
      <c r="H746" s="29">
        <v>743552404</v>
      </c>
      <c r="I746" s="30">
        <v>7.5200000000000003E-2</v>
      </c>
      <c r="J746" s="9">
        <v>0</v>
      </c>
      <c r="K746" s="9">
        <v>0</v>
      </c>
      <c r="L746" s="9">
        <v>0</v>
      </c>
      <c r="M746" s="9">
        <v>7.5200000000000003E-2</v>
      </c>
      <c r="N746" s="9">
        <v>91343886</v>
      </c>
      <c r="O746" s="9">
        <v>8972414</v>
      </c>
      <c r="P746" s="9">
        <v>778819674</v>
      </c>
      <c r="Q746" s="31">
        <v>0.85599999999999998</v>
      </c>
      <c r="R746" s="31">
        <v>0.81310000000000004</v>
      </c>
      <c r="S746" s="31">
        <v>0.89410000000000001</v>
      </c>
      <c r="T746" s="31">
        <v>0.80459999999999998</v>
      </c>
      <c r="U746" s="32">
        <v>0.81310000000000004</v>
      </c>
      <c r="V746" s="31">
        <f t="shared" si="22"/>
        <v>0</v>
      </c>
      <c r="W746" s="9">
        <f t="shared" si="23"/>
        <v>0</v>
      </c>
    </row>
    <row r="747" spans="1:23" x14ac:dyDescent="0.35">
      <c r="A747" s="40">
        <v>181906</v>
      </c>
      <c r="B747" s="9" t="s">
        <v>311</v>
      </c>
      <c r="C747" s="9" t="s">
        <v>1035</v>
      </c>
      <c r="D747" s="9">
        <v>44770.666516203702</v>
      </c>
      <c r="E747" s="9">
        <v>64130626</v>
      </c>
      <c r="F747" s="9">
        <v>1944555215</v>
      </c>
      <c r="G747" s="29">
        <v>1936528383</v>
      </c>
      <c r="H747" s="29">
        <v>2165119138</v>
      </c>
      <c r="I747" s="30">
        <v>0.11799999999999999</v>
      </c>
      <c r="J747" s="9">
        <v>0</v>
      </c>
      <c r="K747" s="9">
        <v>0</v>
      </c>
      <c r="L747" s="9">
        <v>0</v>
      </c>
      <c r="M747" s="9">
        <v>0.11799999999999999</v>
      </c>
      <c r="N747" s="9">
        <v>67832207</v>
      </c>
      <c r="O747" s="9">
        <v>3701581</v>
      </c>
      <c r="P747" s="9">
        <v>2170224974</v>
      </c>
      <c r="Q747" s="31">
        <v>0.91339999999999999</v>
      </c>
      <c r="R747" s="31">
        <v>0.83879999999999999</v>
      </c>
      <c r="S747" s="31">
        <v>0.89410000000000001</v>
      </c>
      <c r="T747" s="31">
        <v>0.80459999999999998</v>
      </c>
      <c r="U747" s="32">
        <v>0.83879999999999999</v>
      </c>
      <c r="V747" s="31">
        <f t="shared" si="22"/>
        <v>0</v>
      </c>
      <c r="W747" s="9">
        <f t="shared" si="23"/>
        <v>0</v>
      </c>
    </row>
    <row r="748" spans="1:23" x14ac:dyDescent="0.35">
      <c r="A748" s="40">
        <v>181907</v>
      </c>
      <c r="B748" s="9" t="s">
        <v>310</v>
      </c>
      <c r="C748" s="9" t="s">
        <v>1035</v>
      </c>
      <c r="D748" s="9">
        <v>44771.649733796294</v>
      </c>
      <c r="E748" s="9">
        <v>95777654</v>
      </c>
      <c r="F748" s="9">
        <v>1521318689</v>
      </c>
      <c r="G748" s="29">
        <v>1399774036</v>
      </c>
      <c r="H748" s="29">
        <v>1546469081</v>
      </c>
      <c r="I748" s="30">
        <v>0.1048</v>
      </c>
      <c r="J748" s="9">
        <v>0</v>
      </c>
      <c r="K748" s="9">
        <v>0</v>
      </c>
      <c r="L748" s="9">
        <v>0</v>
      </c>
      <c r="M748" s="9">
        <v>0.1048</v>
      </c>
      <c r="N748" s="9">
        <v>102210369</v>
      </c>
      <c r="O748" s="9">
        <v>6432715</v>
      </c>
      <c r="P748" s="9">
        <v>1677146807</v>
      </c>
      <c r="Q748" s="31">
        <v>0.89259999999999995</v>
      </c>
      <c r="R748" s="31">
        <v>0.82989999999999997</v>
      </c>
      <c r="S748" s="31">
        <v>0.89410000000000001</v>
      </c>
      <c r="T748" s="31">
        <v>0.80459999999999998</v>
      </c>
      <c r="U748" s="32">
        <v>0.82989999999999997</v>
      </c>
      <c r="V748" s="31">
        <f t="shared" si="22"/>
        <v>0</v>
      </c>
      <c r="W748" s="9">
        <f t="shared" si="23"/>
        <v>0</v>
      </c>
    </row>
    <row r="749" spans="1:23" x14ac:dyDescent="0.35">
      <c r="A749" s="40">
        <v>181908</v>
      </c>
      <c r="B749" s="9" t="s">
        <v>309</v>
      </c>
      <c r="C749" s="9" t="s">
        <v>1035</v>
      </c>
      <c r="D749" s="9">
        <v>44770.666516203702</v>
      </c>
      <c r="E749" s="9">
        <v>112598702</v>
      </c>
      <c r="F749" s="9">
        <v>1167780164</v>
      </c>
      <c r="G749" s="29">
        <v>1163732198</v>
      </c>
      <c r="H749" s="29">
        <v>1219312084</v>
      </c>
      <c r="I749" s="30">
        <v>4.7800000000000002E-2</v>
      </c>
      <c r="J749" s="9">
        <v>0</v>
      </c>
      <c r="K749" s="9">
        <v>0</v>
      </c>
      <c r="L749" s="9">
        <v>0</v>
      </c>
      <c r="M749" s="9">
        <v>4.7800000000000002E-2</v>
      </c>
      <c r="N749" s="9">
        <v>58738250</v>
      </c>
      <c r="O749" s="9">
        <v>-53860452</v>
      </c>
      <c r="P749" s="9">
        <v>1164315211</v>
      </c>
      <c r="Q749" s="31">
        <v>0.87250000000000005</v>
      </c>
      <c r="R749" s="31">
        <v>0.87250000000000005</v>
      </c>
      <c r="S749" s="31">
        <v>0.89410000000000001</v>
      </c>
      <c r="T749" s="31">
        <v>0.80459999999999998</v>
      </c>
      <c r="U749" s="32">
        <v>0.87250000000000005</v>
      </c>
      <c r="V749" s="31">
        <f t="shared" si="22"/>
        <v>0</v>
      </c>
      <c r="W749" s="9">
        <f t="shared" si="23"/>
        <v>0</v>
      </c>
    </row>
    <row r="750" spans="1:23" x14ac:dyDescent="0.35">
      <c r="A750" s="40">
        <v>182901</v>
      </c>
      <c r="B750" s="9" t="s">
        <v>308</v>
      </c>
      <c r="C750" s="9" t="s">
        <v>1035</v>
      </c>
      <c r="D750" s="9">
        <v>44771.554629629631</v>
      </c>
      <c r="E750" s="9">
        <v>0</v>
      </c>
      <c r="F750" s="9">
        <v>198988833</v>
      </c>
      <c r="G750" s="29">
        <v>201622477</v>
      </c>
      <c r="H750" s="29">
        <v>238622749</v>
      </c>
      <c r="I750" s="30">
        <v>0.1835</v>
      </c>
      <c r="J750" s="9">
        <v>0</v>
      </c>
      <c r="K750" s="9">
        <v>0</v>
      </c>
      <c r="L750" s="9">
        <v>0</v>
      </c>
      <c r="M750" s="9">
        <v>0.1835</v>
      </c>
      <c r="N750" s="9">
        <v>0</v>
      </c>
      <c r="O750" s="9">
        <v>0</v>
      </c>
      <c r="P750" s="9">
        <v>235505798</v>
      </c>
      <c r="Q750" s="31">
        <v>0.84109999999999996</v>
      </c>
      <c r="R750" s="31">
        <v>0.72840000000000005</v>
      </c>
      <c r="S750" s="31">
        <v>0.89410000000000001</v>
      </c>
      <c r="T750" s="31">
        <v>0.80459999999999998</v>
      </c>
      <c r="U750" s="32">
        <v>0.80459999999999998</v>
      </c>
      <c r="V750" s="31">
        <f t="shared" si="22"/>
        <v>-7.6199999999999934E-2</v>
      </c>
      <c r="W750" s="9">
        <f t="shared" si="23"/>
        <v>-179455.41807599986</v>
      </c>
    </row>
    <row r="751" spans="1:23" x14ac:dyDescent="0.35">
      <c r="A751" s="40">
        <v>182902</v>
      </c>
      <c r="B751" s="9" t="s">
        <v>307</v>
      </c>
      <c r="C751" s="9" t="s">
        <v>1035</v>
      </c>
      <c r="D751" s="9">
        <v>44774.629942129628</v>
      </c>
      <c r="E751" s="9">
        <v>0</v>
      </c>
      <c r="F751" s="9">
        <v>1134218041</v>
      </c>
      <c r="G751" s="29">
        <v>1144727091</v>
      </c>
      <c r="H751" s="29">
        <v>1579128286</v>
      </c>
      <c r="I751" s="30">
        <v>0.3795</v>
      </c>
      <c r="J751" s="9">
        <v>0</v>
      </c>
      <c r="K751" s="9">
        <v>0</v>
      </c>
      <c r="L751" s="9">
        <v>0</v>
      </c>
      <c r="M751" s="9">
        <v>0.3795</v>
      </c>
      <c r="N751" s="9">
        <v>0</v>
      </c>
      <c r="O751" s="9">
        <v>0</v>
      </c>
      <c r="P751" s="9">
        <v>1564631260</v>
      </c>
      <c r="Q751" s="31">
        <v>0.86150000000000004</v>
      </c>
      <c r="R751" s="31">
        <v>0.6401</v>
      </c>
      <c r="S751" s="31">
        <v>0.89410000000000001</v>
      </c>
      <c r="T751" s="31">
        <v>0.80459999999999998</v>
      </c>
      <c r="U751" s="32">
        <v>0.80459999999999998</v>
      </c>
      <c r="V751" s="31">
        <f t="shared" si="22"/>
        <v>-0.16449999999999998</v>
      </c>
      <c r="W751" s="9">
        <f t="shared" si="23"/>
        <v>-2573818.4226999995</v>
      </c>
    </row>
    <row r="752" spans="1:23" x14ac:dyDescent="0.35">
      <c r="A752" s="40">
        <v>182903</v>
      </c>
      <c r="B752" s="9" t="s">
        <v>306</v>
      </c>
      <c r="C752" s="9" t="s">
        <v>1035</v>
      </c>
      <c r="D752" s="9">
        <v>44769.402430555558</v>
      </c>
      <c r="E752" s="9">
        <v>0</v>
      </c>
      <c r="F752" s="9">
        <v>1066728142</v>
      </c>
      <c r="G752" s="29">
        <v>1101056003</v>
      </c>
      <c r="H752" s="29">
        <v>1325049333</v>
      </c>
      <c r="I752" s="30">
        <v>0.2034</v>
      </c>
      <c r="J752" s="9">
        <v>0</v>
      </c>
      <c r="K752" s="9">
        <v>0</v>
      </c>
      <c r="L752" s="9">
        <v>0</v>
      </c>
      <c r="M752" s="9">
        <v>0.2034</v>
      </c>
      <c r="N752" s="9">
        <v>0</v>
      </c>
      <c r="O752" s="9">
        <v>0</v>
      </c>
      <c r="P752" s="9">
        <v>1283737984</v>
      </c>
      <c r="Q752" s="31">
        <v>0.83050000000000002</v>
      </c>
      <c r="R752" s="31">
        <v>0.70730000000000004</v>
      </c>
      <c r="S752" s="31">
        <v>0.89410000000000001</v>
      </c>
      <c r="T752" s="31">
        <v>0.80459999999999998</v>
      </c>
      <c r="U752" s="32">
        <v>0.80459999999999998</v>
      </c>
      <c r="V752" s="31">
        <f t="shared" si="22"/>
        <v>-9.7299999999999942E-2</v>
      </c>
      <c r="W752" s="9">
        <f t="shared" si="23"/>
        <v>-1249077.0584319993</v>
      </c>
    </row>
    <row r="753" spans="1:23" x14ac:dyDescent="0.35">
      <c r="A753" s="40">
        <v>182904</v>
      </c>
      <c r="B753" s="9" t="s">
        <v>305</v>
      </c>
      <c r="C753" s="9" t="s">
        <v>1035</v>
      </c>
      <c r="D753" s="9">
        <v>44774.678518518522</v>
      </c>
      <c r="E753" s="9">
        <v>0</v>
      </c>
      <c r="F753" s="9">
        <v>402237233</v>
      </c>
      <c r="G753" s="29">
        <v>410510351</v>
      </c>
      <c r="H753" s="29">
        <v>548089307</v>
      </c>
      <c r="I753" s="30">
        <v>0.33510000000000001</v>
      </c>
      <c r="J753" s="9">
        <v>0</v>
      </c>
      <c r="K753" s="9">
        <v>0</v>
      </c>
      <c r="L753" s="9">
        <v>0</v>
      </c>
      <c r="M753" s="9">
        <v>0.33510000000000001</v>
      </c>
      <c r="N753" s="9">
        <v>0</v>
      </c>
      <c r="O753" s="9">
        <v>0</v>
      </c>
      <c r="P753" s="9">
        <v>537043526</v>
      </c>
      <c r="Q753" s="31">
        <v>0.82199999999999995</v>
      </c>
      <c r="R753" s="31">
        <v>0.63100000000000001</v>
      </c>
      <c r="S753" s="31">
        <v>0.89410000000000001</v>
      </c>
      <c r="T753" s="31">
        <v>0.80459999999999998</v>
      </c>
      <c r="U753" s="32">
        <v>0.80459999999999998</v>
      </c>
      <c r="V753" s="31">
        <f t="shared" si="22"/>
        <v>-0.17359999999999998</v>
      </c>
      <c r="W753" s="9">
        <f t="shared" si="23"/>
        <v>-932307.56113599986</v>
      </c>
    </row>
    <row r="754" spans="1:23" x14ac:dyDescent="0.35">
      <c r="A754" s="40">
        <v>182905</v>
      </c>
      <c r="B754" s="9" t="s">
        <v>304</v>
      </c>
      <c r="C754" s="9" t="s">
        <v>1035</v>
      </c>
      <c r="D754" s="9">
        <v>44774.678518518522</v>
      </c>
      <c r="E754" s="9">
        <v>0</v>
      </c>
      <c r="F754" s="9">
        <v>61518299</v>
      </c>
      <c r="G754" s="29">
        <v>62988176</v>
      </c>
      <c r="H754" s="29">
        <v>74152313</v>
      </c>
      <c r="I754" s="30">
        <v>0.1772</v>
      </c>
      <c r="J754" s="9">
        <v>0</v>
      </c>
      <c r="K754" s="9">
        <v>0</v>
      </c>
      <c r="L754" s="9">
        <v>0</v>
      </c>
      <c r="M754" s="9">
        <v>0.1772</v>
      </c>
      <c r="N754" s="9">
        <v>0</v>
      </c>
      <c r="O754" s="9">
        <v>0</v>
      </c>
      <c r="P754" s="9">
        <v>72421912</v>
      </c>
      <c r="Q754" s="31">
        <v>0.89929999999999999</v>
      </c>
      <c r="R754" s="31">
        <v>0.78300000000000003</v>
      </c>
      <c r="S754" s="31">
        <v>0.89410000000000001</v>
      </c>
      <c r="T754" s="31">
        <v>0.80459999999999998</v>
      </c>
      <c r="U754" s="32">
        <v>0.80459999999999998</v>
      </c>
      <c r="V754" s="31">
        <f t="shared" si="22"/>
        <v>-2.1599999999999953E-2</v>
      </c>
      <c r="W754" s="9">
        <f t="shared" si="23"/>
        <v>-15643.132991999966</v>
      </c>
    </row>
    <row r="755" spans="1:23" x14ac:dyDescent="0.35">
      <c r="A755" s="40">
        <v>182906</v>
      </c>
      <c r="B755" s="9" t="s">
        <v>303</v>
      </c>
      <c r="C755" s="9" t="s">
        <v>1035</v>
      </c>
      <c r="D755" s="9">
        <v>44768.607303240744</v>
      </c>
      <c r="E755" s="9">
        <v>21081808</v>
      </c>
      <c r="F755" s="9">
        <v>605593914</v>
      </c>
      <c r="G755" s="29">
        <v>598692990</v>
      </c>
      <c r="H755" s="29">
        <v>791594726</v>
      </c>
      <c r="I755" s="30">
        <v>0.32219999999999999</v>
      </c>
      <c r="J755" s="9">
        <v>0</v>
      </c>
      <c r="K755" s="9">
        <v>0</v>
      </c>
      <c r="L755" s="9">
        <v>0</v>
      </c>
      <c r="M755" s="9">
        <v>0.32219999999999999</v>
      </c>
      <c r="N755" s="9">
        <v>27266646</v>
      </c>
      <c r="O755" s="9">
        <v>6184838</v>
      </c>
      <c r="P755" s="9">
        <v>800111340</v>
      </c>
      <c r="Q755" s="31">
        <v>0.87</v>
      </c>
      <c r="R755" s="31">
        <v>0.67490000000000006</v>
      </c>
      <c r="S755" s="31">
        <v>0.89410000000000001</v>
      </c>
      <c r="T755" s="31">
        <v>0.80459999999999998</v>
      </c>
      <c r="U755" s="32">
        <v>0.80459999999999998</v>
      </c>
      <c r="V755" s="31">
        <f t="shared" si="22"/>
        <v>-0.12969999999999993</v>
      </c>
      <c r="W755" s="9">
        <f t="shared" si="23"/>
        <v>-1037744.4079799994</v>
      </c>
    </row>
    <row r="756" spans="1:23" x14ac:dyDescent="0.35">
      <c r="A756" s="40">
        <v>183901</v>
      </c>
      <c r="B756" s="9" t="s">
        <v>302</v>
      </c>
      <c r="C756" s="9" t="s">
        <v>1035</v>
      </c>
      <c r="D756" s="9">
        <v>44770.666516203702</v>
      </c>
      <c r="E756" s="9">
        <v>17101500</v>
      </c>
      <c r="F756" s="9">
        <v>401462512</v>
      </c>
      <c r="G756" s="29">
        <v>376237090</v>
      </c>
      <c r="H756" s="29">
        <v>456585240</v>
      </c>
      <c r="I756" s="30">
        <v>0.21360000000000001</v>
      </c>
      <c r="J756" s="9">
        <v>0</v>
      </c>
      <c r="K756" s="9">
        <v>0</v>
      </c>
      <c r="L756" s="9">
        <v>0</v>
      </c>
      <c r="M756" s="9">
        <v>0.21360000000000001</v>
      </c>
      <c r="N756" s="9">
        <v>17038270</v>
      </c>
      <c r="O756" s="9">
        <v>-63230</v>
      </c>
      <c r="P756" s="9">
        <v>483482354</v>
      </c>
      <c r="Q756" s="31">
        <v>0.83299999999999996</v>
      </c>
      <c r="R756" s="31">
        <v>0.70889999999999997</v>
      </c>
      <c r="S756" s="31">
        <v>0.89410000000000001</v>
      </c>
      <c r="T756" s="31">
        <v>0.80459999999999998</v>
      </c>
      <c r="U756" s="32">
        <v>0.80459999999999998</v>
      </c>
      <c r="V756" s="31">
        <f t="shared" si="22"/>
        <v>-9.5700000000000007E-2</v>
      </c>
      <c r="W756" s="9">
        <f t="shared" si="23"/>
        <v>-462692.61277800001</v>
      </c>
    </row>
    <row r="757" spans="1:23" x14ac:dyDescent="0.35">
      <c r="A757" s="40">
        <v>183902</v>
      </c>
      <c r="B757" s="9" t="s">
        <v>301</v>
      </c>
      <c r="C757" s="9" t="s">
        <v>1035</v>
      </c>
      <c r="D757" s="9">
        <v>44774.629942129628</v>
      </c>
      <c r="E757" s="9">
        <v>105791990</v>
      </c>
      <c r="F757" s="9">
        <v>3020303622</v>
      </c>
      <c r="G757" s="29">
        <v>2879377386</v>
      </c>
      <c r="H757" s="29">
        <v>4193702931</v>
      </c>
      <c r="I757" s="30">
        <v>0.45650000000000002</v>
      </c>
      <c r="J757" s="9">
        <v>0</v>
      </c>
      <c r="K757" s="9">
        <v>0</v>
      </c>
      <c r="L757" s="9">
        <v>0</v>
      </c>
      <c r="M757" s="9">
        <v>0.45650000000000002</v>
      </c>
      <c r="N757" s="9">
        <v>104837660</v>
      </c>
      <c r="O757" s="9">
        <v>-954330</v>
      </c>
      <c r="P757" s="9">
        <v>4349712275</v>
      </c>
      <c r="Q757" s="31">
        <v>0.87560000000000004</v>
      </c>
      <c r="R757" s="31">
        <v>0.62309999999999999</v>
      </c>
      <c r="S757" s="31">
        <v>0.89410000000000001</v>
      </c>
      <c r="T757" s="31">
        <v>0.80459999999999998</v>
      </c>
      <c r="U757" s="32">
        <v>0.80459999999999998</v>
      </c>
      <c r="V757" s="31">
        <f t="shared" si="22"/>
        <v>-0.18149999999999999</v>
      </c>
      <c r="W757" s="9">
        <f t="shared" si="23"/>
        <v>-7894727.7791249994</v>
      </c>
    </row>
    <row r="758" spans="1:23" x14ac:dyDescent="0.35">
      <c r="A758" s="40">
        <v>183904</v>
      </c>
      <c r="B758" s="9" t="s">
        <v>300</v>
      </c>
      <c r="C758" s="9" t="s">
        <v>1035</v>
      </c>
      <c r="D758" s="9">
        <v>44774.678518518522</v>
      </c>
      <c r="E758" s="9">
        <v>11980840</v>
      </c>
      <c r="F758" s="9">
        <v>135722109</v>
      </c>
      <c r="G758" s="29">
        <v>121011510</v>
      </c>
      <c r="H758" s="29">
        <v>157677940</v>
      </c>
      <c r="I758" s="30">
        <v>0.30299999999999999</v>
      </c>
      <c r="J758" s="9">
        <v>0</v>
      </c>
      <c r="K758" s="9">
        <v>0</v>
      </c>
      <c r="L758" s="9">
        <v>0</v>
      </c>
      <c r="M758" s="9">
        <v>0.30299999999999999</v>
      </c>
      <c r="N758" s="9">
        <v>11531760</v>
      </c>
      <c r="O758" s="9">
        <v>-449080</v>
      </c>
      <c r="P758" s="9">
        <v>172766575</v>
      </c>
      <c r="Q758" s="31">
        <v>0.91339999999999999</v>
      </c>
      <c r="R758" s="31">
        <v>0.73540000000000005</v>
      </c>
      <c r="S758" s="31">
        <v>0.89410000000000001</v>
      </c>
      <c r="T758" s="31">
        <v>0.80459999999999998</v>
      </c>
      <c r="U758" s="32">
        <v>0.80459999999999998</v>
      </c>
      <c r="V758" s="31">
        <f t="shared" si="22"/>
        <v>-6.9199999999999928E-2</v>
      </c>
      <c r="W758" s="9">
        <f t="shared" si="23"/>
        <v>-119554.46989999988</v>
      </c>
    </row>
    <row r="759" spans="1:23" x14ac:dyDescent="0.35">
      <c r="A759" s="40">
        <v>184901</v>
      </c>
      <c r="B759" s="9" t="s">
        <v>299</v>
      </c>
      <c r="C759" s="9" t="s">
        <v>1035</v>
      </c>
      <c r="D759" s="9">
        <v>44771.649733796294</v>
      </c>
      <c r="E759" s="9">
        <v>0</v>
      </c>
      <c r="F759" s="9">
        <v>332868615</v>
      </c>
      <c r="G759" s="29">
        <v>348738848</v>
      </c>
      <c r="H759" s="29">
        <v>423554147</v>
      </c>
      <c r="I759" s="30">
        <v>0.2145</v>
      </c>
      <c r="J759" s="9">
        <v>0</v>
      </c>
      <c r="K759" s="9">
        <v>0</v>
      </c>
      <c r="L759" s="9">
        <v>0</v>
      </c>
      <c r="M759" s="9">
        <v>0.2145</v>
      </c>
      <c r="N759" s="9">
        <v>0</v>
      </c>
      <c r="O759" s="9">
        <v>0</v>
      </c>
      <c r="P759" s="9">
        <v>404279257</v>
      </c>
      <c r="Q759" s="31">
        <v>0.82199999999999995</v>
      </c>
      <c r="R759" s="31">
        <v>0.69369999999999998</v>
      </c>
      <c r="S759" s="31">
        <v>0.89410000000000001</v>
      </c>
      <c r="T759" s="31">
        <v>0.80459999999999998</v>
      </c>
      <c r="U759" s="32">
        <v>0.80459999999999998</v>
      </c>
      <c r="V759" s="31">
        <f t="shared" si="22"/>
        <v>-0.1109</v>
      </c>
      <c r="W759" s="9">
        <f t="shared" si="23"/>
        <v>-448345.69601299998</v>
      </c>
    </row>
    <row r="760" spans="1:23" x14ac:dyDescent="0.35">
      <c r="A760" s="40">
        <v>184902</v>
      </c>
      <c r="B760" s="9" t="s">
        <v>298</v>
      </c>
      <c r="C760" s="9" t="s">
        <v>1035</v>
      </c>
      <c r="D760" s="9">
        <v>44774.700474537036</v>
      </c>
      <c r="E760" s="9">
        <v>0</v>
      </c>
      <c r="F760" s="9">
        <v>1873234396</v>
      </c>
      <c r="G760" s="29">
        <v>1963334311</v>
      </c>
      <c r="H760" s="29">
        <v>2200040736</v>
      </c>
      <c r="I760" s="30">
        <v>0.1206</v>
      </c>
      <c r="J760" s="9">
        <v>0</v>
      </c>
      <c r="K760" s="9">
        <v>0</v>
      </c>
      <c r="L760" s="9">
        <v>0</v>
      </c>
      <c r="M760" s="9">
        <v>0.1206</v>
      </c>
      <c r="N760" s="9">
        <v>0</v>
      </c>
      <c r="O760" s="9">
        <v>0</v>
      </c>
      <c r="P760" s="9">
        <v>2099078061</v>
      </c>
      <c r="Q760" s="31">
        <v>0.82199999999999995</v>
      </c>
      <c r="R760" s="31">
        <v>0.75180000000000002</v>
      </c>
      <c r="S760" s="31">
        <v>0.89410000000000001</v>
      </c>
      <c r="T760" s="31">
        <v>0.80459999999999998</v>
      </c>
      <c r="U760" s="32">
        <v>0.80459999999999998</v>
      </c>
      <c r="V760" s="31">
        <f t="shared" si="22"/>
        <v>-5.2799999999999958E-2</v>
      </c>
      <c r="W760" s="9">
        <f t="shared" si="23"/>
        <v>-1108313.216207999</v>
      </c>
    </row>
    <row r="761" spans="1:23" x14ac:dyDescent="0.35">
      <c r="A761" s="40">
        <v>184903</v>
      </c>
      <c r="B761" s="9" t="s">
        <v>297</v>
      </c>
      <c r="C761" s="9" t="s">
        <v>1035</v>
      </c>
      <c r="D761" s="9">
        <v>44767.682997685188</v>
      </c>
      <c r="E761" s="9">
        <v>0</v>
      </c>
      <c r="F761" s="9">
        <v>5866648891</v>
      </c>
      <c r="G761" s="29">
        <v>6215989817</v>
      </c>
      <c r="H761" s="29">
        <v>6572234734</v>
      </c>
      <c r="I761" s="30">
        <v>5.7299999999999997E-2</v>
      </c>
      <c r="J761" s="9">
        <v>0</v>
      </c>
      <c r="K761" s="9">
        <v>0</v>
      </c>
      <c r="L761" s="9">
        <v>0</v>
      </c>
      <c r="M761" s="9">
        <v>5.7299999999999997E-2</v>
      </c>
      <c r="N761" s="9">
        <v>0</v>
      </c>
      <c r="O761" s="9">
        <v>0</v>
      </c>
      <c r="P761" s="9">
        <v>6202872712</v>
      </c>
      <c r="Q761" s="31">
        <v>0.82199999999999995</v>
      </c>
      <c r="R761" s="31">
        <v>0.79679999999999995</v>
      </c>
      <c r="S761" s="31">
        <v>0.89410000000000001</v>
      </c>
      <c r="T761" s="31">
        <v>0.80459999999999998</v>
      </c>
      <c r="U761" s="32">
        <v>0.80459999999999998</v>
      </c>
      <c r="V761" s="31">
        <f t="shared" si="22"/>
        <v>-7.8000000000000291E-3</v>
      </c>
      <c r="W761" s="9">
        <f t="shared" si="23"/>
        <v>-483824.07153600181</v>
      </c>
    </row>
    <row r="762" spans="1:23" x14ac:dyDescent="0.35">
      <c r="A762" s="40">
        <v>184904</v>
      </c>
      <c r="B762" s="9" t="s">
        <v>296</v>
      </c>
      <c r="C762" s="9" t="s">
        <v>1035</v>
      </c>
      <c r="D762" s="9">
        <v>44771.600624999999</v>
      </c>
      <c r="E762" s="9">
        <v>0</v>
      </c>
      <c r="F762" s="9">
        <v>532782243</v>
      </c>
      <c r="G762" s="29">
        <v>551960001</v>
      </c>
      <c r="H762" s="29">
        <v>610105835</v>
      </c>
      <c r="I762" s="30">
        <v>0.1053</v>
      </c>
      <c r="J762" s="9">
        <v>0</v>
      </c>
      <c r="K762" s="9">
        <v>0</v>
      </c>
      <c r="L762" s="9">
        <v>0</v>
      </c>
      <c r="M762" s="9">
        <v>0.1053</v>
      </c>
      <c r="N762" s="9">
        <v>0</v>
      </c>
      <c r="O762" s="9">
        <v>0</v>
      </c>
      <c r="P762" s="9">
        <v>588907810</v>
      </c>
      <c r="Q762" s="31">
        <v>0.82199999999999995</v>
      </c>
      <c r="R762" s="31">
        <v>0.76219999999999999</v>
      </c>
      <c r="S762" s="31">
        <v>0.89410000000000001</v>
      </c>
      <c r="T762" s="31">
        <v>0.80459999999999998</v>
      </c>
      <c r="U762" s="32">
        <v>0.80459999999999998</v>
      </c>
      <c r="V762" s="31">
        <f t="shared" si="22"/>
        <v>-4.2399999999999993E-2</v>
      </c>
      <c r="W762" s="9">
        <f t="shared" si="23"/>
        <v>-249696.91143999994</v>
      </c>
    </row>
    <row r="763" spans="1:23" x14ac:dyDescent="0.35">
      <c r="A763" s="40">
        <v>184907</v>
      </c>
      <c r="B763" s="9" t="s">
        <v>295</v>
      </c>
      <c r="C763" s="9" t="s">
        <v>1035</v>
      </c>
      <c r="D763" s="9">
        <v>44770.457719907405</v>
      </c>
      <c r="E763" s="9">
        <v>0</v>
      </c>
      <c r="F763" s="9">
        <v>4759239932</v>
      </c>
      <c r="G763" s="29">
        <v>4904955813</v>
      </c>
      <c r="H763" s="29">
        <v>5360488369</v>
      </c>
      <c r="I763" s="30">
        <v>9.2899999999999996E-2</v>
      </c>
      <c r="J763" s="9">
        <v>0</v>
      </c>
      <c r="K763" s="9">
        <v>0</v>
      </c>
      <c r="L763" s="9">
        <v>0</v>
      </c>
      <c r="M763" s="9">
        <v>9.2899999999999996E-2</v>
      </c>
      <c r="N763" s="9">
        <v>0</v>
      </c>
      <c r="O763" s="9">
        <v>0</v>
      </c>
      <c r="P763" s="9">
        <v>5201239578</v>
      </c>
      <c r="Q763" s="31">
        <v>0.8296</v>
      </c>
      <c r="R763" s="31">
        <v>0.77800000000000002</v>
      </c>
      <c r="S763" s="31">
        <v>0.89410000000000001</v>
      </c>
      <c r="T763" s="31">
        <v>0.80459999999999998</v>
      </c>
      <c r="U763" s="32">
        <v>0.80459999999999998</v>
      </c>
      <c r="V763" s="31">
        <f t="shared" si="22"/>
        <v>-2.6599999999999957E-2</v>
      </c>
      <c r="W763" s="9">
        <f t="shared" si="23"/>
        <v>-1383529.7277479977</v>
      </c>
    </row>
    <row r="764" spans="1:23" x14ac:dyDescent="0.35">
      <c r="A764" s="40">
        <v>184908</v>
      </c>
      <c r="B764" s="9" t="s">
        <v>294</v>
      </c>
      <c r="C764" s="9" t="s">
        <v>1035</v>
      </c>
      <c r="D764" s="9">
        <v>44764.500613425924</v>
      </c>
      <c r="E764" s="9">
        <v>0</v>
      </c>
      <c r="F764" s="9">
        <v>565430188</v>
      </c>
      <c r="G764" s="29">
        <v>595368361</v>
      </c>
      <c r="H764" s="29">
        <v>681348749</v>
      </c>
      <c r="I764" s="30">
        <v>0.1444</v>
      </c>
      <c r="J764" s="9">
        <v>0</v>
      </c>
      <c r="K764" s="9">
        <v>0</v>
      </c>
      <c r="L764" s="9">
        <v>0</v>
      </c>
      <c r="M764" s="9">
        <v>0.1444</v>
      </c>
      <c r="N764" s="9">
        <v>0</v>
      </c>
      <c r="O764" s="9">
        <v>0</v>
      </c>
      <c r="P764" s="9">
        <v>647087041</v>
      </c>
      <c r="Q764" s="31">
        <v>0.82199999999999995</v>
      </c>
      <c r="R764" s="31">
        <v>0.73619999999999997</v>
      </c>
      <c r="S764" s="31">
        <v>0.89410000000000001</v>
      </c>
      <c r="T764" s="31">
        <v>0.80459999999999998</v>
      </c>
      <c r="U764" s="32">
        <v>0.80459999999999998</v>
      </c>
      <c r="V764" s="31">
        <f t="shared" si="22"/>
        <v>-6.8400000000000016E-2</v>
      </c>
      <c r="W764" s="9">
        <f t="shared" si="23"/>
        <v>-442607.53604400012</v>
      </c>
    </row>
    <row r="765" spans="1:23" x14ac:dyDescent="0.35">
      <c r="A765" s="40">
        <v>184909</v>
      </c>
      <c r="B765" s="9" t="s">
        <v>293</v>
      </c>
      <c r="C765" s="9" t="s">
        <v>1035</v>
      </c>
      <c r="D765" s="9">
        <v>44764.500613425924</v>
      </c>
      <c r="E765" s="9">
        <v>0</v>
      </c>
      <c r="F765" s="9">
        <v>1001010958</v>
      </c>
      <c r="G765" s="29">
        <v>1038036512</v>
      </c>
      <c r="H765" s="29">
        <v>1115915037</v>
      </c>
      <c r="I765" s="30">
        <v>7.4999999999999997E-2</v>
      </c>
      <c r="J765" s="9">
        <v>0</v>
      </c>
      <c r="K765" s="9">
        <v>0</v>
      </c>
      <c r="L765" s="9">
        <v>0</v>
      </c>
      <c r="M765" s="9">
        <v>7.4999999999999997E-2</v>
      </c>
      <c r="N765" s="9">
        <v>0</v>
      </c>
      <c r="O765" s="9">
        <v>0</v>
      </c>
      <c r="P765" s="9">
        <v>1076111647</v>
      </c>
      <c r="Q765" s="31">
        <v>0.82199999999999995</v>
      </c>
      <c r="R765" s="31">
        <v>0.78369999999999995</v>
      </c>
      <c r="S765" s="31">
        <v>0.89410000000000001</v>
      </c>
      <c r="T765" s="31">
        <v>0.80459999999999998</v>
      </c>
      <c r="U765" s="32">
        <v>0.80459999999999998</v>
      </c>
      <c r="V765" s="31">
        <f t="shared" si="22"/>
        <v>-2.090000000000003E-2</v>
      </c>
      <c r="W765" s="9">
        <f t="shared" si="23"/>
        <v>-224907.33422300033</v>
      </c>
    </row>
    <row r="766" spans="1:23" x14ac:dyDescent="0.35">
      <c r="A766" s="40">
        <v>184911</v>
      </c>
      <c r="B766" s="9" t="s">
        <v>292</v>
      </c>
      <c r="C766" s="9" t="s">
        <v>1035</v>
      </c>
      <c r="D766" s="9">
        <v>44770.457719907405</v>
      </c>
      <c r="E766" s="9">
        <v>0</v>
      </c>
      <c r="F766" s="9">
        <v>247787905</v>
      </c>
      <c r="G766" s="29">
        <v>257762871</v>
      </c>
      <c r="H766" s="29">
        <v>272057832</v>
      </c>
      <c r="I766" s="30">
        <v>5.5500000000000001E-2</v>
      </c>
      <c r="J766" s="9">
        <v>0</v>
      </c>
      <c r="K766" s="9">
        <v>0</v>
      </c>
      <c r="L766" s="9">
        <v>0</v>
      </c>
      <c r="M766" s="9">
        <v>5.5500000000000001E-2</v>
      </c>
      <c r="N766" s="9">
        <v>0</v>
      </c>
      <c r="O766" s="9">
        <v>0</v>
      </c>
      <c r="P766" s="9">
        <v>261529676</v>
      </c>
      <c r="Q766" s="31">
        <v>0.82199999999999995</v>
      </c>
      <c r="R766" s="31">
        <v>0.79820000000000002</v>
      </c>
      <c r="S766" s="31">
        <v>0.89410000000000001</v>
      </c>
      <c r="T766" s="31">
        <v>0.80459999999999998</v>
      </c>
      <c r="U766" s="32">
        <v>0.80459999999999998</v>
      </c>
      <c r="V766" s="31">
        <f t="shared" si="22"/>
        <v>-6.3999999999999613E-3</v>
      </c>
      <c r="W766" s="9">
        <f t="shared" si="23"/>
        <v>-16737.899263999898</v>
      </c>
    </row>
    <row r="767" spans="1:23" x14ac:dyDescent="0.35">
      <c r="A767" s="40">
        <v>185901</v>
      </c>
      <c r="B767" s="9" t="s">
        <v>291</v>
      </c>
      <c r="C767" s="9" t="s">
        <v>1035</v>
      </c>
      <c r="D767" s="9">
        <v>44774.629942129628</v>
      </c>
      <c r="E767" s="9">
        <v>0</v>
      </c>
      <c r="F767" s="9">
        <v>115448367</v>
      </c>
      <c r="G767" s="29">
        <v>124621790</v>
      </c>
      <c r="H767" s="29">
        <v>137242115</v>
      </c>
      <c r="I767" s="30">
        <v>0.1013</v>
      </c>
      <c r="J767" s="9">
        <v>0</v>
      </c>
      <c r="K767" s="9">
        <v>0</v>
      </c>
      <c r="L767" s="9">
        <v>0</v>
      </c>
      <c r="M767" s="9">
        <v>0.1013</v>
      </c>
      <c r="N767" s="9">
        <v>0</v>
      </c>
      <c r="O767" s="9">
        <v>0</v>
      </c>
      <c r="P767" s="9">
        <v>127139709</v>
      </c>
      <c r="Q767" s="31">
        <v>0.91339999999999999</v>
      </c>
      <c r="R767" s="31">
        <v>0.85009999999999997</v>
      </c>
      <c r="S767" s="31">
        <v>0.89410000000000001</v>
      </c>
      <c r="T767" s="31">
        <v>0.80459999999999998</v>
      </c>
      <c r="U767" s="32">
        <v>0.85009999999999997</v>
      </c>
      <c r="V767" s="31">
        <f t="shared" si="22"/>
        <v>0</v>
      </c>
      <c r="W767" s="9">
        <f t="shared" si="23"/>
        <v>0</v>
      </c>
    </row>
    <row r="768" spans="1:23" x14ac:dyDescent="0.35">
      <c r="A768" s="40">
        <v>185902</v>
      </c>
      <c r="B768" s="9" t="s">
        <v>290</v>
      </c>
      <c r="C768" s="9" t="s">
        <v>1035</v>
      </c>
      <c r="D768" s="9">
        <v>44768.607303240744</v>
      </c>
      <c r="E768" s="9">
        <v>0</v>
      </c>
      <c r="F768" s="9">
        <v>173063518</v>
      </c>
      <c r="G768" s="29">
        <v>176088891</v>
      </c>
      <c r="H768" s="29">
        <v>178158087</v>
      </c>
      <c r="I768" s="30">
        <v>1.18E-2</v>
      </c>
      <c r="J768" s="9">
        <v>0</v>
      </c>
      <c r="K768" s="9">
        <v>0</v>
      </c>
      <c r="L768" s="9">
        <v>0</v>
      </c>
      <c r="M768" s="9">
        <v>1.18E-2</v>
      </c>
      <c r="N768" s="9">
        <v>0</v>
      </c>
      <c r="O768" s="9">
        <v>0</v>
      </c>
      <c r="P768" s="9">
        <v>175097163</v>
      </c>
      <c r="Q768" s="31">
        <v>0.88660000000000005</v>
      </c>
      <c r="R768" s="31">
        <v>0.88660000000000005</v>
      </c>
      <c r="S768" s="31">
        <v>0.89410000000000001</v>
      </c>
      <c r="T768" s="31">
        <v>0.80459999999999998</v>
      </c>
      <c r="U768" s="32">
        <v>0.88660000000000005</v>
      </c>
      <c r="V768" s="31">
        <f t="shared" si="22"/>
        <v>0</v>
      </c>
      <c r="W768" s="9">
        <f t="shared" si="23"/>
        <v>0</v>
      </c>
    </row>
    <row r="769" spans="1:23" x14ac:dyDescent="0.35">
      <c r="A769" s="40">
        <v>185903</v>
      </c>
      <c r="B769" s="9" t="s">
        <v>289</v>
      </c>
      <c r="C769" s="9" t="s">
        <v>1035</v>
      </c>
      <c r="D769" s="9">
        <v>44770.457719907405</v>
      </c>
      <c r="E769" s="9">
        <v>0</v>
      </c>
      <c r="F769" s="9">
        <v>458646204</v>
      </c>
      <c r="G769" s="29">
        <v>666354656</v>
      </c>
      <c r="H769" s="29">
        <v>737601465</v>
      </c>
      <c r="I769" s="30">
        <v>0.1069</v>
      </c>
      <c r="J769" s="9">
        <v>0</v>
      </c>
      <c r="K769" s="9">
        <v>0</v>
      </c>
      <c r="L769" s="9">
        <v>0</v>
      </c>
      <c r="M769" s="9">
        <v>0.1069</v>
      </c>
      <c r="N769" s="9">
        <v>0</v>
      </c>
      <c r="O769" s="9">
        <v>0</v>
      </c>
      <c r="P769" s="9">
        <v>507684773</v>
      </c>
      <c r="Q769" s="31">
        <v>0.86870000000000003</v>
      </c>
      <c r="R769" s="31">
        <v>0.8044</v>
      </c>
      <c r="S769" s="31">
        <v>0.89410000000000001</v>
      </c>
      <c r="T769" s="31">
        <v>0.80459999999999998</v>
      </c>
      <c r="U769" s="32">
        <v>0.80459999999999998</v>
      </c>
      <c r="V769" s="31">
        <f t="shared" si="22"/>
        <v>-1.9999999999997797E-4</v>
      </c>
      <c r="W769" s="9">
        <f t="shared" si="23"/>
        <v>-1015.3695459998883</v>
      </c>
    </row>
    <row r="770" spans="1:23" x14ac:dyDescent="0.35">
      <c r="A770" s="40">
        <v>185904</v>
      </c>
      <c r="B770" s="9" t="s">
        <v>288</v>
      </c>
      <c r="C770" s="9" t="s">
        <v>1035</v>
      </c>
      <c r="D770" s="9">
        <v>44769.544224537036</v>
      </c>
      <c r="E770" s="9">
        <v>0</v>
      </c>
      <c r="F770" s="9">
        <v>60512843</v>
      </c>
      <c r="G770" s="29">
        <v>61595890</v>
      </c>
      <c r="H770" s="29">
        <v>63071574</v>
      </c>
      <c r="I770" s="30">
        <v>2.4E-2</v>
      </c>
      <c r="J770" s="9">
        <v>0</v>
      </c>
      <c r="K770" s="9">
        <v>0</v>
      </c>
      <c r="L770" s="9">
        <v>0</v>
      </c>
      <c r="M770" s="9">
        <v>2.4E-2</v>
      </c>
      <c r="N770" s="9">
        <v>0</v>
      </c>
      <c r="O770" s="9">
        <v>0</v>
      </c>
      <c r="P770" s="9">
        <v>61962580</v>
      </c>
      <c r="Q770" s="31">
        <v>0.91339999999999999</v>
      </c>
      <c r="R770" s="31">
        <v>0.91339999999999999</v>
      </c>
      <c r="S770" s="31">
        <v>0.89410000000000001</v>
      </c>
      <c r="T770" s="31">
        <v>0.80459999999999998</v>
      </c>
      <c r="U770" s="32">
        <v>0.89410000000000001</v>
      </c>
      <c r="V770" s="31">
        <f t="shared" ref="V770:V833" si="24">MIN(R770,S770)-U770</f>
        <v>0</v>
      </c>
      <c r="W770" s="9">
        <f t="shared" ref="W770:W833" si="25">V770*(P770/100)</f>
        <v>0</v>
      </c>
    </row>
    <row r="771" spans="1:23" x14ac:dyDescent="0.35">
      <c r="A771" s="40">
        <v>186901</v>
      </c>
      <c r="B771" s="9" t="s">
        <v>287</v>
      </c>
      <c r="C771" s="9" t="s">
        <v>1035</v>
      </c>
      <c r="D771" s="9">
        <v>44774.863113425927</v>
      </c>
      <c r="E771" s="9">
        <v>1075000</v>
      </c>
      <c r="F771" s="9">
        <v>906105362</v>
      </c>
      <c r="G771" s="29">
        <v>905630330</v>
      </c>
      <c r="H771" s="29">
        <v>1191389720</v>
      </c>
      <c r="I771" s="30">
        <v>0.3155</v>
      </c>
      <c r="J771" s="9">
        <v>0</v>
      </c>
      <c r="K771" s="9">
        <v>0</v>
      </c>
      <c r="L771" s="9">
        <v>0</v>
      </c>
      <c r="M771" s="9">
        <v>0.3155</v>
      </c>
      <c r="N771" s="9">
        <v>1234350</v>
      </c>
      <c r="O771" s="9">
        <v>159350</v>
      </c>
      <c r="P771" s="9">
        <v>1191834790</v>
      </c>
      <c r="Q771" s="31">
        <v>0.8952</v>
      </c>
      <c r="R771" s="31">
        <v>0.6976</v>
      </c>
      <c r="S771" s="31">
        <v>0.89410000000000001</v>
      </c>
      <c r="T771" s="31">
        <v>0.80459999999999998</v>
      </c>
      <c r="U771" s="32">
        <v>0.80459999999999998</v>
      </c>
      <c r="V771" s="31">
        <f t="shared" si="24"/>
        <v>-0.10699999999999998</v>
      </c>
      <c r="W771" s="9">
        <f t="shared" si="25"/>
        <v>-1275263.2252999998</v>
      </c>
    </row>
    <row r="772" spans="1:23" x14ac:dyDescent="0.35">
      <c r="A772" s="40">
        <v>186902</v>
      </c>
      <c r="B772" s="9" t="s">
        <v>286</v>
      </c>
      <c r="C772" s="9" t="s">
        <v>1035</v>
      </c>
      <c r="D772" s="9">
        <v>44767.529120370367</v>
      </c>
      <c r="E772" s="9">
        <v>52309860</v>
      </c>
      <c r="F772" s="9">
        <v>2709784595</v>
      </c>
      <c r="G772" s="29">
        <v>2603603555</v>
      </c>
      <c r="H772" s="29">
        <v>3566214515</v>
      </c>
      <c r="I772" s="30">
        <v>0.36969999999999997</v>
      </c>
      <c r="J772" s="9">
        <v>0</v>
      </c>
      <c r="K772" s="9">
        <v>0</v>
      </c>
      <c r="L772" s="9">
        <v>0</v>
      </c>
      <c r="M772" s="9">
        <v>0.36969999999999997</v>
      </c>
      <c r="N772" s="9">
        <v>56374150</v>
      </c>
      <c r="O772" s="9">
        <v>4064290</v>
      </c>
      <c r="P772" s="9">
        <v>3696377235</v>
      </c>
      <c r="Q772" s="31">
        <v>0.82920000000000005</v>
      </c>
      <c r="R772" s="31">
        <v>0.623</v>
      </c>
      <c r="S772" s="31">
        <v>0.89410000000000001</v>
      </c>
      <c r="T772" s="31">
        <v>0.80459999999999998</v>
      </c>
      <c r="U772" s="32">
        <v>0.80459999999999998</v>
      </c>
      <c r="V772" s="31">
        <f t="shared" si="24"/>
        <v>-0.18159999999999998</v>
      </c>
      <c r="W772" s="9">
        <f t="shared" si="25"/>
        <v>-6712621.0587599995</v>
      </c>
    </row>
    <row r="773" spans="1:23" x14ac:dyDescent="0.35">
      <c r="A773" s="40">
        <v>186903</v>
      </c>
      <c r="B773" s="9" t="s">
        <v>1079</v>
      </c>
      <c r="C773" s="9" t="s">
        <v>1035</v>
      </c>
      <c r="D773" s="9">
        <v>44773.587858796294</v>
      </c>
      <c r="E773" s="9">
        <v>5902380</v>
      </c>
      <c r="F773" s="9">
        <v>803258411</v>
      </c>
      <c r="G773" s="29">
        <v>800689620</v>
      </c>
      <c r="H773" s="29">
        <v>1209843520</v>
      </c>
      <c r="I773" s="30">
        <v>0.51100000000000001</v>
      </c>
      <c r="J773" s="9">
        <v>0</v>
      </c>
      <c r="K773" s="9">
        <v>0</v>
      </c>
      <c r="L773" s="9">
        <v>0</v>
      </c>
      <c r="M773" s="9">
        <v>0.51100000000000001</v>
      </c>
      <c r="N773" s="9">
        <v>6090170</v>
      </c>
      <c r="O773" s="9">
        <v>187790</v>
      </c>
      <c r="P773" s="9">
        <v>1210896631</v>
      </c>
      <c r="Q773" s="31">
        <v>0.91339999999999999</v>
      </c>
      <c r="R773" s="31">
        <v>0.621</v>
      </c>
      <c r="S773" s="31">
        <v>0.89410000000000001</v>
      </c>
      <c r="T773" s="31">
        <v>0.80459999999999998</v>
      </c>
      <c r="U773" s="32">
        <v>0.80459999999999998</v>
      </c>
      <c r="V773" s="31">
        <f t="shared" si="24"/>
        <v>-0.18359999999999999</v>
      </c>
      <c r="W773" s="9">
        <f t="shared" si="25"/>
        <v>-2223206.2145159999</v>
      </c>
    </row>
    <row r="774" spans="1:23" x14ac:dyDescent="0.35">
      <c r="A774" s="40">
        <v>187901</v>
      </c>
      <c r="B774" s="9" t="s">
        <v>143</v>
      </c>
      <c r="C774" s="9" t="s">
        <v>1035</v>
      </c>
      <c r="D774" s="9">
        <v>44764.500613425924</v>
      </c>
      <c r="E774" s="9">
        <v>10594130</v>
      </c>
      <c r="F774" s="9">
        <v>182902634</v>
      </c>
      <c r="G774" s="29">
        <v>183546883</v>
      </c>
      <c r="H774" s="29">
        <v>210160534</v>
      </c>
      <c r="I774" s="30">
        <v>0.14499999999999999</v>
      </c>
      <c r="J774" s="9">
        <v>0</v>
      </c>
      <c r="K774" s="9">
        <v>0</v>
      </c>
      <c r="L774" s="9">
        <v>0</v>
      </c>
      <c r="M774" s="9">
        <v>0.14499999999999999</v>
      </c>
      <c r="N774" s="9">
        <v>12504408</v>
      </c>
      <c r="O774" s="9">
        <v>1910278</v>
      </c>
      <c r="P774" s="9">
        <v>209797038</v>
      </c>
      <c r="Q774" s="31">
        <v>0.91339999999999999</v>
      </c>
      <c r="R774" s="31">
        <v>0.81620000000000004</v>
      </c>
      <c r="S774" s="31">
        <v>0.89410000000000001</v>
      </c>
      <c r="T774" s="31">
        <v>0.80459999999999998</v>
      </c>
      <c r="U774" s="32">
        <v>0.81620000000000004</v>
      </c>
      <c r="V774" s="31">
        <f t="shared" si="24"/>
        <v>0</v>
      </c>
      <c r="W774" s="9">
        <f t="shared" si="25"/>
        <v>0</v>
      </c>
    </row>
    <row r="775" spans="1:23" x14ac:dyDescent="0.35">
      <c r="A775" s="40">
        <v>187903</v>
      </c>
      <c r="B775" s="9" t="s">
        <v>285</v>
      </c>
      <c r="C775" s="9" t="s">
        <v>1035</v>
      </c>
      <c r="D775" s="9">
        <v>44767.682997685188</v>
      </c>
      <c r="E775" s="9">
        <v>0</v>
      </c>
      <c r="F775" s="9">
        <v>165503758</v>
      </c>
      <c r="G775" s="29">
        <v>172442503</v>
      </c>
      <c r="H775" s="29">
        <v>189822811</v>
      </c>
      <c r="I775" s="30">
        <v>0.1008</v>
      </c>
      <c r="J775" s="9">
        <v>0</v>
      </c>
      <c r="K775" s="9">
        <v>0</v>
      </c>
      <c r="L775" s="9">
        <v>0</v>
      </c>
      <c r="M775" s="9">
        <v>0.1008</v>
      </c>
      <c r="N775" s="9">
        <v>0</v>
      </c>
      <c r="O775" s="9">
        <v>0</v>
      </c>
      <c r="P775" s="9">
        <v>182184717</v>
      </c>
      <c r="Q775" s="31">
        <v>0.82199999999999995</v>
      </c>
      <c r="R775" s="31">
        <v>0.76539999999999997</v>
      </c>
      <c r="S775" s="31">
        <v>0.89410000000000001</v>
      </c>
      <c r="T775" s="31">
        <v>0.80459999999999998</v>
      </c>
      <c r="U775" s="32">
        <v>0.80459999999999998</v>
      </c>
      <c r="V775" s="31">
        <f t="shared" si="24"/>
        <v>-3.9200000000000013E-2</v>
      </c>
      <c r="W775" s="9">
        <f t="shared" si="25"/>
        <v>-71416.409064000021</v>
      </c>
    </row>
    <row r="776" spans="1:23" x14ac:dyDescent="0.35">
      <c r="A776" s="40">
        <v>187904</v>
      </c>
      <c r="B776" s="9" t="s">
        <v>284</v>
      </c>
      <c r="C776" s="9" t="s">
        <v>1035</v>
      </c>
      <c r="D776" s="9">
        <v>44764.500613425924</v>
      </c>
      <c r="E776" s="9">
        <v>19303870</v>
      </c>
      <c r="F776" s="9">
        <v>444527624</v>
      </c>
      <c r="G776" s="29">
        <v>443752151</v>
      </c>
      <c r="H776" s="29">
        <v>476251931</v>
      </c>
      <c r="I776" s="30">
        <v>7.3200000000000001E-2</v>
      </c>
      <c r="J776" s="9">
        <v>0</v>
      </c>
      <c r="K776" s="9">
        <v>0</v>
      </c>
      <c r="L776" s="9">
        <v>0</v>
      </c>
      <c r="M776" s="9">
        <v>7.3200000000000001E-2</v>
      </c>
      <c r="N776" s="9">
        <v>20937654</v>
      </c>
      <c r="O776" s="9">
        <v>1633784</v>
      </c>
      <c r="P776" s="9">
        <v>477304194</v>
      </c>
      <c r="Q776" s="31">
        <v>0.88680000000000003</v>
      </c>
      <c r="R776" s="31">
        <v>0.84650000000000003</v>
      </c>
      <c r="S776" s="31">
        <v>0.89410000000000001</v>
      </c>
      <c r="T776" s="31">
        <v>0.80459999999999998</v>
      </c>
      <c r="U776" s="32">
        <v>0.84650000000000003</v>
      </c>
      <c r="V776" s="31">
        <f t="shared" si="24"/>
        <v>0</v>
      </c>
      <c r="W776" s="9">
        <f t="shared" si="25"/>
        <v>0</v>
      </c>
    </row>
    <row r="777" spans="1:23" x14ac:dyDescent="0.35">
      <c r="A777" s="40">
        <v>187906</v>
      </c>
      <c r="B777" s="9" t="s">
        <v>283</v>
      </c>
      <c r="C777" s="9" t="s">
        <v>1035</v>
      </c>
      <c r="D777" s="9">
        <v>44770.666516203702</v>
      </c>
      <c r="E777" s="9">
        <v>0</v>
      </c>
      <c r="F777" s="9">
        <v>95180320</v>
      </c>
      <c r="G777" s="29">
        <v>99922494</v>
      </c>
      <c r="H777" s="29">
        <v>118321139</v>
      </c>
      <c r="I777" s="30">
        <v>0.18410000000000001</v>
      </c>
      <c r="J777" s="9">
        <v>0</v>
      </c>
      <c r="K777" s="9">
        <v>0</v>
      </c>
      <c r="L777" s="9">
        <v>0</v>
      </c>
      <c r="M777" s="9">
        <v>0.18410000000000001</v>
      </c>
      <c r="N777" s="9">
        <v>0</v>
      </c>
      <c r="O777" s="9">
        <v>0</v>
      </c>
      <c r="P777" s="9">
        <v>112705792</v>
      </c>
      <c r="Q777" s="31">
        <v>0.90039999999999998</v>
      </c>
      <c r="R777" s="31">
        <v>0.77929999999999999</v>
      </c>
      <c r="S777" s="31">
        <v>0.89410000000000001</v>
      </c>
      <c r="T777" s="31">
        <v>0.80459999999999998</v>
      </c>
      <c r="U777" s="32">
        <v>0.80459999999999998</v>
      </c>
      <c r="V777" s="31">
        <f t="shared" si="24"/>
        <v>-2.5299999999999989E-2</v>
      </c>
      <c r="W777" s="9">
        <f t="shared" si="25"/>
        <v>-28514.565375999984</v>
      </c>
    </row>
    <row r="778" spans="1:23" x14ac:dyDescent="0.35">
      <c r="A778" s="40">
        <v>187907</v>
      </c>
      <c r="B778" s="9" t="s">
        <v>282</v>
      </c>
      <c r="C778" s="9" t="s">
        <v>1035</v>
      </c>
      <c r="D778" s="9">
        <v>44764.500613425924</v>
      </c>
      <c r="E778" s="9">
        <v>0</v>
      </c>
      <c r="F778" s="9">
        <v>1976585781</v>
      </c>
      <c r="G778" s="29">
        <v>2132158979</v>
      </c>
      <c r="H778" s="29">
        <v>2336139640</v>
      </c>
      <c r="I778" s="30">
        <v>9.5699999999999993E-2</v>
      </c>
      <c r="J778" s="9">
        <v>0</v>
      </c>
      <c r="K778" s="9">
        <v>0</v>
      </c>
      <c r="L778" s="9">
        <v>0</v>
      </c>
      <c r="M778" s="9">
        <v>9.5699999999999993E-2</v>
      </c>
      <c r="N778" s="9">
        <v>0</v>
      </c>
      <c r="O778" s="9">
        <v>0</v>
      </c>
      <c r="P778" s="9">
        <v>2165682972</v>
      </c>
      <c r="Q778" s="31">
        <v>0.84360000000000002</v>
      </c>
      <c r="R778" s="31">
        <v>0.78910000000000002</v>
      </c>
      <c r="S778" s="31">
        <v>0.89410000000000001</v>
      </c>
      <c r="T778" s="31">
        <v>0.80459999999999998</v>
      </c>
      <c r="U778" s="32">
        <v>0.80459999999999998</v>
      </c>
      <c r="V778" s="31">
        <f t="shared" si="24"/>
        <v>-1.5499999999999958E-2</v>
      </c>
      <c r="W778" s="9">
        <f t="shared" si="25"/>
        <v>-335680.86065999907</v>
      </c>
    </row>
    <row r="779" spans="1:23" x14ac:dyDescent="0.35">
      <c r="A779" s="40">
        <v>187910</v>
      </c>
      <c r="B779" s="9" t="s">
        <v>281</v>
      </c>
      <c r="C779" s="9" t="s">
        <v>1035</v>
      </c>
      <c r="D779" s="9">
        <v>44769.544224537036</v>
      </c>
      <c r="E779" s="9">
        <v>0</v>
      </c>
      <c r="F779" s="9">
        <v>677396672</v>
      </c>
      <c r="G779" s="29">
        <v>735787279</v>
      </c>
      <c r="H779" s="29">
        <v>805361372</v>
      </c>
      <c r="I779" s="30">
        <v>9.4600000000000004E-2</v>
      </c>
      <c r="J779" s="9">
        <v>0</v>
      </c>
      <c r="K779" s="9">
        <v>0</v>
      </c>
      <c r="L779" s="9">
        <v>0</v>
      </c>
      <c r="M779" s="9">
        <v>9.4600000000000004E-2</v>
      </c>
      <c r="N779" s="9">
        <v>0</v>
      </c>
      <c r="O779" s="9">
        <v>0</v>
      </c>
      <c r="P779" s="9">
        <v>741449504</v>
      </c>
      <c r="Q779" s="31">
        <v>0.84860000000000002</v>
      </c>
      <c r="R779" s="31">
        <v>0.79459999999999997</v>
      </c>
      <c r="S779" s="31">
        <v>0.89410000000000001</v>
      </c>
      <c r="T779" s="31">
        <v>0.80459999999999998</v>
      </c>
      <c r="U779" s="32">
        <v>0.80459999999999998</v>
      </c>
      <c r="V779" s="31">
        <f t="shared" si="24"/>
        <v>-1.0000000000000009E-2</v>
      </c>
      <c r="W779" s="9">
        <f t="shared" si="25"/>
        <v>-74144.95040000006</v>
      </c>
    </row>
    <row r="780" spans="1:23" x14ac:dyDescent="0.35">
      <c r="A780" s="40">
        <v>188901</v>
      </c>
      <c r="B780" s="9" t="s">
        <v>280</v>
      </c>
      <c r="C780" s="9" t="s">
        <v>1035</v>
      </c>
      <c r="D780" s="9">
        <v>44767.529120370367</v>
      </c>
      <c r="E780" s="9">
        <v>0</v>
      </c>
      <c r="F780" s="9">
        <v>9764632965</v>
      </c>
      <c r="G780" s="29">
        <v>10244080726</v>
      </c>
      <c r="H780" s="29">
        <v>11304818184</v>
      </c>
      <c r="I780" s="30">
        <v>0.10349999999999999</v>
      </c>
      <c r="J780" s="9">
        <v>0</v>
      </c>
      <c r="K780" s="9">
        <v>0</v>
      </c>
      <c r="L780" s="9">
        <v>0</v>
      </c>
      <c r="M780" s="9">
        <v>0.10349999999999999</v>
      </c>
      <c r="N780" s="9">
        <v>0</v>
      </c>
      <c r="O780" s="9">
        <v>0</v>
      </c>
      <c r="P780" s="9">
        <v>10775725344</v>
      </c>
      <c r="Q780" s="31">
        <v>0.91059999999999997</v>
      </c>
      <c r="R780" s="31">
        <v>0.84570000000000001</v>
      </c>
      <c r="S780" s="31">
        <v>0.89410000000000001</v>
      </c>
      <c r="T780" s="31">
        <v>0.80459999999999998</v>
      </c>
      <c r="U780" s="32">
        <v>0.84570000000000001</v>
      </c>
      <c r="V780" s="31">
        <f t="shared" si="24"/>
        <v>0</v>
      </c>
      <c r="W780" s="9">
        <f t="shared" si="25"/>
        <v>0</v>
      </c>
    </row>
    <row r="781" spans="1:23" x14ac:dyDescent="0.35">
      <c r="A781" s="40">
        <v>188902</v>
      </c>
      <c r="B781" s="9" t="s">
        <v>279</v>
      </c>
      <c r="C781" s="9" t="s">
        <v>1035</v>
      </c>
      <c r="D781" s="9">
        <v>44768.642604166664</v>
      </c>
      <c r="E781" s="9">
        <v>0</v>
      </c>
      <c r="F781" s="9">
        <v>343427098</v>
      </c>
      <c r="G781" s="29">
        <v>332392609</v>
      </c>
      <c r="H781" s="29">
        <v>373153412</v>
      </c>
      <c r="I781" s="30">
        <v>0.1226</v>
      </c>
      <c r="J781" s="9">
        <v>0</v>
      </c>
      <c r="K781" s="9">
        <v>0</v>
      </c>
      <c r="L781" s="9">
        <v>0</v>
      </c>
      <c r="M781" s="9">
        <v>0.1226</v>
      </c>
      <c r="N781" s="9">
        <v>0</v>
      </c>
      <c r="O781" s="9">
        <v>0</v>
      </c>
      <c r="P781" s="9">
        <v>385541044</v>
      </c>
      <c r="Q781" s="31">
        <v>0.89329999999999998</v>
      </c>
      <c r="R781" s="31">
        <v>0.81559999999999999</v>
      </c>
      <c r="S781" s="31">
        <v>0.89410000000000001</v>
      </c>
      <c r="T781" s="31">
        <v>0.80459999999999998</v>
      </c>
      <c r="U781" s="32">
        <v>0.81559999999999999</v>
      </c>
      <c r="V781" s="31">
        <f t="shared" si="24"/>
        <v>0</v>
      </c>
      <c r="W781" s="9">
        <f t="shared" si="25"/>
        <v>0</v>
      </c>
    </row>
    <row r="782" spans="1:23" x14ac:dyDescent="0.35">
      <c r="A782" s="40">
        <v>188903</v>
      </c>
      <c r="B782" s="9" t="s">
        <v>278</v>
      </c>
      <c r="C782" s="9" t="s">
        <v>1035</v>
      </c>
      <c r="D782" s="9">
        <v>44769.687777777777</v>
      </c>
      <c r="E782" s="9">
        <v>0</v>
      </c>
      <c r="F782" s="9">
        <v>1377355157</v>
      </c>
      <c r="G782" s="29">
        <v>1378557256</v>
      </c>
      <c r="H782" s="29">
        <v>1549985093</v>
      </c>
      <c r="I782" s="30">
        <v>0.1244</v>
      </c>
      <c r="J782" s="9">
        <v>0</v>
      </c>
      <c r="K782" s="9">
        <v>0</v>
      </c>
      <c r="L782" s="9">
        <v>0</v>
      </c>
      <c r="M782" s="9">
        <v>0.1244</v>
      </c>
      <c r="N782" s="9">
        <v>0</v>
      </c>
      <c r="O782" s="9">
        <v>0</v>
      </c>
      <c r="P782" s="9">
        <v>1548633509</v>
      </c>
      <c r="Q782" s="31">
        <v>0.90680000000000005</v>
      </c>
      <c r="R782" s="31">
        <v>0.8266</v>
      </c>
      <c r="S782" s="31">
        <v>0.89410000000000001</v>
      </c>
      <c r="T782" s="31">
        <v>0.80459999999999998</v>
      </c>
      <c r="U782" s="32">
        <v>0.8266</v>
      </c>
      <c r="V782" s="31">
        <f t="shared" si="24"/>
        <v>0</v>
      </c>
      <c r="W782" s="9">
        <f t="shared" si="25"/>
        <v>0</v>
      </c>
    </row>
    <row r="783" spans="1:23" x14ac:dyDescent="0.35">
      <c r="A783" s="40">
        <v>188904</v>
      </c>
      <c r="B783" s="9" t="s">
        <v>277</v>
      </c>
      <c r="C783" s="9" t="s">
        <v>1035</v>
      </c>
      <c r="D783" s="9">
        <v>44769.544224537036</v>
      </c>
      <c r="E783" s="9">
        <v>0</v>
      </c>
      <c r="F783" s="9">
        <v>1439136597</v>
      </c>
      <c r="G783" s="29">
        <v>1457726620</v>
      </c>
      <c r="H783" s="29">
        <v>1601838667</v>
      </c>
      <c r="I783" s="30">
        <v>9.8900000000000002E-2</v>
      </c>
      <c r="J783" s="9">
        <v>0</v>
      </c>
      <c r="K783" s="9">
        <v>0</v>
      </c>
      <c r="L783" s="9">
        <v>0</v>
      </c>
      <c r="M783" s="9">
        <v>9.8900000000000002E-2</v>
      </c>
      <c r="N783" s="9">
        <v>0</v>
      </c>
      <c r="O783" s="9">
        <v>0</v>
      </c>
      <c r="P783" s="9">
        <v>1581410819</v>
      </c>
      <c r="Q783" s="31">
        <v>0.91339999999999999</v>
      </c>
      <c r="R783" s="31">
        <v>0.85199999999999998</v>
      </c>
      <c r="S783" s="31">
        <v>0.89410000000000001</v>
      </c>
      <c r="T783" s="31">
        <v>0.80459999999999998</v>
      </c>
      <c r="U783" s="32">
        <v>0.85199999999999998</v>
      </c>
      <c r="V783" s="31">
        <f t="shared" si="24"/>
        <v>0</v>
      </c>
      <c r="W783" s="9">
        <f t="shared" si="25"/>
        <v>0</v>
      </c>
    </row>
    <row r="784" spans="1:23" x14ac:dyDescent="0.35">
      <c r="A784" s="40">
        <v>189901</v>
      </c>
      <c r="B784" s="9" t="s">
        <v>276</v>
      </c>
      <c r="C784" s="9" t="s">
        <v>1035</v>
      </c>
      <c r="D784" s="9">
        <v>44769.687777777777</v>
      </c>
      <c r="E784" s="9">
        <v>0</v>
      </c>
      <c r="F784" s="9">
        <v>477648381</v>
      </c>
      <c r="G784" s="29">
        <v>492176436</v>
      </c>
      <c r="H784" s="29">
        <v>560403039</v>
      </c>
      <c r="I784" s="30">
        <v>0.1386</v>
      </c>
      <c r="J784" s="9">
        <v>0</v>
      </c>
      <c r="K784" s="9">
        <v>0</v>
      </c>
      <c r="L784" s="9">
        <v>0</v>
      </c>
      <c r="M784" s="9">
        <v>0.1386</v>
      </c>
      <c r="N784" s="9">
        <v>0</v>
      </c>
      <c r="O784" s="9">
        <v>0</v>
      </c>
      <c r="P784" s="9">
        <v>543861072</v>
      </c>
      <c r="Q784" s="31">
        <v>0.82199999999999995</v>
      </c>
      <c r="R784" s="31">
        <v>0.7399</v>
      </c>
      <c r="S784" s="31">
        <v>0.89410000000000001</v>
      </c>
      <c r="T784" s="31">
        <v>0.80459999999999998</v>
      </c>
      <c r="U784" s="32">
        <v>0.80459999999999998</v>
      </c>
      <c r="V784" s="31">
        <f t="shared" si="24"/>
        <v>-6.469999999999998E-2</v>
      </c>
      <c r="W784" s="9">
        <f t="shared" si="25"/>
        <v>-351878.11358399986</v>
      </c>
    </row>
    <row r="785" spans="1:23" x14ac:dyDescent="0.35">
      <c r="A785" s="40">
        <v>189902</v>
      </c>
      <c r="B785" s="9" t="s">
        <v>275</v>
      </c>
      <c r="C785" s="9" t="s">
        <v>1035</v>
      </c>
      <c r="D785" s="9">
        <v>44768.607303240744</v>
      </c>
      <c r="E785" s="9">
        <v>0</v>
      </c>
      <c r="F785" s="9">
        <v>230730869</v>
      </c>
      <c r="G785" s="29">
        <v>212216999</v>
      </c>
      <c r="H785" s="29">
        <v>223362360</v>
      </c>
      <c r="I785" s="30">
        <v>5.2499999999999998E-2</v>
      </c>
      <c r="J785" s="9">
        <v>0</v>
      </c>
      <c r="K785" s="9">
        <v>0</v>
      </c>
      <c r="L785" s="9">
        <v>0</v>
      </c>
      <c r="M785" s="9">
        <v>5.2499999999999998E-2</v>
      </c>
      <c r="N785" s="9">
        <v>0</v>
      </c>
      <c r="O785" s="9">
        <v>0</v>
      </c>
      <c r="P785" s="9">
        <v>242848554</v>
      </c>
      <c r="Q785" s="31">
        <v>0.87339999999999995</v>
      </c>
      <c r="R785" s="31">
        <v>0.85050000000000003</v>
      </c>
      <c r="S785" s="31">
        <v>0.89410000000000001</v>
      </c>
      <c r="T785" s="31">
        <v>0.80459999999999998</v>
      </c>
      <c r="U785" s="32">
        <v>0.85050000000000003</v>
      </c>
      <c r="V785" s="31">
        <f t="shared" si="24"/>
        <v>0</v>
      </c>
      <c r="W785" s="9">
        <f t="shared" si="25"/>
        <v>0</v>
      </c>
    </row>
    <row r="786" spans="1:23" x14ac:dyDescent="0.35">
      <c r="A786" s="40">
        <v>190903</v>
      </c>
      <c r="B786" s="9" t="s">
        <v>274</v>
      </c>
      <c r="C786" s="9" t="s">
        <v>1035</v>
      </c>
      <c r="D786" s="9">
        <v>44767.529120370367</v>
      </c>
      <c r="E786" s="9">
        <v>0</v>
      </c>
      <c r="F786" s="9">
        <v>856918870</v>
      </c>
      <c r="G786" s="29">
        <v>914541675</v>
      </c>
      <c r="H786" s="29">
        <v>1003360010</v>
      </c>
      <c r="I786" s="30">
        <v>9.7100000000000006E-2</v>
      </c>
      <c r="J786" s="9">
        <v>0</v>
      </c>
      <c r="K786" s="9">
        <v>0</v>
      </c>
      <c r="L786" s="9">
        <v>0</v>
      </c>
      <c r="M786" s="9">
        <v>9.7100000000000006E-2</v>
      </c>
      <c r="N786" s="9">
        <v>0</v>
      </c>
      <c r="O786" s="9">
        <v>0</v>
      </c>
      <c r="P786" s="9">
        <v>940141001</v>
      </c>
      <c r="Q786" s="31">
        <v>0.82199999999999995</v>
      </c>
      <c r="R786" s="31">
        <v>0.76790000000000003</v>
      </c>
      <c r="S786" s="31">
        <v>0.89410000000000001</v>
      </c>
      <c r="T786" s="31">
        <v>0.80459999999999998</v>
      </c>
      <c r="U786" s="32">
        <v>0.80459999999999998</v>
      </c>
      <c r="V786" s="31">
        <f t="shared" si="24"/>
        <v>-3.6699999999999955E-2</v>
      </c>
      <c r="W786" s="9">
        <f t="shared" si="25"/>
        <v>-345031.74736699957</v>
      </c>
    </row>
    <row r="787" spans="1:23" x14ac:dyDescent="0.35">
      <c r="A787" s="40">
        <v>191901</v>
      </c>
      <c r="B787" s="9" t="s">
        <v>273</v>
      </c>
      <c r="C787" s="9" t="s">
        <v>1035</v>
      </c>
      <c r="D787" s="9">
        <v>44764.500613425924</v>
      </c>
      <c r="E787" s="9">
        <v>0</v>
      </c>
      <c r="F787" s="9">
        <v>5876228827</v>
      </c>
      <c r="G787" s="29">
        <v>6085532761</v>
      </c>
      <c r="H787" s="29">
        <v>7029334469</v>
      </c>
      <c r="I787" s="30">
        <v>0.15509999999999999</v>
      </c>
      <c r="J787" s="9">
        <v>0</v>
      </c>
      <c r="K787" s="9">
        <v>0</v>
      </c>
      <c r="L787" s="9">
        <v>0</v>
      </c>
      <c r="M787" s="9">
        <v>0.15509999999999999</v>
      </c>
      <c r="N787" s="9">
        <v>0</v>
      </c>
      <c r="O787" s="9">
        <v>0</v>
      </c>
      <c r="P787" s="9">
        <v>6787569711</v>
      </c>
      <c r="Q787" s="31">
        <v>0.87080000000000002</v>
      </c>
      <c r="R787" s="31">
        <v>0.77270000000000005</v>
      </c>
      <c r="S787" s="31">
        <v>0.89410000000000001</v>
      </c>
      <c r="T787" s="31">
        <v>0.80459999999999998</v>
      </c>
      <c r="U787" s="32">
        <v>0.80459999999999998</v>
      </c>
      <c r="V787" s="31">
        <f t="shared" si="24"/>
        <v>-3.1899999999999928E-2</v>
      </c>
      <c r="W787" s="9">
        <f t="shared" si="25"/>
        <v>-2165234.7378089949</v>
      </c>
    </row>
    <row r="788" spans="1:23" x14ac:dyDescent="0.35">
      <c r="A788" s="40">
        <v>192901</v>
      </c>
      <c r="B788" s="9" t="s">
        <v>272</v>
      </c>
      <c r="C788" s="9" t="s">
        <v>1035</v>
      </c>
      <c r="D788" s="9">
        <v>44764.500613425924</v>
      </c>
      <c r="E788" s="9">
        <v>8808938</v>
      </c>
      <c r="F788" s="9">
        <v>4623095106</v>
      </c>
      <c r="G788" s="29">
        <v>4617550384</v>
      </c>
      <c r="H788" s="29">
        <v>7697155577</v>
      </c>
      <c r="I788" s="30">
        <v>0.66690000000000005</v>
      </c>
      <c r="J788" s="9">
        <v>0</v>
      </c>
      <c r="K788" s="9">
        <v>0</v>
      </c>
      <c r="L788" s="9">
        <v>0</v>
      </c>
      <c r="M788" s="9">
        <v>0.66690000000000005</v>
      </c>
      <c r="N788" s="9">
        <v>7570117</v>
      </c>
      <c r="O788" s="9">
        <v>-1238821</v>
      </c>
      <c r="P788" s="9">
        <v>7699284459</v>
      </c>
      <c r="Q788" s="31">
        <v>0.91339999999999999</v>
      </c>
      <c r="R788" s="31">
        <v>0.56210000000000004</v>
      </c>
      <c r="S788" s="31">
        <v>0.89410000000000001</v>
      </c>
      <c r="T788" s="31">
        <v>0.80459999999999998</v>
      </c>
      <c r="U788" s="32">
        <v>0.80459999999999998</v>
      </c>
      <c r="V788" s="31">
        <f t="shared" si="24"/>
        <v>-0.24249999999999994</v>
      </c>
      <c r="W788" s="9">
        <f t="shared" si="25"/>
        <v>-18670764.813074995</v>
      </c>
    </row>
    <row r="789" spans="1:23" x14ac:dyDescent="0.35">
      <c r="A789" s="40">
        <v>193902</v>
      </c>
      <c r="B789" s="9" t="s">
        <v>271</v>
      </c>
      <c r="C789" s="9" t="s">
        <v>1035</v>
      </c>
      <c r="D789" s="9">
        <v>44774.678518518522</v>
      </c>
      <c r="E789" s="9">
        <v>0</v>
      </c>
      <c r="F789" s="9">
        <v>541961492</v>
      </c>
      <c r="G789" s="29">
        <v>473112466</v>
      </c>
      <c r="H789" s="29">
        <v>509792886</v>
      </c>
      <c r="I789" s="30">
        <v>7.7499999999999999E-2</v>
      </c>
      <c r="J789" s="9">
        <v>0</v>
      </c>
      <c r="K789" s="9">
        <v>0</v>
      </c>
      <c r="L789" s="9">
        <v>0</v>
      </c>
      <c r="M789" s="9">
        <v>7.7499999999999999E-2</v>
      </c>
      <c r="N789" s="9">
        <v>0</v>
      </c>
      <c r="O789" s="9">
        <v>0</v>
      </c>
      <c r="P789" s="9">
        <v>583979779</v>
      </c>
      <c r="Q789" s="31">
        <v>0.87980000000000003</v>
      </c>
      <c r="R789" s="31">
        <v>0.83689999999999998</v>
      </c>
      <c r="S789" s="31">
        <v>0.89410000000000001</v>
      </c>
      <c r="T789" s="31">
        <v>0.80459999999999998</v>
      </c>
      <c r="U789" s="32">
        <v>0.83689999999999998</v>
      </c>
      <c r="V789" s="31">
        <f t="shared" si="24"/>
        <v>0</v>
      </c>
      <c r="W789" s="9">
        <f t="shared" si="25"/>
        <v>0</v>
      </c>
    </row>
    <row r="790" spans="1:23" x14ac:dyDescent="0.35">
      <c r="A790" s="40">
        <v>194902</v>
      </c>
      <c r="B790" s="9" t="s">
        <v>270</v>
      </c>
      <c r="C790" s="9" t="s">
        <v>1035</v>
      </c>
      <c r="D790" s="9">
        <v>44769.687777777777</v>
      </c>
      <c r="E790" s="9">
        <v>0</v>
      </c>
      <c r="F790" s="9">
        <v>65753669</v>
      </c>
      <c r="G790" s="29">
        <v>70496041</v>
      </c>
      <c r="H790" s="29">
        <v>78410528</v>
      </c>
      <c r="I790" s="30">
        <v>0.1123</v>
      </c>
      <c r="J790" s="9">
        <v>0</v>
      </c>
      <c r="K790" s="9">
        <v>0</v>
      </c>
      <c r="L790" s="9">
        <v>0</v>
      </c>
      <c r="M790" s="9">
        <v>0.1123</v>
      </c>
      <c r="N790" s="9">
        <v>0</v>
      </c>
      <c r="O790" s="9">
        <v>0</v>
      </c>
      <c r="P790" s="9">
        <v>73135737</v>
      </c>
      <c r="Q790" s="31">
        <v>0.82199999999999995</v>
      </c>
      <c r="R790" s="31">
        <v>0.75749999999999995</v>
      </c>
      <c r="S790" s="31">
        <v>0.89410000000000001</v>
      </c>
      <c r="T790" s="31">
        <v>0.80459999999999998</v>
      </c>
      <c r="U790" s="32">
        <v>0.80459999999999998</v>
      </c>
      <c r="V790" s="31">
        <f t="shared" si="24"/>
        <v>-4.7100000000000031E-2</v>
      </c>
      <c r="W790" s="9">
        <f t="shared" si="25"/>
        <v>-34446.932127000022</v>
      </c>
    </row>
    <row r="791" spans="1:23" x14ac:dyDescent="0.35">
      <c r="A791" s="40">
        <v>194903</v>
      </c>
      <c r="B791" s="9" t="s">
        <v>269</v>
      </c>
      <c r="C791" s="9" t="s">
        <v>1035</v>
      </c>
      <c r="D791" s="9">
        <v>44770.666516203702</v>
      </c>
      <c r="E791" s="9">
        <v>0</v>
      </c>
      <c r="F791" s="9">
        <v>249162225</v>
      </c>
      <c r="G791" s="29">
        <v>258219276</v>
      </c>
      <c r="H791" s="29">
        <v>368066504</v>
      </c>
      <c r="I791" s="30">
        <v>0.4254</v>
      </c>
      <c r="J791" s="9">
        <v>0</v>
      </c>
      <c r="K791" s="9">
        <v>0</v>
      </c>
      <c r="L791" s="9">
        <v>0</v>
      </c>
      <c r="M791" s="9">
        <v>0.4254</v>
      </c>
      <c r="N791" s="9">
        <v>0</v>
      </c>
      <c r="O791" s="9">
        <v>0</v>
      </c>
      <c r="P791" s="9">
        <v>355156557</v>
      </c>
      <c r="Q791" s="31">
        <v>0.91339999999999999</v>
      </c>
      <c r="R791" s="31">
        <v>0.65680000000000005</v>
      </c>
      <c r="S791" s="31">
        <v>0.89410000000000001</v>
      </c>
      <c r="T791" s="31">
        <v>0.80459999999999998</v>
      </c>
      <c r="U791" s="32">
        <v>0.80459999999999998</v>
      </c>
      <c r="V791" s="31">
        <f t="shared" si="24"/>
        <v>-0.14779999999999993</v>
      </c>
      <c r="W791" s="9">
        <f t="shared" si="25"/>
        <v>-524921.39124599972</v>
      </c>
    </row>
    <row r="792" spans="1:23" x14ac:dyDescent="0.35">
      <c r="A792" s="40">
        <v>194904</v>
      </c>
      <c r="B792" s="9" t="s">
        <v>268</v>
      </c>
      <c r="C792" s="9" t="s">
        <v>1035</v>
      </c>
      <c r="D792" s="9">
        <v>44769.402430555558</v>
      </c>
      <c r="E792" s="9">
        <v>0</v>
      </c>
      <c r="F792" s="9">
        <v>261430097</v>
      </c>
      <c r="G792" s="29">
        <v>240501388</v>
      </c>
      <c r="H792" s="29">
        <v>279363498</v>
      </c>
      <c r="I792" s="30">
        <v>0.16159999999999999</v>
      </c>
      <c r="J792" s="9">
        <v>0</v>
      </c>
      <c r="K792" s="9">
        <v>0</v>
      </c>
      <c r="L792" s="9">
        <v>0</v>
      </c>
      <c r="M792" s="9">
        <v>0.16159999999999999</v>
      </c>
      <c r="N792" s="9">
        <v>0</v>
      </c>
      <c r="O792" s="9">
        <v>0</v>
      </c>
      <c r="P792" s="9">
        <v>303674033</v>
      </c>
      <c r="Q792" s="31">
        <v>0.86809999999999998</v>
      </c>
      <c r="R792" s="31">
        <v>0.76600000000000001</v>
      </c>
      <c r="S792" s="31">
        <v>0.89410000000000001</v>
      </c>
      <c r="T792" s="31">
        <v>0.80459999999999998</v>
      </c>
      <c r="U792" s="32">
        <v>0.80459999999999998</v>
      </c>
      <c r="V792" s="31">
        <f t="shared" si="24"/>
        <v>-3.8599999999999968E-2</v>
      </c>
      <c r="W792" s="9">
        <f t="shared" si="25"/>
        <v>-117218.17673799991</v>
      </c>
    </row>
    <row r="793" spans="1:23" x14ac:dyDescent="0.35">
      <c r="A793" s="40">
        <v>194905</v>
      </c>
      <c r="B793" s="9" t="s">
        <v>267</v>
      </c>
      <c r="C793" s="9" t="s">
        <v>1035</v>
      </c>
      <c r="D793" s="9">
        <v>44774.524027777778</v>
      </c>
      <c r="E793" s="9">
        <v>0</v>
      </c>
      <c r="F793" s="9">
        <v>92020644</v>
      </c>
      <c r="G793" s="29">
        <v>83273139</v>
      </c>
      <c r="H793" s="29">
        <v>92096740</v>
      </c>
      <c r="I793" s="30">
        <v>0.106</v>
      </c>
      <c r="J793" s="9">
        <v>0</v>
      </c>
      <c r="K793" s="9">
        <v>0</v>
      </c>
      <c r="L793" s="9">
        <v>0</v>
      </c>
      <c r="M793" s="9">
        <v>0.106</v>
      </c>
      <c r="N793" s="9">
        <v>0</v>
      </c>
      <c r="O793" s="9">
        <v>0</v>
      </c>
      <c r="P793" s="9">
        <v>101771128</v>
      </c>
      <c r="Q793" s="31">
        <v>0.82199999999999995</v>
      </c>
      <c r="R793" s="31">
        <v>0.76180000000000003</v>
      </c>
      <c r="S793" s="31">
        <v>0.89410000000000001</v>
      </c>
      <c r="T793" s="31">
        <v>0.80459999999999998</v>
      </c>
      <c r="U793" s="32">
        <v>0.80459999999999998</v>
      </c>
      <c r="V793" s="31">
        <f t="shared" si="24"/>
        <v>-4.2799999999999949E-2</v>
      </c>
      <c r="W793" s="9">
        <f t="shared" si="25"/>
        <v>-43558.042783999947</v>
      </c>
    </row>
    <row r="794" spans="1:23" x14ac:dyDescent="0.35">
      <c r="A794" s="40">
        <v>195901</v>
      </c>
      <c r="B794" s="9" t="s">
        <v>266</v>
      </c>
      <c r="C794" s="9" t="s">
        <v>1035</v>
      </c>
      <c r="D794" s="9">
        <v>44773.657812500001</v>
      </c>
      <c r="E794" s="9">
        <v>34659468</v>
      </c>
      <c r="F794" s="9">
        <v>14409903687</v>
      </c>
      <c r="G794" s="29">
        <v>14709481929</v>
      </c>
      <c r="H794" s="29">
        <v>31269214792</v>
      </c>
      <c r="I794" s="30">
        <v>1.1257999999999999</v>
      </c>
      <c r="J794" s="9">
        <v>128819533</v>
      </c>
      <c r="K794" s="9">
        <v>0</v>
      </c>
      <c r="L794" s="9">
        <v>128819533</v>
      </c>
      <c r="M794" s="9">
        <v>1.1073</v>
      </c>
      <c r="N794" s="9">
        <v>43454623</v>
      </c>
      <c r="O794" s="9">
        <v>8795155</v>
      </c>
      <c r="P794" s="9">
        <v>30602151479</v>
      </c>
      <c r="Q794" s="31">
        <v>0.91339999999999999</v>
      </c>
      <c r="R794" s="31">
        <v>0.44469999999999998</v>
      </c>
      <c r="S794" s="31">
        <v>0.89410000000000001</v>
      </c>
      <c r="T794" s="31">
        <v>0.80459999999999998</v>
      </c>
      <c r="U794" s="32">
        <v>0.80459999999999998</v>
      </c>
      <c r="V794" s="31">
        <f t="shared" si="24"/>
        <v>-0.3599</v>
      </c>
      <c r="W794" s="9">
        <f t="shared" si="25"/>
        <v>-110137143.172921</v>
      </c>
    </row>
    <row r="795" spans="1:23" x14ac:dyDescent="0.35">
      <c r="A795" s="40">
        <v>195902</v>
      </c>
      <c r="B795" s="9" t="s">
        <v>265</v>
      </c>
      <c r="C795" s="9" t="s">
        <v>1035</v>
      </c>
      <c r="D795" s="9">
        <v>44774.678518518522</v>
      </c>
      <c r="E795" s="9">
        <v>0</v>
      </c>
      <c r="F795" s="9">
        <v>468203622</v>
      </c>
      <c r="G795" s="29">
        <v>521601720</v>
      </c>
      <c r="H795" s="29">
        <v>1071153025</v>
      </c>
      <c r="I795" s="30">
        <v>1.0536000000000001</v>
      </c>
      <c r="J795" s="9">
        <v>0</v>
      </c>
      <c r="K795" s="9">
        <v>0</v>
      </c>
      <c r="L795" s="9">
        <v>0</v>
      </c>
      <c r="M795" s="9">
        <v>1.0536000000000001</v>
      </c>
      <c r="N795" s="9">
        <v>0</v>
      </c>
      <c r="O795" s="9">
        <v>0</v>
      </c>
      <c r="P795" s="9">
        <v>961495537</v>
      </c>
      <c r="Q795" s="31">
        <v>0.89259999999999995</v>
      </c>
      <c r="R795" s="31">
        <v>0.44550000000000001</v>
      </c>
      <c r="S795" s="31">
        <v>0.89410000000000001</v>
      </c>
      <c r="T795" s="31">
        <v>0.80459999999999998</v>
      </c>
      <c r="U795" s="32">
        <v>0.80459999999999998</v>
      </c>
      <c r="V795" s="31">
        <f t="shared" si="24"/>
        <v>-0.35909999999999997</v>
      </c>
      <c r="W795" s="9">
        <f t="shared" si="25"/>
        <v>-3452730.4733669995</v>
      </c>
    </row>
    <row r="796" spans="1:23" x14ac:dyDescent="0.35">
      <c r="A796" s="40">
        <v>196901</v>
      </c>
      <c r="B796" s="9" t="s">
        <v>264</v>
      </c>
      <c r="C796" s="9" t="s">
        <v>1035</v>
      </c>
      <c r="D796" s="9">
        <v>44771.649733796294</v>
      </c>
      <c r="E796" s="9">
        <v>2690670</v>
      </c>
      <c r="F796" s="9">
        <v>192184407</v>
      </c>
      <c r="G796" s="29">
        <v>191585240</v>
      </c>
      <c r="H796" s="29">
        <v>265894430</v>
      </c>
      <c r="I796" s="30">
        <v>0.38790000000000002</v>
      </c>
      <c r="J796" s="9">
        <v>0</v>
      </c>
      <c r="K796" s="9">
        <v>0</v>
      </c>
      <c r="L796" s="9">
        <v>0</v>
      </c>
      <c r="M796" s="9">
        <v>0.38790000000000002</v>
      </c>
      <c r="N796" s="9">
        <v>2812530</v>
      </c>
      <c r="O796" s="9">
        <v>121860</v>
      </c>
      <c r="P796" s="9">
        <v>265804236</v>
      </c>
      <c r="Q796" s="31">
        <v>0.91339999999999999</v>
      </c>
      <c r="R796" s="31">
        <v>0.67689999999999995</v>
      </c>
      <c r="S796" s="31">
        <v>0.89410000000000001</v>
      </c>
      <c r="T796" s="31">
        <v>0.80459999999999998</v>
      </c>
      <c r="U796" s="32">
        <v>0.80459999999999998</v>
      </c>
      <c r="V796" s="31">
        <f t="shared" si="24"/>
        <v>-0.12770000000000004</v>
      </c>
      <c r="W796" s="9">
        <f t="shared" si="25"/>
        <v>-339432.00937200006</v>
      </c>
    </row>
    <row r="797" spans="1:23" x14ac:dyDescent="0.35">
      <c r="A797" s="40">
        <v>196902</v>
      </c>
      <c r="B797" s="9" t="s">
        <v>263</v>
      </c>
      <c r="C797" s="9" t="s">
        <v>1035</v>
      </c>
      <c r="D797" s="9">
        <v>44768.642604166664</v>
      </c>
      <c r="E797" s="9">
        <v>0</v>
      </c>
      <c r="F797" s="9">
        <v>270889399</v>
      </c>
      <c r="G797" s="29">
        <v>256289970</v>
      </c>
      <c r="H797" s="29">
        <v>313051428</v>
      </c>
      <c r="I797" s="30">
        <v>0.2215</v>
      </c>
      <c r="J797" s="9">
        <v>0</v>
      </c>
      <c r="K797" s="9">
        <v>0</v>
      </c>
      <c r="L797" s="9">
        <v>0</v>
      </c>
      <c r="M797" s="9">
        <v>0.2215</v>
      </c>
      <c r="N797" s="9">
        <v>0</v>
      </c>
      <c r="O797" s="9">
        <v>0</v>
      </c>
      <c r="P797" s="9">
        <v>330884245</v>
      </c>
      <c r="Q797" s="31">
        <v>0.84199999999999997</v>
      </c>
      <c r="R797" s="31">
        <v>0.70650000000000002</v>
      </c>
      <c r="S797" s="31">
        <v>0.89410000000000001</v>
      </c>
      <c r="T797" s="31">
        <v>0.80459999999999998</v>
      </c>
      <c r="U797" s="32">
        <v>0.80459999999999998</v>
      </c>
      <c r="V797" s="31">
        <f t="shared" si="24"/>
        <v>-9.8099999999999965E-2</v>
      </c>
      <c r="W797" s="9">
        <f t="shared" si="25"/>
        <v>-324597.44434499991</v>
      </c>
    </row>
    <row r="798" spans="1:23" x14ac:dyDescent="0.35">
      <c r="A798" s="40">
        <v>196903</v>
      </c>
      <c r="B798" s="9" t="s">
        <v>262</v>
      </c>
      <c r="C798" s="9" t="s">
        <v>1035</v>
      </c>
      <c r="D798" s="9">
        <v>44770.666516203702</v>
      </c>
      <c r="E798" s="9">
        <v>0</v>
      </c>
      <c r="F798" s="9">
        <v>381687766</v>
      </c>
      <c r="G798" s="29">
        <v>364428858</v>
      </c>
      <c r="H798" s="29">
        <v>421145327</v>
      </c>
      <c r="I798" s="30">
        <v>0.15559999999999999</v>
      </c>
      <c r="J798" s="9">
        <v>0</v>
      </c>
      <c r="K798" s="9">
        <v>0</v>
      </c>
      <c r="L798" s="9">
        <v>0</v>
      </c>
      <c r="M798" s="9">
        <v>0.15559999999999999</v>
      </c>
      <c r="N798" s="9">
        <v>0</v>
      </c>
      <c r="O798" s="9">
        <v>0</v>
      </c>
      <c r="P798" s="9">
        <v>441090258</v>
      </c>
      <c r="Q798" s="31">
        <v>0.91339999999999999</v>
      </c>
      <c r="R798" s="31">
        <v>0.81010000000000004</v>
      </c>
      <c r="S798" s="31">
        <v>0.89410000000000001</v>
      </c>
      <c r="T798" s="31">
        <v>0.80459999999999998</v>
      </c>
      <c r="U798" s="32">
        <v>0.81010000000000004</v>
      </c>
      <c r="V798" s="31">
        <f t="shared" si="24"/>
        <v>0</v>
      </c>
      <c r="W798" s="9">
        <f t="shared" si="25"/>
        <v>0</v>
      </c>
    </row>
    <row r="799" spans="1:23" x14ac:dyDescent="0.35">
      <c r="A799" s="40">
        <v>197902</v>
      </c>
      <c r="B799" s="9" t="s">
        <v>261</v>
      </c>
      <c r="C799" s="9" t="s">
        <v>1035</v>
      </c>
      <c r="D799" s="9">
        <v>44769.687777777777</v>
      </c>
      <c r="E799" s="9">
        <v>2353974</v>
      </c>
      <c r="F799" s="9">
        <v>286943939</v>
      </c>
      <c r="G799" s="29">
        <v>285895902</v>
      </c>
      <c r="H799" s="29">
        <v>385095369</v>
      </c>
      <c r="I799" s="30">
        <v>0.34699999999999998</v>
      </c>
      <c r="J799" s="9">
        <v>0</v>
      </c>
      <c r="K799" s="9">
        <v>0</v>
      </c>
      <c r="L799" s="9">
        <v>0</v>
      </c>
      <c r="M799" s="9">
        <v>0.34699999999999998</v>
      </c>
      <c r="N799" s="9">
        <v>0</v>
      </c>
      <c r="O799" s="9">
        <v>-2353974</v>
      </c>
      <c r="P799" s="9">
        <v>383336301</v>
      </c>
      <c r="Q799" s="31">
        <v>0.91339999999999999</v>
      </c>
      <c r="R799" s="31">
        <v>0.70079999999999998</v>
      </c>
      <c r="S799" s="31">
        <v>0.89410000000000001</v>
      </c>
      <c r="T799" s="31">
        <v>0.80459999999999998</v>
      </c>
      <c r="U799" s="32">
        <v>0.80459999999999998</v>
      </c>
      <c r="V799" s="31">
        <f t="shared" si="24"/>
        <v>-0.1038</v>
      </c>
      <c r="W799" s="9">
        <f t="shared" si="25"/>
        <v>-397903.08043799998</v>
      </c>
    </row>
    <row r="800" spans="1:23" x14ac:dyDescent="0.35">
      <c r="A800" s="40">
        <v>198901</v>
      </c>
      <c r="B800" s="9" t="s">
        <v>260</v>
      </c>
      <c r="C800" s="9" t="s">
        <v>1035</v>
      </c>
      <c r="D800" s="9">
        <v>44774.524027777778</v>
      </c>
      <c r="E800" s="9">
        <v>0</v>
      </c>
      <c r="F800" s="9">
        <v>277896254</v>
      </c>
      <c r="G800" s="29">
        <v>283407971</v>
      </c>
      <c r="H800" s="29">
        <v>310578419</v>
      </c>
      <c r="I800" s="30">
        <v>9.5899999999999999E-2</v>
      </c>
      <c r="J800" s="9">
        <v>0</v>
      </c>
      <c r="K800" s="9">
        <v>0</v>
      </c>
      <c r="L800" s="9">
        <v>0</v>
      </c>
      <c r="M800" s="9">
        <v>9.5899999999999999E-2</v>
      </c>
      <c r="N800" s="9">
        <v>0</v>
      </c>
      <c r="O800" s="9">
        <v>0</v>
      </c>
      <c r="P800" s="9">
        <v>304538291</v>
      </c>
      <c r="Q800" s="31">
        <v>0.91339999999999999</v>
      </c>
      <c r="R800" s="31">
        <v>0.85429999999999995</v>
      </c>
      <c r="S800" s="31">
        <v>0.89410000000000001</v>
      </c>
      <c r="T800" s="31">
        <v>0.80459999999999998</v>
      </c>
      <c r="U800" s="32">
        <v>0.85429999999999995</v>
      </c>
      <c r="V800" s="31">
        <f t="shared" si="24"/>
        <v>0</v>
      </c>
      <c r="W800" s="9">
        <f t="shared" si="25"/>
        <v>0</v>
      </c>
    </row>
    <row r="801" spans="1:23" x14ac:dyDescent="0.35">
      <c r="A801" s="40">
        <v>198902</v>
      </c>
      <c r="B801" s="9" t="s">
        <v>259</v>
      </c>
      <c r="C801" s="9" t="s">
        <v>1035</v>
      </c>
      <c r="D801" s="9">
        <v>44768.607303240744</v>
      </c>
      <c r="E801" s="9">
        <v>0</v>
      </c>
      <c r="F801" s="9">
        <v>185129480</v>
      </c>
      <c r="G801" s="29">
        <v>187400555</v>
      </c>
      <c r="H801" s="29">
        <v>197977101</v>
      </c>
      <c r="I801" s="30">
        <v>5.6399999999999999E-2</v>
      </c>
      <c r="J801" s="9">
        <v>0</v>
      </c>
      <c r="K801" s="9">
        <v>0</v>
      </c>
      <c r="L801" s="9">
        <v>0</v>
      </c>
      <c r="M801" s="9">
        <v>5.6399999999999999E-2</v>
      </c>
      <c r="N801" s="9">
        <v>0</v>
      </c>
      <c r="O801" s="9">
        <v>0</v>
      </c>
      <c r="P801" s="9">
        <v>195577851</v>
      </c>
      <c r="Q801" s="31">
        <v>0.82199999999999995</v>
      </c>
      <c r="R801" s="31">
        <v>0.79749999999999999</v>
      </c>
      <c r="S801" s="31">
        <v>0.89410000000000001</v>
      </c>
      <c r="T801" s="31">
        <v>0.80459999999999998</v>
      </c>
      <c r="U801" s="32">
        <v>0.80459999999999998</v>
      </c>
      <c r="V801" s="31">
        <f t="shared" si="24"/>
        <v>-7.0999999999999952E-3</v>
      </c>
      <c r="W801" s="9">
        <f t="shared" si="25"/>
        <v>-13886.027420999992</v>
      </c>
    </row>
    <row r="802" spans="1:23" x14ac:dyDescent="0.35">
      <c r="A802" s="40">
        <v>198903</v>
      </c>
      <c r="B802" s="9" t="s">
        <v>258</v>
      </c>
      <c r="C802" s="9" t="s">
        <v>1035</v>
      </c>
      <c r="D802" s="9">
        <v>44770.666516203702</v>
      </c>
      <c r="E802" s="9">
        <v>0</v>
      </c>
      <c r="F802" s="9">
        <v>1773724458</v>
      </c>
      <c r="G802" s="29">
        <v>1747301958</v>
      </c>
      <c r="H802" s="29">
        <v>2007587413</v>
      </c>
      <c r="I802" s="30">
        <v>0.14899999999999999</v>
      </c>
      <c r="J802" s="9">
        <v>0</v>
      </c>
      <c r="K802" s="9">
        <v>0</v>
      </c>
      <c r="L802" s="9">
        <v>0</v>
      </c>
      <c r="M802" s="9">
        <v>0.14899999999999999</v>
      </c>
      <c r="N802" s="9">
        <v>0</v>
      </c>
      <c r="O802" s="9">
        <v>0</v>
      </c>
      <c r="P802" s="9">
        <v>2037945920</v>
      </c>
      <c r="Q802" s="31">
        <v>0.91339999999999999</v>
      </c>
      <c r="R802" s="31">
        <v>0.81479999999999997</v>
      </c>
      <c r="S802" s="31">
        <v>0.89410000000000001</v>
      </c>
      <c r="T802" s="31">
        <v>0.80459999999999998</v>
      </c>
      <c r="U802" s="32">
        <v>0.81479999999999997</v>
      </c>
      <c r="V802" s="31">
        <f t="shared" si="24"/>
        <v>0</v>
      </c>
      <c r="W802" s="9">
        <f t="shared" si="25"/>
        <v>0</v>
      </c>
    </row>
    <row r="803" spans="1:23" x14ac:dyDescent="0.35">
      <c r="A803" s="40">
        <v>198905</v>
      </c>
      <c r="B803" s="9" t="s">
        <v>257</v>
      </c>
      <c r="C803" s="9" t="s">
        <v>1035</v>
      </c>
      <c r="D803" s="9">
        <v>44768.607303240744</v>
      </c>
      <c r="E803" s="9">
        <v>0</v>
      </c>
      <c r="F803" s="9">
        <v>543268834</v>
      </c>
      <c r="G803" s="29">
        <v>543067029</v>
      </c>
      <c r="H803" s="29">
        <v>752793106</v>
      </c>
      <c r="I803" s="30">
        <v>0.38619999999999999</v>
      </c>
      <c r="J803" s="9">
        <v>0</v>
      </c>
      <c r="K803" s="9">
        <v>0</v>
      </c>
      <c r="L803" s="9">
        <v>0</v>
      </c>
      <c r="M803" s="9">
        <v>0.38619999999999999</v>
      </c>
      <c r="N803" s="9">
        <v>0</v>
      </c>
      <c r="O803" s="9">
        <v>0</v>
      </c>
      <c r="P803" s="9">
        <v>753072846</v>
      </c>
      <c r="Q803" s="31">
        <v>0.82469999999999999</v>
      </c>
      <c r="R803" s="31">
        <v>0.60980000000000001</v>
      </c>
      <c r="S803" s="31">
        <v>0.89410000000000001</v>
      </c>
      <c r="T803" s="31">
        <v>0.80459999999999998</v>
      </c>
      <c r="U803" s="32">
        <v>0.80459999999999998</v>
      </c>
      <c r="V803" s="31">
        <f t="shared" si="24"/>
        <v>-0.19479999999999997</v>
      </c>
      <c r="W803" s="9">
        <f t="shared" si="25"/>
        <v>-1466985.9040079997</v>
      </c>
    </row>
    <row r="804" spans="1:23" x14ac:dyDescent="0.35">
      <c r="A804" s="40">
        <v>198906</v>
      </c>
      <c r="B804" s="9" t="s">
        <v>256</v>
      </c>
      <c r="C804" s="9" t="s">
        <v>1035</v>
      </c>
      <c r="D804" s="9">
        <v>44768.607303240744</v>
      </c>
      <c r="E804" s="9">
        <v>0</v>
      </c>
      <c r="F804" s="9">
        <v>109548291</v>
      </c>
      <c r="G804" s="29">
        <v>110632185</v>
      </c>
      <c r="H804" s="29">
        <v>148945585</v>
      </c>
      <c r="I804" s="30">
        <v>0.3463</v>
      </c>
      <c r="J804" s="9">
        <v>0</v>
      </c>
      <c r="K804" s="9">
        <v>0</v>
      </c>
      <c r="L804" s="9">
        <v>0</v>
      </c>
      <c r="M804" s="9">
        <v>0.3463</v>
      </c>
      <c r="N804" s="9">
        <v>0</v>
      </c>
      <c r="O804" s="9">
        <v>0</v>
      </c>
      <c r="P804" s="9">
        <v>147486324</v>
      </c>
      <c r="Q804" s="31">
        <v>0.89259999999999995</v>
      </c>
      <c r="R804" s="31">
        <v>0.67949999999999999</v>
      </c>
      <c r="S804" s="31">
        <v>0.89410000000000001</v>
      </c>
      <c r="T804" s="31">
        <v>0.80459999999999998</v>
      </c>
      <c r="U804" s="32">
        <v>0.80459999999999998</v>
      </c>
      <c r="V804" s="31">
        <f t="shared" si="24"/>
        <v>-0.12509999999999999</v>
      </c>
      <c r="W804" s="9">
        <f t="shared" si="25"/>
        <v>-184505.391324</v>
      </c>
    </row>
    <row r="805" spans="1:23" x14ac:dyDescent="0.35">
      <c r="A805" s="40">
        <v>199901</v>
      </c>
      <c r="B805" s="9" t="s">
        <v>255</v>
      </c>
      <c r="C805" s="9" t="s">
        <v>1035</v>
      </c>
      <c r="D805" s="9">
        <v>44767.529120370367</v>
      </c>
      <c r="E805" s="9">
        <v>0</v>
      </c>
      <c r="F805" s="9">
        <v>11934673724</v>
      </c>
      <c r="G805" s="29">
        <v>10660777223</v>
      </c>
      <c r="H805" s="29">
        <v>12971840850</v>
      </c>
      <c r="I805" s="30">
        <v>0.21679999999999999</v>
      </c>
      <c r="J805" s="9">
        <v>0</v>
      </c>
      <c r="K805" s="9">
        <v>0</v>
      </c>
      <c r="L805" s="9">
        <v>0</v>
      </c>
      <c r="M805" s="9">
        <v>0.21679999999999999</v>
      </c>
      <c r="N805" s="9">
        <v>0</v>
      </c>
      <c r="O805" s="9">
        <v>0</v>
      </c>
      <c r="P805" s="9">
        <v>14521895065</v>
      </c>
      <c r="Q805" s="31">
        <v>0.85360000000000003</v>
      </c>
      <c r="R805" s="31">
        <v>0.71899999999999997</v>
      </c>
      <c r="S805" s="31">
        <v>0.89410000000000001</v>
      </c>
      <c r="T805" s="31">
        <v>0.80459999999999998</v>
      </c>
      <c r="U805" s="32">
        <v>0.80459999999999998</v>
      </c>
      <c r="V805" s="31">
        <f t="shared" si="24"/>
        <v>-8.5600000000000009E-2</v>
      </c>
      <c r="W805" s="9">
        <f t="shared" si="25"/>
        <v>-12430742.175640002</v>
      </c>
    </row>
    <row r="806" spans="1:23" x14ac:dyDescent="0.35">
      <c r="A806" s="40">
        <v>199902</v>
      </c>
      <c r="B806" s="9" t="s">
        <v>254</v>
      </c>
      <c r="C806" s="9" t="s">
        <v>1035</v>
      </c>
      <c r="D806" s="9">
        <v>44769.834016203706</v>
      </c>
      <c r="E806" s="9">
        <v>0</v>
      </c>
      <c r="F806" s="9">
        <v>3074404252</v>
      </c>
      <c r="G806" s="29">
        <v>3144277145</v>
      </c>
      <c r="H806" s="29">
        <v>4153038699</v>
      </c>
      <c r="I806" s="30">
        <v>0.32079999999999997</v>
      </c>
      <c r="J806" s="9">
        <v>0</v>
      </c>
      <c r="K806" s="9">
        <v>0</v>
      </c>
      <c r="L806" s="9">
        <v>0</v>
      </c>
      <c r="M806" s="9">
        <v>0.32079999999999997</v>
      </c>
      <c r="N806" s="9">
        <v>0</v>
      </c>
      <c r="O806" s="9">
        <v>0</v>
      </c>
      <c r="P806" s="9">
        <v>4060748861</v>
      </c>
      <c r="Q806" s="31">
        <v>0.82199999999999995</v>
      </c>
      <c r="R806" s="31">
        <v>0.63780000000000003</v>
      </c>
      <c r="S806" s="31">
        <v>0.89410000000000001</v>
      </c>
      <c r="T806" s="31">
        <v>0.80459999999999998</v>
      </c>
      <c r="U806" s="32">
        <v>0.80459999999999998</v>
      </c>
      <c r="V806" s="31">
        <f t="shared" si="24"/>
        <v>-0.16679999999999995</v>
      </c>
      <c r="W806" s="9">
        <f t="shared" si="25"/>
        <v>-6773329.100147998</v>
      </c>
    </row>
    <row r="807" spans="1:23" x14ac:dyDescent="0.35">
      <c r="A807" s="40">
        <v>200901</v>
      </c>
      <c r="B807" s="9" t="s">
        <v>253</v>
      </c>
      <c r="C807" s="9" t="s">
        <v>1035</v>
      </c>
      <c r="D807" s="9">
        <v>44773.587858796294</v>
      </c>
      <c r="E807" s="9">
        <v>0</v>
      </c>
      <c r="F807" s="9">
        <v>418094491</v>
      </c>
      <c r="G807" s="29">
        <v>434529414</v>
      </c>
      <c r="H807" s="29">
        <v>466753250</v>
      </c>
      <c r="I807" s="30">
        <v>7.4200000000000002E-2</v>
      </c>
      <c r="J807" s="9">
        <v>0</v>
      </c>
      <c r="K807" s="9">
        <v>0</v>
      </c>
      <c r="L807" s="9">
        <v>0</v>
      </c>
      <c r="M807" s="9">
        <v>7.4200000000000002E-2</v>
      </c>
      <c r="N807" s="9">
        <v>0</v>
      </c>
      <c r="O807" s="9">
        <v>0</v>
      </c>
      <c r="P807" s="9">
        <v>449099546</v>
      </c>
      <c r="Q807" s="31">
        <v>0.82199999999999995</v>
      </c>
      <c r="R807" s="31">
        <v>0.7843</v>
      </c>
      <c r="S807" s="31">
        <v>0.89410000000000001</v>
      </c>
      <c r="T807" s="31">
        <v>0.80459999999999998</v>
      </c>
      <c r="U807" s="32">
        <v>0.80459999999999998</v>
      </c>
      <c r="V807" s="31">
        <f t="shared" si="24"/>
        <v>-2.0299999999999985E-2</v>
      </c>
      <c r="W807" s="9">
        <f t="shared" si="25"/>
        <v>-91167.207837999929</v>
      </c>
    </row>
    <row r="808" spans="1:23" x14ac:dyDescent="0.35">
      <c r="A808" s="40">
        <v>200902</v>
      </c>
      <c r="B808" s="9" t="s">
        <v>252</v>
      </c>
      <c r="C808" s="9" t="s">
        <v>1035</v>
      </c>
      <c r="D808" s="9">
        <v>44768.642604166664</v>
      </c>
      <c r="E808" s="9">
        <v>0</v>
      </c>
      <c r="F808" s="9">
        <v>116586369</v>
      </c>
      <c r="G808" s="29">
        <v>116586369</v>
      </c>
      <c r="H808" s="29">
        <v>134104568</v>
      </c>
      <c r="I808" s="30">
        <v>0.15029999999999999</v>
      </c>
      <c r="J808" s="9">
        <v>0</v>
      </c>
      <c r="K808" s="9">
        <v>0</v>
      </c>
      <c r="L808" s="9">
        <v>0</v>
      </c>
      <c r="M808" s="9">
        <v>0.15029999999999999</v>
      </c>
      <c r="N808" s="9">
        <v>0</v>
      </c>
      <c r="O808" s="9">
        <v>0</v>
      </c>
      <c r="P808" s="9">
        <v>134104568</v>
      </c>
      <c r="Q808" s="31">
        <v>0.85660000000000003</v>
      </c>
      <c r="R808" s="31">
        <v>0.76329999999999998</v>
      </c>
      <c r="S808" s="31">
        <v>0.89410000000000001</v>
      </c>
      <c r="T808" s="31">
        <v>0.80459999999999998</v>
      </c>
      <c r="U808" s="32">
        <v>0.80459999999999998</v>
      </c>
      <c r="V808" s="31">
        <f t="shared" si="24"/>
        <v>-4.1300000000000003E-2</v>
      </c>
      <c r="W808" s="9">
        <f t="shared" si="25"/>
        <v>-55385.186584000003</v>
      </c>
    </row>
    <row r="809" spans="1:23" x14ac:dyDescent="0.35">
      <c r="A809" s="40">
        <v>200904</v>
      </c>
      <c r="B809" s="9" t="s">
        <v>251</v>
      </c>
      <c r="C809" s="9" t="s">
        <v>1035</v>
      </c>
      <c r="D809" s="9">
        <v>44774.524027777778</v>
      </c>
      <c r="E809" s="9">
        <v>0</v>
      </c>
      <c r="F809" s="9">
        <v>220537358</v>
      </c>
      <c r="G809" s="29">
        <v>228878653</v>
      </c>
      <c r="H809" s="29">
        <v>222910028</v>
      </c>
      <c r="I809" s="30">
        <v>-2.6100000000000002E-2</v>
      </c>
      <c r="J809" s="9">
        <v>0</v>
      </c>
      <c r="K809" s="9">
        <v>0</v>
      </c>
      <c r="L809" s="9">
        <v>0</v>
      </c>
      <c r="M809" s="9">
        <v>-2.6100000000000002E-2</v>
      </c>
      <c r="N809" s="9">
        <v>0</v>
      </c>
      <c r="O809" s="9">
        <v>0</v>
      </c>
      <c r="P809" s="9">
        <v>214786255</v>
      </c>
      <c r="Q809" s="31">
        <v>0.91339999999999999</v>
      </c>
      <c r="R809" s="31">
        <v>0.91339999999999999</v>
      </c>
      <c r="S809" s="31">
        <v>0.89410000000000001</v>
      </c>
      <c r="T809" s="31">
        <v>0.80459999999999998</v>
      </c>
      <c r="U809" s="32">
        <v>0.89410000000000001</v>
      </c>
      <c r="V809" s="31">
        <f t="shared" si="24"/>
        <v>0</v>
      </c>
      <c r="W809" s="9">
        <f t="shared" si="25"/>
        <v>0</v>
      </c>
    </row>
    <row r="810" spans="1:23" x14ac:dyDescent="0.35">
      <c r="A810" s="40">
        <v>200906</v>
      </c>
      <c r="B810" s="9" t="s">
        <v>250</v>
      </c>
      <c r="C810" s="9" t="s">
        <v>1035</v>
      </c>
      <c r="D810" s="9">
        <v>44773.767546296294</v>
      </c>
      <c r="E810" s="9">
        <v>0</v>
      </c>
      <c r="F810" s="9">
        <v>12813283</v>
      </c>
      <c r="G810" s="29">
        <v>13250100</v>
      </c>
      <c r="H810" s="29">
        <v>13078080</v>
      </c>
      <c r="I810" s="30">
        <v>-1.2999999999999999E-2</v>
      </c>
      <c r="J810" s="9">
        <v>0</v>
      </c>
      <c r="K810" s="9">
        <v>0</v>
      </c>
      <c r="L810" s="9">
        <v>0</v>
      </c>
      <c r="M810" s="9">
        <v>-1.2999999999999999E-2</v>
      </c>
      <c r="N810" s="9">
        <v>0</v>
      </c>
      <c r="O810" s="9">
        <v>0</v>
      </c>
      <c r="P810" s="9">
        <v>12646934</v>
      </c>
      <c r="Q810" s="31">
        <v>0.84840000000000004</v>
      </c>
      <c r="R810" s="31">
        <v>0.84840000000000004</v>
      </c>
      <c r="S810" s="31">
        <v>0.89410000000000001</v>
      </c>
      <c r="T810" s="31">
        <v>0.80459999999999998</v>
      </c>
      <c r="U810" s="32">
        <v>0.84840000000000004</v>
      </c>
      <c r="V810" s="31">
        <f t="shared" si="24"/>
        <v>0</v>
      </c>
      <c r="W810" s="9">
        <f t="shared" si="25"/>
        <v>0</v>
      </c>
    </row>
    <row r="811" spans="1:23" x14ac:dyDescent="0.35">
      <c r="A811" s="40">
        <v>201902</v>
      </c>
      <c r="B811" s="9" t="s">
        <v>249</v>
      </c>
      <c r="C811" s="9" t="s">
        <v>1035</v>
      </c>
      <c r="D811" s="9">
        <v>44773.587858796294</v>
      </c>
      <c r="E811" s="9">
        <v>118354730</v>
      </c>
      <c r="F811" s="9">
        <v>1598438439</v>
      </c>
      <c r="G811" s="29">
        <v>1573564586</v>
      </c>
      <c r="H811" s="29">
        <v>1734289584</v>
      </c>
      <c r="I811" s="30">
        <v>0.1021</v>
      </c>
      <c r="J811" s="9">
        <v>0</v>
      </c>
      <c r="K811" s="9">
        <v>0</v>
      </c>
      <c r="L811" s="9">
        <v>0</v>
      </c>
      <c r="M811" s="9">
        <v>0.1021</v>
      </c>
      <c r="N811" s="9">
        <v>129479320</v>
      </c>
      <c r="O811" s="9">
        <v>11124590</v>
      </c>
      <c r="P811" s="9">
        <v>1760739824</v>
      </c>
      <c r="Q811" s="31">
        <v>0.91339999999999999</v>
      </c>
      <c r="R811" s="31">
        <v>0.84989999999999999</v>
      </c>
      <c r="S811" s="31">
        <v>0.89410000000000001</v>
      </c>
      <c r="T811" s="31">
        <v>0.80459999999999998</v>
      </c>
      <c r="U811" s="32">
        <v>0.84989999999999999</v>
      </c>
      <c r="V811" s="31">
        <f t="shared" si="24"/>
        <v>0</v>
      </c>
      <c r="W811" s="9">
        <f t="shared" si="25"/>
        <v>0</v>
      </c>
    </row>
    <row r="812" spans="1:23" x14ac:dyDescent="0.35">
      <c r="A812" s="40">
        <v>201903</v>
      </c>
      <c r="B812" s="9" t="s">
        <v>248</v>
      </c>
      <c r="C812" s="9" t="s">
        <v>1035</v>
      </c>
      <c r="D812" s="9">
        <v>44769.402430555558</v>
      </c>
      <c r="E812" s="9">
        <v>7837750</v>
      </c>
      <c r="F812" s="9">
        <v>106352934</v>
      </c>
      <c r="G812" s="29">
        <v>105663730</v>
      </c>
      <c r="H812" s="29">
        <v>116618150</v>
      </c>
      <c r="I812" s="30">
        <v>0.1037</v>
      </c>
      <c r="J812" s="9">
        <v>0</v>
      </c>
      <c r="K812" s="9">
        <v>0</v>
      </c>
      <c r="L812" s="9">
        <v>0</v>
      </c>
      <c r="M812" s="9">
        <v>0.1037</v>
      </c>
      <c r="N812" s="9">
        <v>8713880</v>
      </c>
      <c r="O812" s="9">
        <v>876130</v>
      </c>
      <c r="P812" s="9">
        <v>117442377</v>
      </c>
      <c r="Q812" s="31">
        <v>0.88180000000000003</v>
      </c>
      <c r="R812" s="31">
        <v>0.81840000000000002</v>
      </c>
      <c r="S812" s="31">
        <v>0.89410000000000001</v>
      </c>
      <c r="T812" s="31">
        <v>0.80459999999999998</v>
      </c>
      <c r="U812" s="32">
        <v>0.81840000000000002</v>
      </c>
      <c r="V812" s="31">
        <f t="shared" si="24"/>
        <v>0</v>
      </c>
      <c r="W812" s="9">
        <f t="shared" si="25"/>
        <v>0</v>
      </c>
    </row>
    <row r="813" spans="1:23" x14ac:dyDescent="0.35">
      <c r="A813" s="40">
        <v>201904</v>
      </c>
      <c r="B813" s="9" t="s">
        <v>247</v>
      </c>
      <c r="C813" s="9" t="s">
        <v>1035</v>
      </c>
      <c r="D813" s="9">
        <v>44770.666516203702</v>
      </c>
      <c r="E813" s="9">
        <v>2482500</v>
      </c>
      <c r="F813" s="9">
        <v>32454035</v>
      </c>
      <c r="G813" s="29">
        <v>31720150</v>
      </c>
      <c r="H813" s="29">
        <v>41400970</v>
      </c>
      <c r="I813" s="30">
        <v>0.30520000000000003</v>
      </c>
      <c r="J813" s="9">
        <v>0</v>
      </c>
      <c r="K813" s="9">
        <v>0</v>
      </c>
      <c r="L813" s="9">
        <v>0</v>
      </c>
      <c r="M813" s="9">
        <v>0.30520000000000003</v>
      </c>
      <c r="N813" s="9">
        <v>2759100</v>
      </c>
      <c r="O813" s="9">
        <v>276600</v>
      </c>
      <c r="P813" s="9">
        <v>41877787</v>
      </c>
      <c r="Q813" s="31">
        <v>0.91339999999999999</v>
      </c>
      <c r="R813" s="31">
        <v>0.72550000000000003</v>
      </c>
      <c r="S813" s="31">
        <v>0.89410000000000001</v>
      </c>
      <c r="T813" s="31">
        <v>0.80459999999999998</v>
      </c>
      <c r="U813" s="32">
        <v>0.80459999999999998</v>
      </c>
      <c r="V813" s="31">
        <f t="shared" si="24"/>
        <v>-7.9099999999999948E-2</v>
      </c>
      <c r="W813" s="9">
        <f t="shared" si="25"/>
        <v>-33125.329516999976</v>
      </c>
    </row>
    <row r="814" spans="1:23" x14ac:dyDescent="0.35">
      <c r="A814" s="40">
        <v>201907</v>
      </c>
      <c r="B814" s="9" t="s">
        <v>246</v>
      </c>
      <c r="C814" s="9" t="s">
        <v>1035</v>
      </c>
      <c r="D814" s="9">
        <v>44773.587858796294</v>
      </c>
      <c r="E814" s="9">
        <v>8706290</v>
      </c>
      <c r="F814" s="9">
        <v>71911320</v>
      </c>
      <c r="G814" s="29">
        <v>69857236</v>
      </c>
      <c r="H814" s="29">
        <v>77958083</v>
      </c>
      <c r="I814" s="30">
        <v>0.11600000000000001</v>
      </c>
      <c r="J814" s="9">
        <v>0</v>
      </c>
      <c r="K814" s="9">
        <v>0</v>
      </c>
      <c r="L814" s="9">
        <v>0</v>
      </c>
      <c r="M814" s="9">
        <v>0.11600000000000001</v>
      </c>
      <c r="N814" s="9">
        <v>9244160</v>
      </c>
      <c r="O814" s="9">
        <v>537870</v>
      </c>
      <c r="P814" s="9">
        <v>79778628</v>
      </c>
      <c r="Q814" s="31">
        <v>0.85840000000000005</v>
      </c>
      <c r="R814" s="31">
        <v>0.79300000000000004</v>
      </c>
      <c r="S814" s="31">
        <v>0.89410000000000001</v>
      </c>
      <c r="T814" s="31">
        <v>0.80459999999999998</v>
      </c>
      <c r="U814" s="32">
        <v>0.80459999999999998</v>
      </c>
      <c r="V814" s="31">
        <f t="shared" si="24"/>
        <v>-1.1599999999999944E-2</v>
      </c>
      <c r="W814" s="9">
        <f t="shared" si="25"/>
        <v>-9254.3208479999557</v>
      </c>
    </row>
    <row r="815" spans="1:23" x14ac:dyDescent="0.35">
      <c r="A815" s="40">
        <v>201908</v>
      </c>
      <c r="B815" s="9" t="s">
        <v>245</v>
      </c>
      <c r="C815" s="9" t="s">
        <v>1035</v>
      </c>
      <c r="D815" s="9">
        <v>44774.524027777778</v>
      </c>
      <c r="E815" s="9">
        <v>9648200</v>
      </c>
      <c r="F815" s="9">
        <v>87362221</v>
      </c>
      <c r="G815" s="29">
        <v>84865480</v>
      </c>
      <c r="H815" s="29">
        <v>106770604</v>
      </c>
      <c r="I815" s="30">
        <v>0.2581</v>
      </c>
      <c r="J815" s="9">
        <v>0</v>
      </c>
      <c r="K815" s="9">
        <v>0</v>
      </c>
      <c r="L815" s="9">
        <v>0</v>
      </c>
      <c r="M815" s="9">
        <v>0.2581</v>
      </c>
      <c r="N815" s="9">
        <v>10014890</v>
      </c>
      <c r="O815" s="9">
        <v>366690</v>
      </c>
      <c r="P815" s="9">
        <v>107788130</v>
      </c>
      <c r="Q815" s="31">
        <v>0.91049999999999998</v>
      </c>
      <c r="R815" s="31">
        <v>0.75639999999999996</v>
      </c>
      <c r="S815" s="31">
        <v>0.89410000000000001</v>
      </c>
      <c r="T815" s="31">
        <v>0.80459999999999998</v>
      </c>
      <c r="U815" s="32">
        <v>0.80459999999999998</v>
      </c>
      <c r="V815" s="31">
        <f t="shared" si="24"/>
        <v>-4.8200000000000021E-2</v>
      </c>
      <c r="W815" s="9">
        <f t="shared" si="25"/>
        <v>-51953.878660000024</v>
      </c>
    </row>
    <row r="816" spans="1:23" x14ac:dyDescent="0.35">
      <c r="A816" s="40">
        <v>201910</v>
      </c>
      <c r="B816" s="9" t="s">
        <v>244</v>
      </c>
      <c r="C816" s="9" t="s">
        <v>1035</v>
      </c>
      <c r="D816" s="9">
        <v>44769.544224537036</v>
      </c>
      <c r="E816" s="9">
        <v>38139950</v>
      </c>
      <c r="F816" s="9">
        <v>811187537</v>
      </c>
      <c r="G816" s="29">
        <v>800752497</v>
      </c>
      <c r="H816" s="29">
        <v>870381855</v>
      </c>
      <c r="I816" s="30">
        <v>8.6999999999999994E-2</v>
      </c>
      <c r="J816" s="9">
        <v>0</v>
      </c>
      <c r="K816" s="9">
        <v>0</v>
      </c>
      <c r="L816" s="9">
        <v>0</v>
      </c>
      <c r="M816" s="9">
        <v>8.6999999999999994E-2</v>
      </c>
      <c r="N816" s="9">
        <v>37826040</v>
      </c>
      <c r="O816" s="9">
        <v>-313910</v>
      </c>
      <c r="P816" s="9">
        <v>878093907</v>
      </c>
      <c r="Q816" s="31">
        <v>0.91339999999999999</v>
      </c>
      <c r="R816" s="31">
        <v>0.86480000000000001</v>
      </c>
      <c r="S816" s="31">
        <v>0.89410000000000001</v>
      </c>
      <c r="T816" s="31">
        <v>0.80459999999999998</v>
      </c>
      <c r="U816" s="32">
        <v>0.86480000000000001</v>
      </c>
      <c r="V816" s="31">
        <f t="shared" si="24"/>
        <v>0</v>
      </c>
      <c r="W816" s="9">
        <f t="shared" si="25"/>
        <v>0</v>
      </c>
    </row>
    <row r="817" spans="1:23" x14ac:dyDescent="0.35">
      <c r="A817" s="40">
        <v>201913</v>
      </c>
      <c r="B817" s="9" t="s">
        <v>243</v>
      </c>
      <c r="C817" s="9" t="s">
        <v>1035</v>
      </c>
      <c r="D817" s="9">
        <v>44770.666516203702</v>
      </c>
      <c r="E817" s="9">
        <v>12305714</v>
      </c>
      <c r="F817" s="9">
        <v>143340858</v>
      </c>
      <c r="G817" s="29">
        <v>142173425</v>
      </c>
      <c r="H817" s="29">
        <v>162195792</v>
      </c>
      <c r="I817" s="30">
        <v>0.14080000000000001</v>
      </c>
      <c r="J817" s="9">
        <v>0</v>
      </c>
      <c r="K817" s="9">
        <v>0</v>
      </c>
      <c r="L817" s="9">
        <v>0</v>
      </c>
      <c r="M817" s="9">
        <v>0.14080000000000001</v>
      </c>
      <c r="N817" s="9">
        <v>14106918</v>
      </c>
      <c r="O817" s="9">
        <v>1801204</v>
      </c>
      <c r="P817" s="9">
        <v>163595818</v>
      </c>
      <c r="Q817" s="31">
        <v>0.89810000000000001</v>
      </c>
      <c r="R817" s="31">
        <v>0.80649999999999999</v>
      </c>
      <c r="S817" s="31">
        <v>0.89410000000000001</v>
      </c>
      <c r="T817" s="31">
        <v>0.80459999999999998</v>
      </c>
      <c r="U817" s="32">
        <v>0.80649999999999999</v>
      </c>
      <c r="V817" s="31">
        <f t="shared" si="24"/>
        <v>0</v>
      </c>
      <c r="W817" s="9">
        <f t="shared" si="25"/>
        <v>0</v>
      </c>
    </row>
    <row r="818" spans="1:23" x14ac:dyDescent="0.35">
      <c r="A818" s="40">
        <v>201914</v>
      </c>
      <c r="B818" s="9" t="s">
        <v>242</v>
      </c>
      <c r="C818" s="9" t="s">
        <v>1035</v>
      </c>
      <c r="D818" s="9">
        <v>44768.607303240744</v>
      </c>
      <c r="E818" s="9">
        <v>23884410</v>
      </c>
      <c r="F818" s="9">
        <v>335479239</v>
      </c>
      <c r="G818" s="29">
        <v>329308198</v>
      </c>
      <c r="H818" s="29">
        <v>416527389</v>
      </c>
      <c r="I818" s="30">
        <v>0.26490000000000002</v>
      </c>
      <c r="J818" s="9">
        <v>0</v>
      </c>
      <c r="K818" s="9">
        <v>0</v>
      </c>
      <c r="L818" s="9">
        <v>0</v>
      </c>
      <c r="M818" s="9">
        <v>0.26490000000000002</v>
      </c>
      <c r="N818" s="9">
        <v>25588250</v>
      </c>
      <c r="O818" s="9">
        <v>1703840</v>
      </c>
      <c r="P818" s="9">
        <v>419710781</v>
      </c>
      <c r="Q818" s="31">
        <v>0.91339999999999999</v>
      </c>
      <c r="R818" s="31">
        <v>0.74829999999999997</v>
      </c>
      <c r="S818" s="31">
        <v>0.89410000000000001</v>
      </c>
      <c r="T818" s="31">
        <v>0.80459999999999998</v>
      </c>
      <c r="U818" s="32">
        <v>0.80459999999999998</v>
      </c>
      <c r="V818" s="31">
        <f t="shared" si="24"/>
        <v>-5.6300000000000017E-2</v>
      </c>
      <c r="W818" s="9">
        <f t="shared" si="25"/>
        <v>-236297.16970300005</v>
      </c>
    </row>
    <row r="819" spans="1:23" x14ac:dyDescent="0.35">
      <c r="A819" s="40">
        <v>202903</v>
      </c>
      <c r="B819" s="9" t="s">
        <v>241</v>
      </c>
      <c r="C819" s="9" t="s">
        <v>1035</v>
      </c>
      <c r="D819" s="9">
        <v>44769.834016203706</v>
      </c>
      <c r="E819" s="9">
        <v>0</v>
      </c>
      <c r="F819" s="9">
        <v>709398391</v>
      </c>
      <c r="G819" s="29">
        <v>667957479</v>
      </c>
      <c r="H819" s="29">
        <v>695468900</v>
      </c>
      <c r="I819" s="30">
        <v>4.1200000000000001E-2</v>
      </c>
      <c r="J819" s="9">
        <v>0</v>
      </c>
      <c r="K819" s="9">
        <v>0</v>
      </c>
      <c r="L819" s="9">
        <v>0</v>
      </c>
      <c r="M819" s="9">
        <v>4.1200000000000001E-2</v>
      </c>
      <c r="N819" s="9">
        <v>0</v>
      </c>
      <c r="O819" s="9">
        <v>0</v>
      </c>
      <c r="P819" s="9">
        <v>738616655</v>
      </c>
      <c r="Q819" s="31">
        <v>0.82709999999999995</v>
      </c>
      <c r="R819" s="31">
        <v>0.81420000000000003</v>
      </c>
      <c r="S819" s="31">
        <v>0.89410000000000001</v>
      </c>
      <c r="T819" s="31">
        <v>0.80459999999999998</v>
      </c>
      <c r="U819" s="32">
        <v>0.81420000000000003</v>
      </c>
      <c r="V819" s="31">
        <f t="shared" si="24"/>
        <v>0</v>
      </c>
      <c r="W819" s="9">
        <f t="shared" si="25"/>
        <v>0</v>
      </c>
    </row>
    <row r="820" spans="1:23" x14ac:dyDescent="0.35">
      <c r="A820" s="40">
        <v>202905</v>
      </c>
      <c r="B820" s="9" t="s">
        <v>240</v>
      </c>
      <c r="C820" s="9" t="s">
        <v>1035</v>
      </c>
      <c r="D820" s="9">
        <v>44768.607303240744</v>
      </c>
      <c r="E820" s="9">
        <v>10061426</v>
      </c>
      <c r="F820" s="9">
        <v>175915941</v>
      </c>
      <c r="G820" s="29">
        <v>175249995</v>
      </c>
      <c r="H820" s="29">
        <v>174106423</v>
      </c>
      <c r="I820" s="30">
        <v>-6.4999999999999997E-3</v>
      </c>
      <c r="J820" s="9">
        <v>0</v>
      </c>
      <c r="K820" s="9">
        <v>0</v>
      </c>
      <c r="L820" s="9">
        <v>0</v>
      </c>
      <c r="M820" s="9">
        <v>-6.4999999999999997E-3</v>
      </c>
      <c r="N820" s="9">
        <v>9512178</v>
      </c>
      <c r="O820" s="9">
        <v>-549248</v>
      </c>
      <c r="P820" s="9">
        <v>174284430</v>
      </c>
      <c r="Q820" s="31">
        <v>0.85850000000000004</v>
      </c>
      <c r="R820" s="31">
        <v>0.85850000000000004</v>
      </c>
      <c r="S820" s="31">
        <v>0.89410000000000001</v>
      </c>
      <c r="T820" s="31">
        <v>0.80459999999999998</v>
      </c>
      <c r="U820" s="32">
        <v>0.85850000000000004</v>
      </c>
      <c r="V820" s="31">
        <f t="shared" si="24"/>
        <v>0</v>
      </c>
      <c r="W820" s="9">
        <f t="shared" si="25"/>
        <v>0</v>
      </c>
    </row>
    <row r="821" spans="1:23" x14ac:dyDescent="0.35">
      <c r="A821" s="40">
        <v>203901</v>
      </c>
      <c r="B821" s="9" t="s">
        <v>239</v>
      </c>
      <c r="C821" s="9" t="s">
        <v>1035</v>
      </c>
      <c r="D821" s="9">
        <v>44770.457719907405</v>
      </c>
      <c r="E821" s="9">
        <v>0</v>
      </c>
      <c r="F821" s="9">
        <v>462284541</v>
      </c>
      <c r="G821" s="29">
        <v>449255018</v>
      </c>
      <c r="H821" s="29">
        <v>628652861</v>
      </c>
      <c r="I821" s="30">
        <v>0.39929999999999999</v>
      </c>
      <c r="J821" s="9">
        <v>0</v>
      </c>
      <c r="K821" s="9">
        <v>0</v>
      </c>
      <c r="L821" s="9">
        <v>0</v>
      </c>
      <c r="M821" s="9">
        <v>0.39929999999999999</v>
      </c>
      <c r="N821" s="9">
        <v>0</v>
      </c>
      <c r="O821" s="9">
        <v>0</v>
      </c>
      <c r="P821" s="9">
        <v>646885372</v>
      </c>
      <c r="Q821" s="31">
        <v>0.91</v>
      </c>
      <c r="R821" s="31">
        <v>0.66649999999999998</v>
      </c>
      <c r="S821" s="31">
        <v>0.89410000000000001</v>
      </c>
      <c r="T821" s="31">
        <v>0.80459999999999998</v>
      </c>
      <c r="U821" s="32">
        <v>0.80459999999999998</v>
      </c>
      <c r="V821" s="31">
        <f t="shared" si="24"/>
        <v>-0.1381</v>
      </c>
      <c r="W821" s="9">
        <f t="shared" si="25"/>
        <v>-893348.69873199996</v>
      </c>
    </row>
    <row r="822" spans="1:23" x14ac:dyDescent="0.35">
      <c r="A822" s="40">
        <v>203902</v>
      </c>
      <c r="B822" s="9" t="s">
        <v>238</v>
      </c>
      <c r="C822" s="9" t="s">
        <v>1035</v>
      </c>
      <c r="D822" s="9">
        <v>44769.544224537036</v>
      </c>
      <c r="E822" s="9">
        <v>0</v>
      </c>
      <c r="F822" s="9">
        <v>565991853</v>
      </c>
      <c r="G822" s="29">
        <v>522094850</v>
      </c>
      <c r="H822" s="29">
        <v>537586700</v>
      </c>
      <c r="I822" s="30">
        <v>2.9700000000000001E-2</v>
      </c>
      <c r="J822" s="9">
        <v>0</v>
      </c>
      <c r="K822" s="9">
        <v>0</v>
      </c>
      <c r="L822" s="9">
        <v>0</v>
      </c>
      <c r="M822" s="9">
        <v>2.9700000000000001E-2</v>
      </c>
      <c r="N822" s="9">
        <v>0</v>
      </c>
      <c r="O822" s="9">
        <v>0</v>
      </c>
      <c r="P822" s="9">
        <v>582786236</v>
      </c>
      <c r="Q822" s="31">
        <v>0.91339999999999999</v>
      </c>
      <c r="R822" s="31">
        <v>0.90920000000000001</v>
      </c>
      <c r="S822" s="31">
        <v>0.89410000000000001</v>
      </c>
      <c r="T822" s="31">
        <v>0.80459999999999998</v>
      </c>
      <c r="U822" s="32">
        <v>0.89410000000000001</v>
      </c>
      <c r="V822" s="31">
        <f t="shared" si="24"/>
        <v>0</v>
      </c>
      <c r="W822" s="9">
        <f t="shared" si="25"/>
        <v>0</v>
      </c>
    </row>
    <row r="823" spans="1:23" x14ac:dyDescent="0.35">
      <c r="A823" s="40">
        <v>204901</v>
      </c>
      <c r="B823" s="9" t="s">
        <v>237</v>
      </c>
      <c r="C823" s="9" t="s">
        <v>1035</v>
      </c>
      <c r="D823" s="9">
        <v>44770.780717592592</v>
      </c>
      <c r="E823" s="9">
        <v>0</v>
      </c>
      <c r="F823" s="9">
        <v>1651792693</v>
      </c>
      <c r="G823" s="29">
        <v>1752705070</v>
      </c>
      <c r="H823" s="29">
        <v>1967506089</v>
      </c>
      <c r="I823" s="30">
        <v>0.1226</v>
      </c>
      <c r="J823" s="9">
        <v>0</v>
      </c>
      <c r="K823" s="9">
        <v>0</v>
      </c>
      <c r="L823" s="9">
        <v>0</v>
      </c>
      <c r="M823" s="9">
        <v>0.1226</v>
      </c>
      <c r="N823" s="9">
        <v>0</v>
      </c>
      <c r="O823" s="9">
        <v>0</v>
      </c>
      <c r="P823" s="9">
        <v>1854226496</v>
      </c>
      <c r="Q823" s="31">
        <v>0.82199999999999995</v>
      </c>
      <c r="R823" s="31">
        <v>0.75049999999999994</v>
      </c>
      <c r="S823" s="31">
        <v>0.89410000000000001</v>
      </c>
      <c r="T823" s="31">
        <v>0.80459999999999998</v>
      </c>
      <c r="U823" s="32">
        <v>0.80459999999999998</v>
      </c>
      <c r="V823" s="31">
        <f t="shared" si="24"/>
        <v>-5.4100000000000037E-2</v>
      </c>
      <c r="W823" s="9">
        <f t="shared" si="25"/>
        <v>-1003136.5343360007</v>
      </c>
    </row>
    <row r="824" spans="1:23" x14ac:dyDescent="0.35">
      <c r="A824" s="40">
        <v>204904</v>
      </c>
      <c r="B824" s="9" t="s">
        <v>236</v>
      </c>
      <c r="C824" s="9" t="s">
        <v>1035</v>
      </c>
      <c r="D824" s="9">
        <v>44771.554629629631</v>
      </c>
      <c r="E824" s="9">
        <v>0</v>
      </c>
      <c r="F824" s="9">
        <v>547763042</v>
      </c>
      <c r="G824" s="29">
        <v>576931242</v>
      </c>
      <c r="H824" s="29">
        <v>639547161</v>
      </c>
      <c r="I824" s="30">
        <v>0.1085</v>
      </c>
      <c r="J824" s="9">
        <v>0</v>
      </c>
      <c r="K824" s="9">
        <v>0</v>
      </c>
      <c r="L824" s="9">
        <v>0</v>
      </c>
      <c r="M824" s="9">
        <v>0.1085</v>
      </c>
      <c r="N824" s="9">
        <v>0</v>
      </c>
      <c r="O824" s="9">
        <v>0</v>
      </c>
      <c r="P824" s="9">
        <v>607213257</v>
      </c>
      <c r="Q824" s="31">
        <v>0.82199999999999995</v>
      </c>
      <c r="R824" s="31">
        <v>0.76</v>
      </c>
      <c r="S824" s="31">
        <v>0.89410000000000001</v>
      </c>
      <c r="T824" s="31">
        <v>0.80459999999999998</v>
      </c>
      <c r="U824" s="32">
        <v>0.80459999999999998</v>
      </c>
      <c r="V824" s="31">
        <f t="shared" si="24"/>
        <v>-4.4599999999999973E-2</v>
      </c>
      <c r="W824" s="9">
        <f t="shared" si="25"/>
        <v>-270817.11262199987</v>
      </c>
    </row>
    <row r="825" spans="1:23" x14ac:dyDescent="0.35">
      <c r="A825" s="40">
        <v>205901</v>
      </c>
      <c r="B825" s="9" t="s">
        <v>235</v>
      </c>
      <c r="C825" s="9" t="s">
        <v>1035</v>
      </c>
      <c r="D825" s="9">
        <v>44773.587858796294</v>
      </c>
      <c r="E825" s="9">
        <v>0</v>
      </c>
      <c r="F825" s="9">
        <v>1015335650</v>
      </c>
      <c r="G825" s="29">
        <v>916939645</v>
      </c>
      <c r="H825" s="29">
        <v>1041321676</v>
      </c>
      <c r="I825" s="30">
        <v>0.1356</v>
      </c>
      <c r="J825" s="9">
        <v>0</v>
      </c>
      <c r="K825" s="9">
        <v>0</v>
      </c>
      <c r="L825" s="9">
        <v>0</v>
      </c>
      <c r="M825" s="9">
        <v>0.1356</v>
      </c>
      <c r="N825" s="9">
        <v>0</v>
      </c>
      <c r="O825" s="9">
        <v>0</v>
      </c>
      <c r="P825" s="9">
        <v>1153065010</v>
      </c>
      <c r="Q825" s="31">
        <v>0.82199999999999995</v>
      </c>
      <c r="R825" s="31">
        <v>0.7419</v>
      </c>
      <c r="S825" s="31">
        <v>0.89410000000000001</v>
      </c>
      <c r="T825" s="31">
        <v>0.80459999999999998</v>
      </c>
      <c r="U825" s="32">
        <v>0.80459999999999998</v>
      </c>
      <c r="V825" s="31">
        <f t="shared" si="24"/>
        <v>-6.2699999999999978E-2</v>
      </c>
      <c r="W825" s="9">
        <f t="shared" si="25"/>
        <v>-722971.76126999967</v>
      </c>
    </row>
    <row r="826" spans="1:23" x14ac:dyDescent="0.35">
      <c r="A826" s="40">
        <v>205902</v>
      </c>
      <c r="B826" s="9" t="s">
        <v>234</v>
      </c>
      <c r="C826" s="9" t="s">
        <v>1035</v>
      </c>
      <c r="D826" s="9">
        <v>44770.457719907405</v>
      </c>
      <c r="E826" s="9">
        <v>0</v>
      </c>
      <c r="F826" s="9">
        <v>3598117973</v>
      </c>
      <c r="G826" s="29">
        <v>3447757081</v>
      </c>
      <c r="H826" s="29">
        <v>2977590791</v>
      </c>
      <c r="I826" s="30">
        <v>-0.13639999999999999</v>
      </c>
      <c r="J826" s="9">
        <v>0</v>
      </c>
      <c r="K826" s="9">
        <v>0</v>
      </c>
      <c r="L826" s="9">
        <v>0</v>
      </c>
      <c r="M826" s="9">
        <v>-0.13639999999999999</v>
      </c>
      <c r="N826" s="9">
        <v>0</v>
      </c>
      <c r="O826" s="9">
        <v>0</v>
      </c>
      <c r="P826" s="9">
        <v>3107447158</v>
      </c>
      <c r="Q826" s="31">
        <v>0.82199999999999995</v>
      </c>
      <c r="R826" s="31">
        <v>0.82199999999999995</v>
      </c>
      <c r="S826" s="31">
        <v>0.89410000000000001</v>
      </c>
      <c r="T826" s="31">
        <v>0.80459999999999998</v>
      </c>
      <c r="U826" s="32">
        <v>0.82199999999999995</v>
      </c>
      <c r="V826" s="31">
        <f t="shared" si="24"/>
        <v>0</v>
      </c>
      <c r="W826" s="9">
        <f t="shared" si="25"/>
        <v>0</v>
      </c>
    </row>
    <row r="827" spans="1:23" x14ac:dyDescent="0.35">
      <c r="A827" s="40">
        <v>205903</v>
      </c>
      <c r="B827" s="9" t="s">
        <v>233</v>
      </c>
      <c r="C827" s="9" t="s">
        <v>1035</v>
      </c>
      <c r="D827" s="9">
        <v>44769.687777777777</v>
      </c>
      <c r="E827" s="9">
        <v>0</v>
      </c>
      <c r="F827" s="9">
        <v>2737195456</v>
      </c>
      <c r="G827" s="29">
        <v>2732145416</v>
      </c>
      <c r="H827" s="29">
        <v>3144431749</v>
      </c>
      <c r="I827" s="30">
        <v>0.15090000000000001</v>
      </c>
      <c r="J827" s="9">
        <v>0</v>
      </c>
      <c r="K827" s="9">
        <v>0</v>
      </c>
      <c r="L827" s="9">
        <v>0</v>
      </c>
      <c r="M827" s="9">
        <v>0.15090000000000001</v>
      </c>
      <c r="N827" s="9">
        <v>0</v>
      </c>
      <c r="O827" s="9">
        <v>0</v>
      </c>
      <c r="P827" s="9">
        <v>3150243850</v>
      </c>
      <c r="Q827" s="31">
        <v>0.82199999999999995</v>
      </c>
      <c r="R827" s="31">
        <v>0.73199999999999998</v>
      </c>
      <c r="S827" s="31">
        <v>0.89410000000000001</v>
      </c>
      <c r="T827" s="31">
        <v>0.80459999999999998</v>
      </c>
      <c r="U827" s="32">
        <v>0.80459999999999998</v>
      </c>
      <c r="V827" s="31">
        <f t="shared" si="24"/>
        <v>-7.2599999999999998E-2</v>
      </c>
      <c r="W827" s="9">
        <f t="shared" si="25"/>
        <v>-2287077.0351</v>
      </c>
    </row>
    <row r="828" spans="1:23" x14ac:dyDescent="0.35">
      <c r="A828" s="40">
        <v>205904</v>
      </c>
      <c r="B828" s="9" t="s">
        <v>232</v>
      </c>
      <c r="C828" s="9" t="s">
        <v>1035</v>
      </c>
      <c r="D828" s="9">
        <v>44771.600624999999</v>
      </c>
      <c r="E828" s="9">
        <v>0</v>
      </c>
      <c r="F828" s="9">
        <v>548444167</v>
      </c>
      <c r="G828" s="29">
        <v>570845807</v>
      </c>
      <c r="H828" s="29">
        <v>628878174</v>
      </c>
      <c r="I828" s="30">
        <v>0.1017</v>
      </c>
      <c r="J828" s="9">
        <v>0</v>
      </c>
      <c r="K828" s="9">
        <v>0</v>
      </c>
      <c r="L828" s="9">
        <v>0</v>
      </c>
      <c r="M828" s="9">
        <v>0.1017</v>
      </c>
      <c r="N828" s="9">
        <v>0</v>
      </c>
      <c r="O828" s="9">
        <v>0</v>
      </c>
      <c r="P828" s="9">
        <v>604199176</v>
      </c>
      <c r="Q828" s="31">
        <v>0.82199999999999995</v>
      </c>
      <c r="R828" s="31">
        <v>0.76480000000000004</v>
      </c>
      <c r="S828" s="31">
        <v>0.89410000000000001</v>
      </c>
      <c r="T828" s="31">
        <v>0.80459999999999998</v>
      </c>
      <c r="U828" s="32">
        <v>0.80459999999999998</v>
      </c>
      <c r="V828" s="31">
        <f t="shared" si="24"/>
        <v>-3.9799999999999947E-2</v>
      </c>
      <c r="W828" s="9">
        <f t="shared" si="25"/>
        <v>-240471.27204799966</v>
      </c>
    </row>
    <row r="829" spans="1:23" x14ac:dyDescent="0.35">
      <c r="A829" s="40">
        <v>205905</v>
      </c>
      <c r="B829" s="9" t="s">
        <v>231</v>
      </c>
      <c r="C829" s="9" t="s">
        <v>1035</v>
      </c>
      <c r="D829" s="9">
        <v>44770.666516203702</v>
      </c>
      <c r="E829" s="9">
        <v>0</v>
      </c>
      <c r="F829" s="9">
        <v>431772093</v>
      </c>
      <c r="G829" s="29">
        <v>447635495</v>
      </c>
      <c r="H829" s="29">
        <v>505044000</v>
      </c>
      <c r="I829" s="30">
        <v>0.12820000000000001</v>
      </c>
      <c r="J829" s="9">
        <v>0</v>
      </c>
      <c r="K829" s="9">
        <v>0</v>
      </c>
      <c r="L829" s="9">
        <v>0</v>
      </c>
      <c r="M829" s="9">
        <v>0.12820000000000001</v>
      </c>
      <c r="N829" s="9">
        <v>0</v>
      </c>
      <c r="O829" s="9">
        <v>0</v>
      </c>
      <c r="P829" s="9">
        <v>487146143</v>
      </c>
      <c r="Q829" s="31">
        <v>0.82199999999999995</v>
      </c>
      <c r="R829" s="31">
        <v>0.74670000000000003</v>
      </c>
      <c r="S829" s="31">
        <v>0.89410000000000001</v>
      </c>
      <c r="T829" s="31">
        <v>0.80459999999999998</v>
      </c>
      <c r="U829" s="32">
        <v>0.80459999999999998</v>
      </c>
      <c r="V829" s="31">
        <f t="shared" si="24"/>
        <v>-5.7899999999999952E-2</v>
      </c>
      <c r="W829" s="9">
        <f t="shared" si="25"/>
        <v>-282057.61679699976</v>
      </c>
    </row>
    <row r="830" spans="1:23" x14ac:dyDescent="0.35">
      <c r="A830" s="40">
        <v>205906</v>
      </c>
      <c r="B830" s="9" t="s">
        <v>230</v>
      </c>
      <c r="C830" s="9" t="s">
        <v>1035</v>
      </c>
      <c r="D830" s="9">
        <v>44769.834016203706</v>
      </c>
      <c r="E830" s="9">
        <v>0</v>
      </c>
      <c r="F830" s="9">
        <v>1125490490</v>
      </c>
      <c r="G830" s="29">
        <v>1157228461</v>
      </c>
      <c r="H830" s="29">
        <v>1263246634</v>
      </c>
      <c r="I830" s="30">
        <v>9.1600000000000001E-2</v>
      </c>
      <c r="J830" s="9">
        <v>0</v>
      </c>
      <c r="K830" s="9">
        <v>0</v>
      </c>
      <c r="L830" s="9">
        <v>0</v>
      </c>
      <c r="M830" s="9">
        <v>9.1600000000000001E-2</v>
      </c>
      <c r="N830" s="9">
        <v>0</v>
      </c>
      <c r="O830" s="9">
        <v>0</v>
      </c>
      <c r="P830" s="9">
        <v>1228601025</v>
      </c>
      <c r="Q830" s="31">
        <v>0.82199999999999995</v>
      </c>
      <c r="R830" s="31">
        <v>0.77180000000000004</v>
      </c>
      <c r="S830" s="31">
        <v>0.89410000000000001</v>
      </c>
      <c r="T830" s="31">
        <v>0.80459999999999998</v>
      </c>
      <c r="U830" s="32">
        <v>0.80459999999999998</v>
      </c>
      <c r="V830" s="31">
        <f t="shared" si="24"/>
        <v>-3.279999999999994E-2</v>
      </c>
      <c r="W830" s="9">
        <f t="shared" si="25"/>
        <v>-402981.13619999925</v>
      </c>
    </row>
    <row r="831" spans="1:23" x14ac:dyDescent="0.35">
      <c r="A831" s="40">
        <v>205907</v>
      </c>
      <c r="B831" s="9" t="s">
        <v>229</v>
      </c>
      <c r="C831" s="9" t="s">
        <v>1035</v>
      </c>
      <c r="D831" s="9">
        <v>44774.524027777778</v>
      </c>
      <c r="E831" s="9">
        <v>0</v>
      </c>
      <c r="F831" s="9">
        <v>793032509</v>
      </c>
      <c r="G831" s="29">
        <v>808740117</v>
      </c>
      <c r="H831" s="29">
        <v>884524513</v>
      </c>
      <c r="I831" s="30">
        <v>9.3700000000000006E-2</v>
      </c>
      <c r="J831" s="9">
        <v>0</v>
      </c>
      <c r="K831" s="9">
        <v>0</v>
      </c>
      <c r="L831" s="9">
        <v>0</v>
      </c>
      <c r="M831" s="9">
        <v>9.3700000000000006E-2</v>
      </c>
      <c r="N831" s="9">
        <v>0</v>
      </c>
      <c r="O831" s="9">
        <v>0</v>
      </c>
      <c r="P831" s="9">
        <v>867344996</v>
      </c>
      <c r="Q831" s="31">
        <v>0.82199999999999995</v>
      </c>
      <c r="R831" s="31">
        <v>0.77029999999999998</v>
      </c>
      <c r="S831" s="31">
        <v>0.89410000000000001</v>
      </c>
      <c r="T831" s="31">
        <v>0.80459999999999998</v>
      </c>
      <c r="U831" s="32">
        <v>0.80459999999999998</v>
      </c>
      <c r="V831" s="31">
        <f t="shared" si="24"/>
        <v>-3.4299999999999997E-2</v>
      </c>
      <c r="W831" s="9">
        <f t="shared" si="25"/>
        <v>-297499.33362799999</v>
      </c>
    </row>
    <row r="832" spans="1:23" x14ac:dyDescent="0.35">
      <c r="A832" s="40">
        <v>206901</v>
      </c>
      <c r="B832" s="9" t="s">
        <v>228</v>
      </c>
      <c r="C832" s="9" t="s">
        <v>1035</v>
      </c>
      <c r="D832" s="9">
        <v>44770.457719907405</v>
      </c>
      <c r="E832" s="9">
        <v>0</v>
      </c>
      <c r="F832" s="9">
        <v>450407273</v>
      </c>
      <c r="G832" s="29">
        <v>466045870</v>
      </c>
      <c r="H832" s="29">
        <v>554685580</v>
      </c>
      <c r="I832" s="30">
        <v>0.19020000000000001</v>
      </c>
      <c r="J832" s="9">
        <v>0</v>
      </c>
      <c r="K832" s="9">
        <v>0</v>
      </c>
      <c r="L832" s="9">
        <v>0</v>
      </c>
      <c r="M832" s="9">
        <v>0.19020000000000001</v>
      </c>
      <c r="N832" s="9">
        <v>0</v>
      </c>
      <c r="O832" s="9">
        <v>0</v>
      </c>
      <c r="P832" s="9">
        <v>536072596</v>
      </c>
      <c r="Q832" s="31">
        <v>0.82199999999999995</v>
      </c>
      <c r="R832" s="31">
        <v>0.70789999999999997</v>
      </c>
      <c r="S832" s="31">
        <v>0.89410000000000001</v>
      </c>
      <c r="T832" s="31">
        <v>0.80459999999999998</v>
      </c>
      <c r="U832" s="32">
        <v>0.80459999999999998</v>
      </c>
      <c r="V832" s="31">
        <f t="shared" si="24"/>
        <v>-9.6700000000000008E-2</v>
      </c>
      <c r="W832" s="9">
        <f t="shared" si="25"/>
        <v>-518382.20033200004</v>
      </c>
    </row>
    <row r="833" spans="1:23" x14ac:dyDescent="0.35">
      <c r="A833" s="40">
        <v>206902</v>
      </c>
      <c r="B833" s="9" t="s">
        <v>227</v>
      </c>
      <c r="C833" s="9" t="s">
        <v>1035</v>
      </c>
      <c r="D833" s="9">
        <v>44774.863113425927</v>
      </c>
      <c r="E833" s="9">
        <v>0</v>
      </c>
      <c r="F833" s="9">
        <v>112933606</v>
      </c>
      <c r="G833" s="29">
        <v>118419920</v>
      </c>
      <c r="H833" s="29">
        <v>131657160</v>
      </c>
      <c r="I833" s="30">
        <v>0.1118</v>
      </c>
      <c r="J833" s="9">
        <v>0</v>
      </c>
      <c r="K833" s="9">
        <v>0</v>
      </c>
      <c r="L833" s="9">
        <v>0</v>
      </c>
      <c r="M833" s="9">
        <v>0.1118</v>
      </c>
      <c r="N833" s="9">
        <v>0</v>
      </c>
      <c r="O833" s="9">
        <v>0</v>
      </c>
      <c r="P833" s="9">
        <v>125557574</v>
      </c>
      <c r="Q833" s="31">
        <v>0.82199999999999995</v>
      </c>
      <c r="R833" s="31">
        <v>0.75780000000000003</v>
      </c>
      <c r="S833" s="31">
        <v>0.89410000000000001</v>
      </c>
      <c r="T833" s="31">
        <v>0.80459999999999998</v>
      </c>
      <c r="U833" s="32">
        <v>0.80459999999999998</v>
      </c>
      <c r="V833" s="31">
        <f t="shared" si="24"/>
        <v>-4.6799999999999953E-2</v>
      </c>
      <c r="W833" s="9">
        <f t="shared" si="25"/>
        <v>-58760.944631999941</v>
      </c>
    </row>
    <row r="834" spans="1:23" x14ac:dyDescent="0.35">
      <c r="A834" s="40">
        <v>206903</v>
      </c>
      <c r="B834" s="9" t="s">
        <v>226</v>
      </c>
      <c r="C834" s="9" t="s">
        <v>1035</v>
      </c>
      <c r="D834" s="9">
        <v>44769.687777777777</v>
      </c>
      <c r="E834" s="9">
        <v>0</v>
      </c>
      <c r="F834" s="9">
        <v>80280975</v>
      </c>
      <c r="G834" s="29">
        <v>83660180</v>
      </c>
      <c r="H834" s="29">
        <v>94216610</v>
      </c>
      <c r="I834" s="30">
        <v>0.12620000000000001</v>
      </c>
      <c r="J834" s="9">
        <v>0</v>
      </c>
      <c r="K834" s="9">
        <v>0</v>
      </c>
      <c r="L834" s="9">
        <v>0</v>
      </c>
      <c r="M834" s="9">
        <v>0.12620000000000001</v>
      </c>
      <c r="N834" s="9">
        <v>0</v>
      </c>
      <c r="O834" s="9">
        <v>0</v>
      </c>
      <c r="P834" s="9">
        <v>90411009</v>
      </c>
      <c r="Q834" s="31">
        <v>0.82199999999999995</v>
      </c>
      <c r="R834" s="31">
        <v>0.74809999999999999</v>
      </c>
      <c r="S834" s="31">
        <v>0.89410000000000001</v>
      </c>
      <c r="T834" s="31">
        <v>0.80459999999999998</v>
      </c>
      <c r="U834" s="32">
        <v>0.80459999999999998</v>
      </c>
      <c r="V834" s="31">
        <f t="shared" ref="V834:V897" si="26">MIN(R834,S834)-U834</f>
        <v>-5.6499999999999995E-2</v>
      </c>
      <c r="W834" s="9">
        <f t="shared" ref="W834:W897" si="27">V834*(P834/100)</f>
        <v>-51082.220084999994</v>
      </c>
    </row>
    <row r="835" spans="1:23" x14ac:dyDescent="0.35">
      <c r="A835" s="40">
        <v>207901</v>
      </c>
      <c r="B835" s="9" t="s">
        <v>225</v>
      </c>
      <c r="C835" s="9" t="s">
        <v>1035</v>
      </c>
      <c r="D835" s="9">
        <v>44769.687777777777</v>
      </c>
      <c r="E835" s="9">
        <v>8256122</v>
      </c>
      <c r="F835" s="9">
        <v>373174747</v>
      </c>
      <c r="G835" s="29">
        <v>372133787</v>
      </c>
      <c r="H835" s="29">
        <v>412753410</v>
      </c>
      <c r="I835" s="30">
        <v>0.10920000000000001</v>
      </c>
      <c r="J835" s="9">
        <v>0</v>
      </c>
      <c r="K835" s="9">
        <v>0</v>
      </c>
      <c r="L835" s="9">
        <v>0</v>
      </c>
      <c r="M835" s="9">
        <v>0.10920000000000001</v>
      </c>
      <c r="N835" s="9">
        <v>8410325</v>
      </c>
      <c r="O835" s="9">
        <v>154203</v>
      </c>
      <c r="P835" s="9">
        <v>413161014</v>
      </c>
      <c r="Q835" s="31">
        <v>0.82199999999999995</v>
      </c>
      <c r="R835" s="31">
        <v>0.76100000000000001</v>
      </c>
      <c r="S835" s="31">
        <v>0.89410000000000001</v>
      </c>
      <c r="T835" s="31">
        <v>0.80459999999999998</v>
      </c>
      <c r="U835" s="32">
        <v>0.80459999999999998</v>
      </c>
      <c r="V835" s="31">
        <f t="shared" si="26"/>
        <v>-4.3599999999999972E-2</v>
      </c>
      <c r="W835" s="9">
        <f t="shared" si="27"/>
        <v>-180138.20210399988</v>
      </c>
    </row>
    <row r="836" spans="1:23" x14ac:dyDescent="0.35">
      <c r="A836" s="40">
        <v>208901</v>
      </c>
      <c r="B836" s="9" t="s">
        <v>224</v>
      </c>
      <c r="C836" s="9" t="s">
        <v>1035</v>
      </c>
      <c r="D836" s="9">
        <v>44774.524027777778</v>
      </c>
      <c r="E836" s="9">
        <v>0</v>
      </c>
      <c r="F836" s="9">
        <v>352455173</v>
      </c>
      <c r="G836" s="29">
        <v>348191012</v>
      </c>
      <c r="H836" s="29">
        <v>524259532</v>
      </c>
      <c r="I836" s="30">
        <v>0.50570000000000004</v>
      </c>
      <c r="J836" s="9">
        <v>0</v>
      </c>
      <c r="K836" s="9">
        <v>0</v>
      </c>
      <c r="L836" s="9">
        <v>0</v>
      </c>
      <c r="M836" s="9">
        <v>0.50570000000000004</v>
      </c>
      <c r="N836" s="9">
        <v>0</v>
      </c>
      <c r="O836" s="9">
        <v>0</v>
      </c>
      <c r="P836" s="9">
        <v>530679936</v>
      </c>
      <c r="Q836" s="31">
        <v>0.82199999999999995</v>
      </c>
      <c r="R836" s="31">
        <v>0.5595</v>
      </c>
      <c r="S836" s="31">
        <v>0.89410000000000001</v>
      </c>
      <c r="T836" s="31">
        <v>0.80459999999999998</v>
      </c>
      <c r="U836" s="32">
        <v>0.80459999999999998</v>
      </c>
      <c r="V836" s="31">
        <f t="shared" si="26"/>
        <v>-0.24509999999999998</v>
      </c>
      <c r="W836" s="9">
        <f t="shared" si="27"/>
        <v>-1300696.5231359999</v>
      </c>
    </row>
    <row r="837" spans="1:23" x14ac:dyDescent="0.35">
      <c r="A837" s="40">
        <v>208902</v>
      </c>
      <c r="B837" s="9" t="s">
        <v>223</v>
      </c>
      <c r="C837" s="9" t="s">
        <v>1035</v>
      </c>
      <c r="D837" s="9">
        <v>44768.607303240744</v>
      </c>
      <c r="E837" s="9">
        <v>0</v>
      </c>
      <c r="F837" s="9">
        <v>1939446399</v>
      </c>
      <c r="G837" s="29">
        <v>1868362667</v>
      </c>
      <c r="H837" s="29">
        <v>2617513429</v>
      </c>
      <c r="I837" s="30">
        <v>0.40100000000000002</v>
      </c>
      <c r="J837" s="9">
        <v>0</v>
      </c>
      <c r="K837" s="9">
        <v>0</v>
      </c>
      <c r="L837" s="9">
        <v>0</v>
      </c>
      <c r="M837" s="9">
        <v>0.40100000000000002</v>
      </c>
      <c r="N837" s="9">
        <v>0</v>
      </c>
      <c r="O837" s="9">
        <v>0</v>
      </c>
      <c r="P837" s="9">
        <v>2717099353</v>
      </c>
      <c r="Q837" s="31">
        <v>0.91339999999999999</v>
      </c>
      <c r="R837" s="31">
        <v>0.66820000000000002</v>
      </c>
      <c r="S837" s="31">
        <v>0.89410000000000001</v>
      </c>
      <c r="T837" s="31">
        <v>0.80459999999999998</v>
      </c>
      <c r="U837" s="32">
        <v>0.80459999999999998</v>
      </c>
      <c r="V837" s="31">
        <f t="shared" si="26"/>
        <v>-0.13639999999999997</v>
      </c>
      <c r="W837" s="9">
        <f t="shared" si="27"/>
        <v>-3706123.5174919991</v>
      </c>
    </row>
    <row r="838" spans="1:23" x14ac:dyDescent="0.35">
      <c r="A838" s="40">
        <v>208903</v>
      </c>
      <c r="B838" s="9" t="s">
        <v>222</v>
      </c>
      <c r="C838" s="9" t="s">
        <v>1035</v>
      </c>
      <c r="D838" s="9">
        <v>44769.687777777777</v>
      </c>
      <c r="E838" s="9">
        <v>0</v>
      </c>
      <c r="F838" s="9">
        <v>102783047</v>
      </c>
      <c r="G838" s="29">
        <v>102853494</v>
      </c>
      <c r="H838" s="29">
        <v>149294343</v>
      </c>
      <c r="I838" s="30">
        <v>0.45150000000000001</v>
      </c>
      <c r="J838" s="9">
        <v>0</v>
      </c>
      <c r="K838" s="9">
        <v>0</v>
      </c>
      <c r="L838" s="9">
        <v>0</v>
      </c>
      <c r="M838" s="9">
        <v>0.45150000000000001</v>
      </c>
      <c r="N838" s="9">
        <v>0</v>
      </c>
      <c r="O838" s="9">
        <v>0</v>
      </c>
      <c r="P838" s="9">
        <v>149192087</v>
      </c>
      <c r="Q838" s="31">
        <v>0.91339999999999999</v>
      </c>
      <c r="R838" s="31">
        <v>0.64500000000000002</v>
      </c>
      <c r="S838" s="31">
        <v>0.89410000000000001</v>
      </c>
      <c r="T838" s="31">
        <v>0.80459999999999998</v>
      </c>
      <c r="U838" s="32">
        <v>0.80459999999999998</v>
      </c>
      <c r="V838" s="31">
        <f t="shared" si="26"/>
        <v>-0.15959999999999996</v>
      </c>
      <c r="W838" s="9">
        <f t="shared" si="27"/>
        <v>-238110.57085199998</v>
      </c>
    </row>
    <row r="839" spans="1:23" x14ac:dyDescent="0.35">
      <c r="A839" s="40">
        <v>209901</v>
      </c>
      <c r="B839" s="9" t="s">
        <v>221</v>
      </c>
      <c r="C839" s="9" t="s">
        <v>1035</v>
      </c>
      <c r="D839" s="9">
        <v>44784.70584490741</v>
      </c>
      <c r="E839" s="9">
        <v>0</v>
      </c>
      <c r="F839" s="9">
        <v>325479089</v>
      </c>
      <c r="G839" s="29">
        <v>336555166</v>
      </c>
      <c r="H839" s="29">
        <v>351559640</v>
      </c>
      <c r="I839" s="30">
        <v>4.4600000000000001E-2</v>
      </c>
      <c r="J839" s="9">
        <v>0</v>
      </c>
      <c r="K839" s="9">
        <v>0</v>
      </c>
      <c r="L839" s="9">
        <v>0</v>
      </c>
      <c r="M839" s="9">
        <v>4.4600000000000001E-2</v>
      </c>
      <c r="N839" s="9">
        <v>0</v>
      </c>
      <c r="O839" s="9">
        <v>0</v>
      </c>
      <c r="P839" s="9">
        <v>339989764</v>
      </c>
      <c r="Q839" s="31">
        <v>0.91339999999999999</v>
      </c>
      <c r="R839" s="31">
        <v>0.8962</v>
      </c>
      <c r="S839" s="31">
        <v>0.89410000000000001</v>
      </c>
      <c r="T839" s="31">
        <v>0.80459999999999998</v>
      </c>
      <c r="U839" s="32">
        <v>0.89410000000000001</v>
      </c>
      <c r="V839" s="31">
        <f t="shared" si="26"/>
        <v>0</v>
      </c>
      <c r="W839" s="9">
        <f t="shared" si="27"/>
        <v>0</v>
      </c>
    </row>
    <row r="840" spans="1:23" x14ac:dyDescent="0.35">
      <c r="A840" s="40">
        <v>209902</v>
      </c>
      <c r="B840" s="9" t="s">
        <v>220</v>
      </c>
      <c r="C840" s="9" t="s">
        <v>1035</v>
      </c>
      <c r="D840" s="9">
        <v>44774.629942129628</v>
      </c>
      <c r="E840" s="9">
        <v>0</v>
      </c>
      <c r="F840" s="9">
        <v>54454192</v>
      </c>
      <c r="G840" s="29">
        <v>57311379</v>
      </c>
      <c r="H840" s="29">
        <v>73843866</v>
      </c>
      <c r="I840" s="30">
        <v>0.28849999999999998</v>
      </c>
      <c r="J840" s="9">
        <v>0</v>
      </c>
      <c r="K840" s="9">
        <v>0</v>
      </c>
      <c r="L840" s="9">
        <v>0</v>
      </c>
      <c r="M840" s="9">
        <v>0.28849999999999998</v>
      </c>
      <c r="N840" s="9">
        <v>0</v>
      </c>
      <c r="O840" s="9">
        <v>0</v>
      </c>
      <c r="P840" s="9">
        <v>70162473</v>
      </c>
      <c r="Q840" s="31">
        <v>0.84560000000000002</v>
      </c>
      <c r="R840" s="31">
        <v>0.67259999999999998</v>
      </c>
      <c r="S840" s="31">
        <v>0.89410000000000001</v>
      </c>
      <c r="T840" s="31">
        <v>0.80459999999999998</v>
      </c>
      <c r="U840" s="32">
        <v>0.80459999999999998</v>
      </c>
      <c r="V840" s="31">
        <f t="shared" si="26"/>
        <v>-0.13200000000000001</v>
      </c>
      <c r="W840" s="9">
        <f t="shared" si="27"/>
        <v>-92614.464359999998</v>
      </c>
    </row>
    <row r="841" spans="1:23" x14ac:dyDescent="0.35">
      <c r="A841" s="40">
        <v>210901</v>
      </c>
      <c r="B841" s="9" t="s">
        <v>219</v>
      </c>
      <c r="C841" s="9" t="s">
        <v>1035</v>
      </c>
      <c r="D841" s="9">
        <v>44768.607303240744</v>
      </c>
      <c r="E841" s="9">
        <v>37302472</v>
      </c>
      <c r="F841" s="9">
        <v>688488102</v>
      </c>
      <c r="G841" s="29">
        <v>561615134</v>
      </c>
      <c r="H841" s="29">
        <v>646988724</v>
      </c>
      <c r="I841" s="30">
        <v>0.152</v>
      </c>
      <c r="J841" s="9">
        <v>0</v>
      </c>
      <c r="K841" s="9">
        <v>0</v>
      </c>
      <c r="L841" s="9">
        <v>0</v>
      </c>
      <c r="M841" s="9">
        <v>0.152</v>
      </c>
      <c r="N841" s="9">
        <v>42314069</v>
      </c>
      <c r="O841" s="9">
        <v>5011597</v>
      </c>
      <c r="P841" s="9">
        <v>792489295</v>
      </c>
      <c r="Q841" s="31">
        <v>0.90190000000000003</v>
      </c>
      <c r="R841" s="31">
        <v>0.80310000000000004</v>
      </c>
      <c r="S841" s="31">
        <v>0.89410000000000001</v>
      </c>
      <c r="T841" s="31">
        <v>0.80459999999999998</v>
      </c>
      <c r="U841" s="32">
        <v>0.80459999999999998</v>
      </c>
      <c r="V841" s="31">
        <f t="shared" si="26"/>
        <v>-1.4999999999999458E-3</v>
      </c>
      <c r="W841" s="9">
        <f t="shared" si="27"/>
        <v>-11887.339424999571</v>
      </c>
    </row>
    <row r="842" spans="1:23" x14ac:dyDescent="0.35">
      <c r="A842" s="40">
        <v>210902</v>
      </c>
      <c r="B842" s="9" t="s">
        <v>218</v>
      </c>
      <c r="C842" s="9" t="s">
        <v>1035</v>
      </c>
      <c r="D842" s="9">
        <v>44769.544224537036</v>
      </c>
      <c r="E842" s="9">
        <v>15356550</v>
      </c>
      <c r="F842" s="9">
        <v>231350441</v>
      </c>
      <c r="G842" s="29">
        <v>197757627</v>
      </c>
      <c r="H842" s="29">
        <v>252510172</v>
      </c>
      <c r="I842" s="30">
        <v>0.27689999999999998</v>
      </c>
      <c r="J842" s="9">
        <v>0</v>
      </c>
      <c r="K842" s="9">
        <v>0</v>
      </c>
      <c r="L842" s="9">
        <v>0</v>
      </c>
      <c r="M842" s="9">
        <v>0.27689999999999998</v>
      </c>
      <c r="N842" s="9">
        <v>17514388</v>
      </c>
      <c r="O842" s="9">
        <v>2157838</v>
      </c>
      <c r="P842" s="9">
        <v>293309842</v>
      </c>
      <c r="Q842" s="31">
        <v>0.91339999999999999</v>
      </c>
      <c r="R842" s="31">
        <v>0.73839999999999995</v>
      </c>
      <c r="S842" s="31">
        <v>0.89410000000000001</v>
      </c>
      <c r="T842" s="31">
        <v>0.80459999999999998</v>
      </c>
      <c r="U842" s="32">
        <v>0.80459999999999998</v>
      </c>
      <c r="V842" s="31">
        <f t="shared" si="26"/>
        <v>-6.6200000000000037E-2</v>
      </c>
      <c r="W842" s="9">
        <f t="shared" si="27"/>
        <v>-194171.1154040001</v>
      </c>
    </row>
    <row r="843" spans="1:23" x14ac:dyDescent="0.35">
      <c r="A843" s="40">
        <v>210903</v>
      </c>
      <c r="B843" s="9" t="s">
        <v>217</v>
      </c>
      <c r="C843" s="9" t="s">
        <v>1035</v>
      </c>
      <c r="D843" s="9">
        <v>44769.402430555558</v>
      </c>
      <c r="E843" s="9">
        <v>0</v>
      </c>
      <c r="F843" s="9">
        <v>244767487</v>
      </c>
      <c r="G843" s="29">
        <v>234939418</v>
      </c>
      <c r="H843" s="29">
        <v>280732020</v>
      </c>
      <c r="I843" s="30">
        <v>0.19489999999999999</v>
      </c>
      <c r="J843" s="9">
        <v>0</v>
      </c>
      <c r="K843" s="9">
        <v>0</v>
      </c>
      <c r="L843" s="9">
        <v>0</v>
      </c>
      <c r="M843" s="9">
        <v>0.19489999999999999</v>
      </c>
      <c r="N843" s="9">
        <v>0</v>
      </c>
      <c r="O843" s="9">
        <v>0</v>
      </c>
      <c r="P843" s="9">
        <v>292475701</v>
      </c>
      <c r="Q843" s="31">
        <v>0.91339999999999999</v>
      </c>
      <c r="R843" s="31">
        <v>0.78349999999999997</v>
      </c>
      <c r="S843" s="31">
        <v>0.89410000000000001</v>
      </c>
      <c r="T843" s="31">
        <v>0.80459999999999998</v>
      </c>
      <c r="U843" s="32">
        <v>0.80459999999999998</v>
      </c>
      <c r="V843" s="31">
        <f t="shared" si="26"/>
        <v>-2.1100000000000008E-2</v>
      </c>
      <c r="W843" s="9">
        <f t="shared" si="27"/>
        <v>-61712.37291100002</v>
      </c>
    </row>
    <row r="844" spans="1:23" x14ac:dyDescent="0.35">
      <c r="A844" s="40">
        <v>210904</v>
      </c>
      <c r="B844" s="9" t="s">
        <v>216</v>
      </c>
      <c r="C844" s="9" t="s">
        <v>1035</v>
      </c>
      <c r="D844" s="9">
        <v>44774.524027777778</v>
      </c>
      <c r="E844" s="9">
        <v>0</v>
      </c>
      <c r="F844" s="9">
        <v>124126588</v>
      </c>
      <c r="G844" s="29">
        <v>113324781</v>
      </c>
      <c r="H844" s="29">
        <v>115926911</v>
      </c>
      <c r="I844" s="30">
        <v>2.3E-2</v>
      </c>
      <c r="J844" s="9">
        <v>0</v>
      </c>
      <c r="K844" s="9">
        <v>0</v>
      </c>
      <c r="L844" s="9">
        <v>0</v>
      </c>
      <c r="M844" s="9">
        <v>2.3E-2</v>
      </c>
      <c r="N844" s="9">
        <v>0</v>
      </c>
      <c r="O844" s="9">
        <v>0</v>
      </c>
      <c r="P844" s="9">
        <v>126976746</v>
      </c>
      <c r="Q844" s="31">
        <v>0.91339999999999999</v>
      </c>
      <c r="R844" s="31">
        <v>0.91339999999999999</v>
      </c>
      <c r="S844" s="31">
        <v>0.89410000000000001</v>
      </c>
      <c r="T844" s="31">
        <v>0.80459999999999998</v>
      </c>
      <c r="U844" s="32">
        <v>0.89410000000000001</v>
      </c>
      <c r="V844" s="31">
        <f t="shared" si="26"/>
        <v>0</v>
      </c>
      <c r="W844" s="9">
        <f t="shared" si="27"/>
        <v>0</v>
      </c>
    </row>
    <row r="845" spans="1:23" x14ac:dyDescent="0.35">
      <c r="A845" s="40">
        <v>210905</v>
      </c>
      <c r="B845" s="9" t="s">
        <v>215</v>
      </c>
      <c r="C845" s="9" t="s">
        <v>1035</v>
      </c>
      <c r="D845" s="9">
        <v>44769.687777777777</v>
      </c>
      <c r="E845" s="9">
        <v>13287402</v>
      </c>
      <c r="F845" s="9">
        <v>154592827</v>
      </c>
      <c r="G845" s="29">
        <v>139878294</v>
      </c>
      <c r="H845" s="29">
        <v>143646010</v>
      </c>
      <c r="I845" s="30">
        <v>2.69E-2</v>
      </c>
      <c r="J845" s="9">
        <v>0</v>
      </c>
      <c r="K845" s="9">
        <v>0</v>
      </c>
      <c r="L845" s="9">
        <v>0</v>
      </c>
      <c r="M845" s="9">
        <v>2.69E-2</v>
      </c>
      <c r="N845" s="9">
        <v>13371328</v>
      </c>
      <c r="O845" s="9">
        <v>83926</v>
      </c>
      <c r="P845" s="9">
        <v>158482910</v>
      </c>
      <c r="Q845" s="31">
        <v>0.89170000000000005</v>
      </c>
      <c r="R845" s="31">
        <v>0.89149999999999996</v>
      </c>
      <c r="S845" s="31">
        <v>0.89410000000000001</v>
      </c>
      <c r="T845" s="31">
        <v>0.80459999999999998</v>
      </c>
      <c r="U845" s="32">
        <v>0.89149999999999996</v>
      </c>
      <c r="V845" s="31">
        <f t="shared" si="26"/>
        <v>0</v>
      </c>
      <c r="W845" s="9">
        <f t="shared" si="27"/>
        <v>0</v>
      </c>
    </row>
    <row r="846" spans="1:23" x14ac:dyDescent="0.35">
      <c r="A846" s="40">
        <v>210906</v>
      </c>
      <c r="B846" s="9" t="s">
        <v>214</v>
      </c>
      <c r="C846" s="9" t="s">
        <v>1035</v>
      </c>
      <c r="D846" s="9">
        <v>44770.539027777777</v>
      </c>
      <c r="E846" s="9">
        <v>0</v>
      </c>
      <c r="F846" s="9">
        <v>34151012</v>
      </c>
      <c r="G846" s="29">
        <v>32911543</v>
      </c>
      <c r="H846" s="29">
        <v>33007198</v>
      </c>
      <c r="I846" s="30">
        <v>2.8999999999999998E-3</v>
      </c>
      <c r="J846" s="9">
        <v>0</v>
      </c>
      <c r="K846" s="9">
        <v>0</v>
      </c>
      <c r="L846" s="9">
        <v>0</v>
      </c>
      <c r="M846" s="9">
        <v>2.8999999999999998E-3</v>
      </c>
      <c r="N846" s="9">
        <v>0</v>
      </c>
      <c r="O846" s="9">
        <v>0</v>
      </c>
      <c r="P846" s="9">
        <v>34250269</v>
      </c>
      <c r="Q846" s="31">
        <v>0.91339999999999999</v>
      </c>
      <c r="R846" s="31">
        <v>0.91339999999999999</v>
      </c>
      <c r="S846" s="31">
        <v>0.89410000000000001</v>
      </c>
      <c r="T846" s="31">
        <v>0.80459999999999998</v>
      </c>
      <c r="U846" s="32">
        <v>0.89410000000000001</v>
      </c>
      <c r="V846" s="31">
        <f t="shared" si="26"/>
        <v>0</v>
      </c>
      <c r="W846" s="9">
        <f t="shared" si="27"/>
        <v>0</v>
      </c>
    </row>
    <row r="847" spans="1:23" x14ac:dyDescent="0.35">
      <c r="A847" s="40">
        <v>211901</v>
      </c>
      <c r="B847" s="9" t="s">
        <v>213</v>
      </c>
      <c r="C847" s="9" t="s">
        <v>1035</v>
      </c>
      <c r="D847" s="9">
        <v>44768.607303240744</v>
      </c>
      <c r="E847" s="9">
        <v>0</v>
      </c>
      <c r="F847" s="9">
        <v>95946956</v>
      </c>
      <c r="G847" s="29">
        <v>91482771</v>
      </c>
      <c r="H847" s="29">
        <v>114179206</v>
      </c>
      <c r="I847" s="30">
        <v>0.24809999999999999</v>
      </c>
      <c r="J847" s="9">
        <v>0</v>
      </c>
      <c r="K847" s="9">
        <v>0</v>
      </c>
      <c r="L847" s="9">
        <v>0</v>
      </c>
      <c r="M847" s="9">
        <v>0.24809999999999999</v>
      </c>
      <c r="N847" s="9">
        <v>0</v>
      </c>
      <c r="O847" s="9">
        <v>0</v>
      </c>
      <c r="P847" s="9">
        <v>119750934</v>
      </c>
      <c r="Q847" s="31">
        <v>0.84250000000000003</v>
      </c>
      <c r="R847" s="31">
        <v>0.69189999999999996</v>
      </c>
      <c r="S847" s="31">
        <v>0.89410000000000001</v>
      </c>
      <c r="T847" s="31">
        <v>0.80459999999999998</v>
      </c>
      <c r="U847" s="32">
        <v>0.80459999999999998</v>
      </c>
      <c r="V847" s="31">
        <f t="shared" si="26"/>
        <v>-0.11270000000000002</v>
      </c>
      <c r="W847" s="9">
        <f t="shared" si="27"/>
        <v>-134959.30261800005</v>
      </c>
    </row>
    <row r="848" spans="1:23" x14ac:dyDescent="0.35">
      <c r="A848" s="40">
        <v>211902</v>
      </c>
      <c r="B848" s="9" t="s">
        <v>212</v>
      </c>
      <c r="C848" s="9" t="s">
        <v>1035</v>
      </c>
      <c r="D848" s="9">
        <v>44768.607303240744</v>
      </c>
      <c r="E848" s="9">
        <v>0</v>
      </c>
      <c r="F848" s="9">
        <v>477085353</v>
      </c>
      <c r="G848" s="29">
        <v>452558569</v>
      </c>
      <c r="H848" s="29">
        <v>519954535</v>
      </c>
      <c r="I848" s="30">
        <v>0.1489</v>
      </c>
      <c r="J848" s="9">
        <v>0</v>
      </c>
      <c r="K848" s="9">
        <v>0</v>
      </c>
      <c r="L848" s="9">
        <v>0</v>
      </c>
      <c r="M848" s="9">
        <v>0.1489</v>
      </c>
      <c r="N848" s="9">
        <v>0</v>
      </c>
      <c r="O848" s="9">
        <v>0</v>
      </c>
      <c r="P848" s="9">
        <v>548133899</v>
      </c>
      <c r="Q848" s="31">
        <v>0.85519999999999996</v>
      </c>
      <c r="R848" s="31">
        <v>0.76290000000000002</v>
      </c>
      <c r="S848" s="31">
        <v>0.89410000000000001</v>
      </c>
      <c r="T848" s="31">
        <v>0.80459999999999998</v>
      </c>
      <c r="U848" s="32">
        <v>0.80459999999999998</v>
      </c>
      <c r="V848" s="31">
        <f t="shared" si="26"/>
        <v>-4.1699999999999959E-2</v>
      </c>
      <c r="W848" s="9">
        <f t="shared" si="27"/>
        <v>-228571.83588299979</v>
      </c>
    </row>
    <row r="849" spans="1:23" x14ac:dyDescent="0.35">
      <c r="A849" s="40">
        <v>212901</v>
      </c>
      <c r="B849" s="9" t="s">
        <v>211</v>
      </c>
      <c r="C849" s="9" t="s">
        <v>1035</v>
      </c>
      <c r="D849" s="9">
        <v>44770.666516203702</v>
      </c>
      <c r="E849" s="9">
        <v>61398436</v>
      </c>
      <c r="F849" s="9">
        <v>420999645</v>
      </c>
      <c r="G849" s="29">
        <v>417945616</v>
      </c>
      <c r="H849" s="29">
        <v>478553040</v>
      </c>
      <c r="I849" s="30">
        <v>0.14499999999999999</v>
      </c>
      <c r="J849" s="9">
        <v>0</v>
      </c>
      <c r="K849" s="9">
        <v>0</v>
      </c>
      <c r="L849" s="9">
        <v>0</v>
      </c>
      <c r="M849" s="9">
        <v>0.14499999999999999</v>
      </c>
      <c r="N849" s="9">
        <v>73753444</v>
      </c>
      <c r="O849" s="9">
        <v>12355008</v>
      </c>
      <c r="P849" s="9">
        <v>485501397</v>
      </c>
      <c r="Q849" s="31">
        <v>0.87450000000000006</v>
      </c>
      <c r="R849" s="31">
        <v>0.7772</v>
      </c>
      <c r="S849" s="31">
        <v>0.89410000000000001</v>
      </c>
      <c r="T849" s="31">
        <v>0.80459999999999998</v>
      </c>
      <c r="U849" s="32">
        <v>0.80459999999999998</v>
      </c>
      <c r="V849" s="31">
        <f t="shared" si="26"/>
        <v>-2.739999999999998E-2</v>
      </c>
      <c r="W849" s="9">
        <f t="shared" si="27"/>
        <v>-133027.38277799988</v>
      </c>
    </row>
    <row r="850" spans="1:23" x14ac:dyDescent="0.35">
      <c r="A850" s="40">
        <v>212902</v>
      </c>
      <c r="B850" s="9" t="s">
        <v>210</v>
      </c>
      <c r="C850" s="9" t="s">
        <v>1035</v>
      </c>
      <c r="D850" s="9">
        <v>44769.687777777777</v>
      </c>
      <c r="E850" s="9">
        <v>0</v>
      </c>
      <c r="F850" s="9">
        <v>1372955416</v>
      </c>
      <c r="G850" s="29">
        <v>1440326799</v>
      </c>
      <c r="H850" s="29">
        <v>1674411996</v>
      </c>
      <c r="I850" s="30">
        <v>0.16250000000000001</v>
      </c>
      <c r="J850" s="9">
        <v>0</v>
      </c>
      <c r="K850" s="9">
        <v>0</v>
      </c>
      <c r="L850" s="9">
        <v>0</v>
      </c>
      <c r="M850" s="9">
        <v>0.16250000000000001</v>
      </c>
      <c r="N850" s="9">
        <v>0</v>
      </c>
      <c r="O850" s="9">
        <v>0</v>
      </c>
      <c r="P850" s="9">
        <v>1596091262</v>
      </c>
      <c r="Q850" s="31">
        <v>0.82199999999999995</v>
      </c>
      <c r="R850" s="31">
        <v>0.72470000000000001</v>
      </c>
      <c r="S850" s="31">
        <v>0.89410000000000001</v>
      </c>
      <c r="T850" s="31">
        <v>0.80459999999999998</v>
      </c>
      <c r="U850" s="32">
        <v>0.80459999999999998</v>
      </c>
      <c r="V850" s="31">
        <f t="shared" si="26"/>
        <v>-7.9899999999999971E-2</v>
      </c>
      <c r="W850" s="9">
        <f t="shared" si="27"/>
        <v>-1275276.9183379994</v>
      </c>
    </row>
    <row r="851" spans="1:23" x14ac:dyDescent="0.35">
      <c r="A851" s="40">
        <v>212903</v>
      </c>
      <c r="B851" s="9" t="s">
        <v>209</v>
      </c>
      <c r="C851" s="9" t="s">
        <v>1035</v>
      </c>
      <c r="D851" s="9">
        <v>44774.629942129628</v>
      </c>
      <c r="E851" s="9">
        <v>0</v>
      </c>
      <c r="F851" s="9">
        <v>1907416516</v>
      </c>
      <c r="G851" s="29">
        <v>2026739047</v>
      </c>
      <c r="H851" s="29">
        <v>2305681878</v>
      </c>
      <c r="I851" s="30">
        <v>0.1376</v>
      </c>
      <c r="J851" s="9">
        <v>0</v>
      </c>
      <c r="K851" s="9">
        <v>0</v>
      </c>
      <c r="L851" s="9">
        <v>0</v>
      </c>
      <c r="M851" s="9">
        <v>0.1376</v>
      </c>
      <c r="N851" s="9">
        <v>0</v>
      </c>
      <c r="O851" s="9">
        <v>0</v>
      </c>
      <c r="P851" s="9">
        <v>2169936826</v>
      </c>
      <c r="Q851" s="31">
        <v>0.82199999999999995</v>
      </c>
      <c r="R851" s="31">
        <v>0.74060000000000004</v>
      </c>
      <c r="S851" s="31">
        <v>0.89410000000000001</v>
      </c>
      <c r="T851" s="31">
        <v>0.80459999999999998</v>
      </c>
      <c r="U851" s="32">
        <v>0.80459999999999998</v>
      </c>
      <c r="V851" s="31">
        <f t="shared" si="26"/>
        <v>-6.3999999999999946E-2</v>
      </c>
      <c r="W851" s="9">
        <f t="shared" si="27"/>
        <v>-1388759.568639999</v>
      </c>
    </row>
    <row r="852" spans="1:23" x14ac:dyDescent="0.35">
      <c r="A852" s="40">
        <v>212904</v>
      </c>
      <c r="B852" s="9" t="s">
        <v>208</v>
      </c>
      <c r="C852" s="9" t="s">
        <v>1035</v>
      </c>
      <c r="D852" s="9">
        <v>44769.687777777777</v>
      </c>
      <c r="E852" s="9">
        <v>0</v>
      </c>
      <c r="F852" s="9">
        <v>414473855</v>
      </c>
      <c r="G852" s="29">
        <v>440003383</v>
      </c>
      <c r="H852" s="29">
        <v>518612207</v>
      </c>
      <c r="I852" s="30">
        <v>0.1787</v>
      </c>
      <c r="J852" s="9">
        <v>0</v>
      </c>
      <c r="K852" s="9">
        <v>0</v>
      </c>
      <c r="L852" s="9">
        <v>0</v>
      </c>
      <c r="M852" s="9">
        <v>0.1787</v>
      </c>
      <c r="N852" s="9">
        <v>0</v>
      </c>
      <c r="O852" s="9">
        <v>0</v>
      </c>
      <c r="P852" s="9">
        <v>488521700</v>
      </c>
      <c r="Q852" s="31">
        <v>0.91339999999999999</v>
      </c>
      <c r="R852" s="31">
        <v>0.79430000000000001</v>
      </c>
      <c r="S852" s="31">
        <v>0.89410000000000001</v>
      </c>
      <c r="T852" s="31">
        <v>0.80459999999999998</v>
      </c>
      <c r="U852" s="32">
        <v>0.80459999999999998</v>
      </c>
      <c r="V852" s="31">
        <f t="shared" si="26"/>
        <v>-1.0299999999999976E-2</v>
      </c>
      <c r="W852" s="9">
        <f t="shared" si="27"/>
        <v>-50317.735099999882</v>
      </c>
    </row>
    <row r="853" spans="1:23" x14ac:dyDescent="0.35">
      <c r="A853" s="40">
        <v>212905</v>
      </c>
      <c r="B853" s="9" t="s">
        <v>207</v>
      </c>
      <c r="C853" s="9" t="s">
        <v>1035</v>
      </c>
      <c r="D853" s="9">
        <v>44768.607303240744</v>
      </c>
      <c r="E853" s="9">
        <v>0</v>
      </c>
      <c r="F853" s="9">
        <v>10492103473</v>
      </c>
      <c r="G853" s="29">
        <v>9244119905</v>
      </c>
      <c r="H853" s="29">
        <v>10328642668</v>
      </c>
      <c r="I853" s="30">
        <v>0.1173</v>
      </c>
      <c r="J853" s="9">
        <v>0</v>
      </c>
      <c r="K853" s="9">
        <v>0</v>
      </c>
      <c r="L853" s="9">
        <v>0</v>
      </c>
      <c r="M853" s="9">
        <v>0.1173</v>
      </c>
      <c r="N853" s="9">
        <v>0</v>
      </c>
      <c r="O853" s="9">
        <v>0</v>
      </c>
      <c r="P853" s="9">
        <v>11723040021</v>
      </c>
      <c r="Q853" s="31">
        <v>0.90410000000000001</v>
      </c>
      <c r="R853" s="31">
        <v>0.82930000000000004</v>
      </c>
      <c r="S853" s="31">
        <v>0.89410000000000001</v>
      </c>
      <c r="T853" s="31">
        <v>0.80459999999999998</v>
      </c>
      <c r="U853" s="32">
        <v>0.82930000000000004</v>
      </c>
      <c r="V853" s="31">
        <f t="shared" si="26"/>
        <v>0</v>
      </c>
      <c r="W853" s="9">
        <f t="shared" si="27"/>
        <v>0</v>
      </c>
    </row>
    <row r="854" spans="1:23" x14ac:dyDescent="0.35">
      <c r="A854" s="40">
        <v>212906</v>
      </c>
      <c r="B854" s="9" t="s">
        <v>206</v>
      </c>
      <c r="C854" s="9" t="s">
        <v>1035</v>
      </c>
      <c r="D854" s="9">
        <v>44768.607303240744</v>
      </c>
      <c r="E854" s="9">
        <v>0</v>
      </c>
      <c r="F854" s="9">
        <v>2502631810</v>
      </c>
      <c r="G854" s="29">
        <v>2149070369</v>
      </c>
      <c r="H854" s="29">
        <v>2393037002</v>
      </c>
      <c r="I854" s="30">
        <v>0.1135</v>
      </c>
      <c r="J854" s="9">
        <v>0</v>
      </c>
      <c r="K854" s="9">
        <v>0</v>
      </c>
      <c r="L854" s="9">
        <v>0</v>
      </c>
      <c r="M854" s="9">
        <v>0.1135</v>
      </c>
      <c r="N854" s="9">
        <v>0</v>
      </c>
      <c r="O854" s="9">
        <v>0</v>
      </c>
      <c r="P854" s="9">
        <v>2786735423</v>
      </c>
      <c r="Q854" s="31">
        <v>0.86560000000000004</v>
      </c>
      <c r="R854" s="31">
        <v>0.79669999999999996</v>
      </c>
      <c r="S854" s="31">
        <v>0.89410000000000001</v>
      </c>
      <c r="T854" s="31">
        <v>0.80459999999999998</v>
      </c>
      <c r="U854" s="32">
        <v>0.80459999999999998</v>
      </c>
      <c r="V854" s="31">
        <f t="shared" si="26"/>
        <v>-7.9000000000000181E-3</v>
      </c>
      <c r="W854" s="9">
        <f t="shared" si="27"/>
        <v>-220152.0984170005</v>
      </c>
    </row>
    <row r="855" spans="1:23" x14ac:dyDescent="0.35">
      <c r="A855" s="40">
        <v>212909</v>
      </c>
      <c r="B855" s="9" t="s">
        <v>167</v>
      </c>
      <c r="C855" s="9" t="s">
        <v>1035</v>
      </c>
      <c r="D855" s="9">
        <v>44769.834016203706</v>
      </c>
      <c r="E855" s="9">
        <v>0</v>
      </c>
      <c r="F855" s="9">
        <v>1471408854</v>
      </c>
      <c r="G855" s="29">
        <v>1214561847</v>
      </c>
      <c r="H855" s="29">
        <v>1397363213</v>
      </c>
      <c r="I855" s="30">
        <v>0.15049999999999999</v>
      </c>
      <c r="J855" s="9">
        <v>0</v>
      </c>
      <c r="K855" s="9">
        <v>0</v>
      </c>
      <c r="L855" s="9">
        <v>0</v>
      </c>
      <c r="M855" s="9">
        <v>0.15049999999999999</v>
      </c>
      <c r="N855" s="9">
        <v>0</v>
      </c>
      <c r="O855" s="9">
        <v>0</v>
      </c>
      <c r="P855" s="9">
        <v>1692867769</v>
      </c>
      <c r="Q855" s="31">
        <v>0.8831</v>
      </c>
      <c r="R855" s="31">
        <v>0.78669999999999995</v>
      </c>
      <c r="S855" s="31">
        <v>0.89410000000000001</v>
      </c>
      <c r="T855" s="31">
        <v>0.80459999999999998</v>
      </c>
      <c r="U855" s="32">
        <v>0.80459999999999998</v>
      </c>
      <c r="V855" s="31">
        <f t="shared" si="26"/>
        <v>-1.7900000000000027E-2</v>
      </c>
      <c r="W855" s="9">
        <f t="shared" si="27"/>
        <v>-303023.33065100049</v>
      </c>
    </row>
    <row r="856" spans="1:23" x14ac:dyDescent="0.35">
      <c r="A856" s="40">
        <v>212910</v>
      </c>
      <c r="B856" s="9" t="s">
        <v>205</v>
      </c>
      <c r="C856" s="9" t="s">
        <v>1035</v>
      </c>
      <c r="D856" s="9">
        <v>44770.457719907405</v>
      </c>
      <c r="E856" s="9">
        <v>0</v>
      </c>
      <c r="F856" s="9">
        <v>658991132</v>
      </c>
      <c r="G856" s="29">
        <v>626248232</v>
      </c>
      <c r="H856" s="29">
        <v>723676145</v>
      </c>
      <c r="I856" s="30">
        <v>0.15559999999999999</v>
      </c>
      <c r="J856" s="9">
        <v>0</v>
      </c>
      <c r="K856" s="9">
        <v>0</v>
      </c>
      <c r="L856" s="9">
        <v>0</v>
      </c>
      <c r="M856" s="9">
        <v>0.15559999999999999</v>
      </c>
      <c r="N856" s="9">
        <v>0</v>
      </c>
      <c r="O856" s="9">
        <v>0</v>
      </c>
      <c r="P856" s="9">
        <v>761512987</v>
      </c>
      <c r="Q856" s="31">
        <v>0.88270000000000004</v>
      </c>
      <c r="R856" s="31">
        <v>0.78290000000000004</v>
      </c>
      <c r="S856" s="31">
        <v>0.89410000000000001</v>
      </c>
      <c r="T856" s="31">
        <v>0.80459999999999998</v>
      </c>
      <c r="U856" s="32">
        <v>0.80459999999999998</v>
      </c>
      <c r="V856" s="31">
        <f t="shared" si="26"/>
        <v>-2.1699999999999942E-2</v>
      </c>
      <c r="W856" s="9">
        <f t="shared" si="27"/>
        <v>-165248.31817899956</v>
      </c>
    </row>
    <row r="857" spans="1:23" x14ac:dyDescent="0.35">
      <c r="A857" s="40">
        <v>213901</v>
      </c>
      <c r="B857" s="9" t="s">
        <v>204</v>
      </c>
      <c r="C857" s="9" t="s">
        <v>1035</v>
      </c>
      <c r="D857" s="9">
        <v>44773.587858796294</v>
      </c>
      <c r="E857" s="9">
        <v>113852464</v>
      </c>
      <c r="F857" s="9">
        <v>2529097979</v>
      </c>
      <c r="G857" s="29">
        <v>2549007868</v>
      </c>
      <c r="H857" s="29">
        <v>2924257387</v>
      </c>
      <c r="I857" s="30">
        <v>0.1472</v>
      </c>
      <c r="J857" s="9">
        <v>0</v>
      </c>
      <c r="K857" s="9">
        <v>0</v>
      </c>
      <c r="L857" s="9">
        <v>0</v>
      </c>
      <c r="M857" s="9">
        <v>0.1472</v>
      </c>
      <c r="N857" s="9">
        <v>159367892</v>
      </c>
      <c r="O857" s="9">
        <v>45515428</v>
      </c>
      <c r="P857" s="9">
        <v>2930171242</v>
      </c>
      <c r="Q857" s="31">
        <v>0.82469999999999999</v>
      </c>
      <c r="R857" s="31">
        <v>0.72960000000000003</v>
      </c>
      <c r="S857" s="31">
        <v>0.89410000000000001</v>
      </c>
      <c r="T857" s="31">
        <v>0.80459999999999998</v>
      </c>
      <c r="U857" s="32">
        <v>0.80459999999999998</v>
      </c>
      <c r="V857" s="31">
        <f t="shared" si="26"/>
        <v>-7.4999999999999956E-2</v>
      </c>
      <c r="W857" s="9">
        <f t="shared" si="27"/>
        <v>-2197628.431499999</v>
      </c>
    </row>
    <row r="858" spans="1:23" x14ac:dyDescent="0.35">
      <c r="A858" s="40">
        <v>214901</v>
      </c>
      <c r="B858" s="9" t="s">
        <v>1080</v>
      </c>
      <c r="C858" s="9" t="s">
        <v>1035</v>
      </c>
      <c r="D858" s="9">
        <v>44770.780717592592</v>
      </c>
      <c r="E858" s="9">
        <v>0</v>
      </c>
      <c r="F858" s="9">
        <v>1559344909</v>
      </c>
      <c r="G858" s="29">
        <v>1291863687</v>
      </c>
      <c r="H858" s="29">
        <v>1366493150</v>
      </c>
      <c r="I858" s="30">
        <v>5.7799999999999997E-2</v>
      </c>
      <c r="J858" s="9">
        <v>0</v>
      </c>
      <c r="K858" s="9">
        <v>0</v>
      </c>
      <c r="L858" s="9">
        <v>0</v>
      </c>
      <c r="M858" s="9">
        <v>5.7799999999999997E-2</v>
      </c>
      <c r="N858" s="9">
        <v>0</v>
      </c>
      <c r="O858" s="9">
        <v>0</v>
      </c>
      <c r="P858" s="9">
        <v>1649426451</v>
      </c>
      <c r="Q858" s="31">
        <v>0.82989999999999997</v>
      </c>
      <c r="R858" s="31">
        <v>0.80410000000000004</v>
      </c>
      <c r="S858" s="31">
        <v>0.89410000000000001</v>
      </c>
      <c r="T858" s="31">
        <v>0.80459999999999998</v>
      </c>
      <c r="U858" s="32">
        <v>0.80459999999999998</v>
      </c>
      <c r="V858" s="31">
        <f t="shared" si="26"/>
        <v>-4.9999999999994493E-4</v>
      </c>
      <c r="W858" s="9">
        <f t="shared" si="27"/>
        <v>-8247.1322549990909</v>
      </c>
    </row>
    <row r="859" spans="1:23" x14ac:dyDescent="0.35">
      <c r="A859" s="40">
        <v>214902</v>
      </c>
      <c r="B859" s="9" t="s">
        <v>203</v>
      </c>
      <c r="C859" s="9" t="s">
        <v>1035</v>
      </c>
      <c r="D859" s="9">
        <v>44774.629942129628</v>
      </c>
      <c r="E859" s="9">
        <v>0</v>
      </c>
      <c r="F859" s="9">
        <v>127357271</v>
      </c>
      <c r="G859" s="29">
        <v>141047332</v>
      </c>
      <c r="H859" s="29">
        <v>170417059</v>
      </c>
      <c r="I859" s="30">
        <v>0.2082</v>
      </c>
      <c r="J859" s="9">
        <v>0</v>
      </c>
      <c r="K859" s="9">
        <v>0</v>
      </c>
      <c r="L859" s="9">
        <v>0</v>
      </c>
      <c r="M859" s="9">
        <v>0.2082</v>
      </c>
      <c r="N859" s="9">
        <v>0</v>
      </c>
      <c r="O859" s="9">
        <v>0</v>
      </c>
      <c r="P859" s="9">
        <v>153876371</v>
      </c>
      <c r="Q859" s="31">
        <v>0.91339999999999999</v>
      </c>
      <c r="R859" s="31">
        <v>0.77480000000000004</v>
      </c>
      <c r="S859" s="31">
        <v>0.89410000000000001</v>
      </c>
      <c r="T859" s="31">
        <v>0.80459999999999998</v>
      </c>
      <c r="U859" s="32">
        <v>0.80459999999999998</v>
      </c>
      <c r="V859" s="31">
        <f t="shared" si="26"/>
        <v>-2.9799999999999938E-2</v>
      </c>
      <c r="W859" s="9">
        <f t="shared" si="27"/>
        <v>-45855.158557999901</v>
      </c>
    </row>
    <row r="860" spans="1:23" x14ac:dyDescent="0.35">
      <c r="A860" s="40">
        <v>214903</v>
      </c>
      <c r="B860" s="9" t="s">
        <v>202</v>
      </c>
      <c r="C860" s="9" t="s">
        <v>1035</v>
      </c>
      <c r="D860" s="9">
        <v>44774.524027777778</v>
      </c>
      <c r="E860" s="9">
        <v>0</v>
      </c>
      <c r="F860" s="9">
        <v>701830546</v>
      </c>
      <c r="G860" s="29">
        <v>536282102</v>
      </c>
      <c r="H860" s="29">
        <v>634808063</v>
      </c>
      <c r="I860" s="30">
        <v>0.1837</v>
      </c>
      <c r="J860" s="9">
        <v>0</v>
      </c>
      <c r="K860" s="9">
        <v>0</v>
      </c>
      <c r="L860" s="9">
        <v>0</v>
      </c>
      <c r="M860" s="9">
        <v>0.1837</v>
      </c>
      <c r="N860" s="9">
        <v>0</v>
      </c>
      <c r="O860" s="9">
        <v>0</v>
      </c>
      <c r="P860" s="9">
        <v>830771133</v>
      </c>
      <c r="Q860" s="31">
        <v>0.88849999999999996</v>
      </c>
      <c r="R860" s="31">
        <v>0.76929999999999998</v>
      </c>
      <c r="S860" s="31">
        <v>0.89410000000000001</v>
      </c>
      <c r="T860" s="31">
        <v>0.80459999999999998</v>
      </c>
      <c r="U860" s="32">
        <v>0.80459999999999998</v>
      </c>
      <c r="V860" s="31">
        <f t="shared" si="26"/>
        <v>-3.5299999999999998E-2</v>
      </c>
      <c r="W860" s="9">
        <f t="shared" si="27"/>
        <v>-293262.20994899998</v>
      </c>
    </row>
    <row r="861" spans="1:23" x14ac:dyDescent="0.35">
      <c r="A861" s="40">
        <v>215901</v>
      </c>
      <c r="B861" s="9" t="s">
        <v>201</v>
      </c>
      <c r="C861" s="9" t="s">
        <v>1035</v>
      </c>
      <c r="D861" s="9">
        <v>44773.587858796294</v>
      </c>
      <c r="E861" s="9">
        <v>0</v>
      </c>
      <c r="F861" s="9">
        <v>545709292</v>
      </c>
      <c r="G861" s="29">
        <v>541398095</v>
      </c>
      <c r="H861" s="29">
        <v>618518954</v>
      </c>
      <c r="I861" s="30">
        <v>0.1424</v>
      </c>
      <c r="J861" s="9">
        <v>0</v>
      </c>
      <c r="K861" s="9">
        <v>0</v>
      </c>
      <c r="L861" s="9">
        <v>0</v>
      </c>
      <c r="M861" s="9">
        <v>0.1424</v>
      </c>
      <c r="N861" s="9">
        <v>0</v>
      </c>
      <c r="O861" s="9">
        <v>0</v>
      </c>
      <c r="P861" s="9">
        <v>623444271</v>
      </c>
      <c r="Q861" s="31">
        <v>0.85140000000000005</v>
      </c>
      <c r="R861" s="31">
        <v>0.76380000000000003</v>
      </c>
      <c r="S861" s="31">
        <v>0.89410000000000001</v>
      </c>
      <c r="T861" s="31">
        <v>0.80459999999999998</v>
      </c>
      <c r="U861" s="32">
        <v>0.80459999999999998</v>
      </c>
      <c r="V861" s="31">
        <f t="shared" si="26"/>
        <v>-4.0799999999999947E-2</v>
      </c>
      <c r="W861" s="9">
        <f t="shared" si="27"/>
        <v>-254365.26256799966</v>
      </c>
    </row>
    <row r="862" spans="1:23" x14ac:dyDescent="0.35">
      <c r="A862" s="40">
        <v>216901</v>
      </c>
      <c r="B862" s="9" t="s">
        <v>200</v>
      </c>
      <c r="C862" s="9" t="s">
        <v>1035</v>
      </c>
      <c r="D862" s="9">
        <v>44770.539027777777</v>
      </c>
      <c r="E862" s="9">
        <v>0</v>
      </c>
      <c r="F862" s="9">
        <v>781663003</v>
      </c>
      <c r="G862" s="29">
        <v>782637060</v>
      </c>
      <c r="H862" s="29">
        <v>915145885</v>
      </c>
      <c r="I862" s="30">
        <v>0.16930000000000001</v>
      </c>
      <c r="J862" s="9">
        <v>62597260</v>
      </c>
      <c r="K862" s="9">
        <v>0</v>
      </c>
      <c r="L862" s="9">
        <v>62597260</v>
      </c>
      <c r="M862" s="9">
        <v>8.2699999999999996E-2</v>
      </c>
      <c r="N862" s="9">
        <v>0</v>
      </c>
      <c r="O862" s="9">
        <v>0</v>
      </c>
      <c r="P862" s="9">
        <v>914006910</v>
      </c>
      <c r="Q862" s="31">
        <v>0.91339999999999999</v>
      </c>
      <c r="R862" s="31">
        <v>0.86470000000000002</v>
      </c>
      <c r="S862" s="31">
        <v>0.89410000000000001</v>
      </c>
      <c r="T862" s="31">
        <v>0.80459999999999998</v>
      </c>
      <c r="U862" s="32">
        <v>0.86470000000000002</v>
      </c>
      <c r="V862" s="31">
        <f t="shared" si="26"/>
        <v>0</v>
      </c>
      <c r="W862" s="9">
        <f t="shared" si="27"/>
        <v>0</v>
      </c>
    </row>
    <row r="863" spans="1:23" x14ac:dyDescent="0.35">
      <c r="A863" s="40">
        <v>217901</v>
      </c>
      <c r="B863" s="9" t="s">
        <v>199</v>
      </c>
      <c r="C863" s="9" t="s">
        <v>1035</v>
      </c>
      <c r="D863" s="9">
        <v>44770.666516203702</v>
      </c>
      <c r="E863" s="9">
        <v>0</v>
      </c>
      <c r="F863" s="9">
        <v>169859015</v>
      </c>
      <c r="G863" s="29">
        <v>171144271</v>
      </c>
      <c r="H863" s="29">
        <v>203287575</v>
      </c>
      <c r="I863" s="30">
        <v>0.18779999999999999</v>
      </c>
      <c r="J863" s="9">
        <v>0</v>
      </c>
      <c r="K863" s="9">
        <v>0</v>
      </c>
      <c r="L863" s="9">
        <v>0</v>
      </c>
      <c r="M863" s="9">
        <v>0.18779999999999999</v>
      </c>
      <c r="N863" s="9">
        <v>0</v>
      </c>
      <c r="O863" s="9">
        <v>0</v>
      </c>
      <c r="P863" s="9">
        <v>201760930</v>
      </c>
      <c r="Q863" s="31">
        <v>0.86650000000000005</v>
      </c>
      <c r="R863" s="31">
        <v>0.74770000000000003</v>
      </c>
      <c r="S863" s="31">
        <v>0.89410000000000001</v>
      </c>
      <c r="T863" s="31">
        <v>0.80459999999999998</v>
      </c>
      <c r="U863" s="32">
        <v>0.80459999999999998</v>
      </c>
      <c r="V863" s="31">
        <f t="shared" si="26"/>
        <v>-5.6899999999999951E-2</v>
      </c>
      <c r="W863" s="9">
        <f t="shared" si="27"/>
        <v>-114801.96916999991</v>
      </c>
    </row>
    <row r="864" spans="1:23" x14ac:dyDescent="0.35">
      <c r="A864" s="40">
        <v>218901</v>
      </c>
      <c r="B864" s="9" t="s">
        <v>198</v>
      </c>
      <c r="C864" s="9" t="s">
        <v>1035</v>
      </c>
      <c r="D864" s="9">
        <v>44774.524027777778</v>
      </c>
      <c r="E864" s="9">
        <v>19316606</v>
      </c>
      <c r="F864" s="9">
        <v>638508154</v>
      </c>
      <c r="G864" s="29">
        <v>633142651</v>
      </c>
      <c r="H864" s="29">
        <v>668970987</v>
      </c>
      <c r="I864" s="30">
        <v>5.6599999999999998E-2</v>
      </c>
      <c r="J864" s="9">
        <v>0</v>
      </c>
      <c r="K864" s="9">
        <v>0</v>
      </c>
      <c r="L864" s="9">
        <v>0</v>
      </c>
      <c r="M864" s="9">
        <v>5.6599999999999998E-2</v>
      </c>
      <c r="N864" s="9">
        <v>17744535</v>
      </c>
      <c r="O864" s="9">
        <v>-1572071</v>
      </c>
      <c r="P864" s="9">
        <v>671974953</v>
      </c>
      <c r="Q864" s="31">
        <v>0.87709999999999999</v>
      </c>
      <c r="R864" s="31">
        <v>0.85419999999999996</v>
      </c>
      <c r="S864" s="31">
        <v>0.89410000000000001</v>
      </c>
      <c r="T864" s="31">
        <v>0.80459999999999998</v>
      </c>
      <c r="U864" s="32">
        <v>0.85419999999999996</v>
      </c>
      <c r="V864" s="31">
        <f t="shared" si="26"/>
        <v>0</v>
      </c>
      <c r="W864" s="9">
        <f t="shared" si="27"/>
        <v>0</v>
      </c>
    </row>
    <row r="865" spans="1:23" x14ac:dyDescent="0.35">
      <c r="A865" s="40">
        <v>219901</v>
      </c>
      <c r="B865" s="9" t="s">
        <v>197</v>
      </c>
      <c r="C865" s="9" t="s">
        <v>1035</v>
      </c>
      <c r="D865" s="9">
        <v>44773.872152777774</v>
      </c>
      <c r="E865" s="9">
        <v>0</v>
      </c>
      <c r="F865" s="9">
        <v>97803373</v>
      </c>
      <c r="G865" s="29">
        <v>97983166</v>
      </c>
      <c r="H865" s="29">
        <v>106176133</v>
      </c>
      <c r="I865" s="30">
        <v>8.3599999999999994E-2</v>
      </c>
      <c r="J865" s="9">
        <v>0</v>
      </c>
      <c r="K865" s="9">
        <v>0</v>
      </c>
      <c r="L865" s="9">
        <v>0</v>
      </c>
      <c r="M865" s="9">
        <v>8.3599999999999994E-2</v>
      </c>
      <c r="N865" s="9">
        <v>0</v>
      </c>
      <c r="O865" s="9">
        <v>0</v>
      </c>
      <c r="P865" s="9">
        <v>105981306</v>
      </c>
      <c r="Q865" s="31">
        <v>0.86809999999999998</v>
      </c>
      <c r="R865" s="31">
        <v>0.82110000000000005</v>
      </c>
      <c r="S865" s="31">
        <v>0.89410000000000001</v>
      </c>
      <c r="T865" s="31">
        <v>0.80459999999999998</v>
      </c>
      <c r="U865" s="32">
        <v>0.82110000000000005</v>
      </c>
      <c r="V865" s="31">
        <f t="shared" si="26"/>
        <v>0</v>
      </c>
      <c r="W865" s="9">
        <f t="shared" si="27"/>
        <v>0</v>
      </c>
    </row>
    <row r="866" spans="1:23" x14ac:dyDescent="0.35">
      <c r="A866" s="40">
        <v>219903</v>
      </c>
      <c r="B866" s="9" t="s">
        <v>196</v>
      </c>
      <c r="C866" s="9" t="s">
        <v>1035</v>
      </c>
      <c r="D866" s="9">
        <v>44769.687777777777</v>
      </c>
      <c r="E866" s="9">
        <v>0</v>
      </c>
      <c r="F866" s="9">
        <v>218543425</v>
      </c>
      <c r="G866" s="29">
        <v>210141517</v>
      </c>
      <c r="H866" s="29">
        <v>226084555</v>
      </c>
      <c r="I866" s="30">
        <v>7.5899999999999995E-2</v>
      </c>
      <c r="J866" s="9">
        <v>0</v>
      </c>
      <c r="K866" s="9">
        <v>0</v>
      </c>
      <c r="L866" s="9">
        <v>0</v>
      </c>
      <c r="M866" s="9">
        <v>7.5899999999999995E-2</v>
      </c>
      <c r="N866" s="9">
        <v>0</v>
      </c>
      <c r="O866" s="9">
        <v>0</v>
      </c>
      <c r="P866" s="9">
        <v>235123900</v>
      </c>
      <c r="Q866" s="31">
        <v>0.90720000000000001</v>
      </c>
      <c r="R866" s="31">
        <v>0.86429999999999996</v>
      </c>
      <c r="S866" s="31">
        <v>0.89410000000000001</v>
      </c>
      <c r="T866" s="31">
        <v>0.80459999999999998</v>
      </c>
      <c r="U866" s="32">
        <v>0.86429999999999996</v>
      </c>
      <c r="V866" s="31">
        <f t="shared" si="26"/>
        <v>0</v>
      </c>
      <c r="W866" s="9">
        <f t="shared" si="27"/>
        <v>0</v>
      </c>
    </row>
    <row r="867" spans="1:23" x14ac:dyDescent="0.35">
      <c r="A867" s="40">
        <v>219905</v>
      </c>
      <c r="B867" s="9" t="s">
        <v>195</v>
      </c>
      <c r="C867" s="9" t="s">
        <v>1035</v>
      </c>
      <c r="D867" s="9">
        <v>44770.666516203702</v>
      </c>
      <c r="E867" s="9">
        <v>0</v>
      </c>
      <c r="F867" s="9">
        <v>118733838</v>
      </c>
      <c r="G867" s="29">
        <v>116240501</v>
      </c>
      <c r="H867" s="29">
        <v>117089193</v>
      </c>
      <c r="I867" s="30">
        <v>7.3000000000000001E-3</v>
      </c>
      <c r="J867" s="9">
        <v>0</v>
      </c>
      <c r="K867" s="9">
        <v>0</v>
      </c>
      <c r="L867" s="9">
        <v>0</v>
      </c>
      <c r="M867" s="9">
        <v>7.3000000000000001E-3</v>
      </c>
      <c r="N867" s="9">
        <v>0</v>
      </c>
      <c r="O867" s="9">
        <v>0</v>
      </c>
      <c r="P867" s="9">
        <v>119600734</v>
      </c>
      <c r="Q867" s="31">
        <v>0.91339999999999999</v>
      </c>
      <c r="R867" s="31">
        <v>0.91339999999999999</v>
      </c>
      <c r="S867" s="31">
        <v>0.89410000000000001</v>
      </c>
      <c r="T867" s="31">
        <v>0.80459999999999998</v>
      </c>
      <c r="U867" s="32">
        <v>0.89410000000000001</v>
      </c>
      <c r="V867" s="31">
        <f t="shared" si="26"/>
        <v>0</v>
      </c>
      <c r="W867" s="9">
        <f t="shared" si="27"/>
        <v>0</v>
      </c>
    </row>
    <row r="868" spans="1:23" x14ac:dyDescent="0.35">
      <c r="A868" s="40">
        <v>220901</v>
      </c>
      <c r="B868" s="9" t="s">
        <v>194</v>
      </c>
      <c r="C868" s="9" t="s">
        <v>1035</v>
      </c>
      <c r="D868" s="9">
        <v>44770.780717592592</v>
      </c>
      <c r="E868" s="9">
        <v>0</v>
      </c>
      <c r="F868" s="9">
        <v>33951717753</v>
      </c>
      <c r="G868" s="29">
        <v>34967234515</v>
      </c>
      <c r="H868" s="29">
        <v>38065589569</v>
      </c>
      <c r="I868" s="30">
        <v>8.8599999999999998E-2</v>
      </c>
      <c r="J868" s="9">
        <v>0</v>
      </c>
      <c r="K868" s="9">
        <v>0</v>
      </c>
      <c r="L868" s="9">
        <v>0</v>
      </c>
      <c r="M868" s="9">
        <v>8.8599999999999998E-2</v>
      </c>
      <c r="N868" s="9">
        <v>0</v>
      </c>
      <c r="O868" s="9">
        <v>0</v>
      </c>
      <c r="P868" s="9">
        <v>36960090527</v>
      </c>
      <c r="Q868" s="31">
        <v>0.8901</v>
      </c>
      <c r="R868" s="31">
        <v>0.83799999999999997</v>
      </c>
      <c r="S868" s="31">
        <v>0.89410000000000001</v>
      </c>
      <c r="T868" s="31">
        <v>0.80459999999999998</v>
      </c>
      <c r="U868" s="32">
        <v>0.83799999999999997</v>
      </c>
      <c r="V868" s="31">
        <f t="shared" si="26"/>
        <v>0</v>
      </c>
      <c r="W868" s="9">
        <f t="shared" si="27"/>
        <v>0</v>
      </c>
    </row>
    <row r="869" spans="1:23" x14ac:dyDescent="0.35">
      <c r="A869" s="40">
        <v>220902</v>
      </c>
      <c r="B869" s="9" t="s">
        <v>193</v>
      </c>
      <c r="C869" s="9" t="s">
        <v>1035</v>
      </c>
      <c r="D869" s="9">
        <v>44769.402430555558</v>
      </c>
      <c r="E869" s="9">
        <v>0</v>
      </c>
      <c r="F869" s="9">
        <v>12329417329</v>
      </c>
      <c r="G869" s="29">
        <v>12857529967</v>
      </c>
      <c r="H869" s="29">
        <v>14118738912</v>
      </c>
      <c r="I869" s="30">
        <v>9.8100000000000007E-2</v>
      </c>
      <c r="J869" s="9">
        <v>0</v>
      </c>
      <c r="K869" s="9">
        <v>0</v>
      </c>
      <c r="L869" s="9">
        <v>0</v>
      </c>
      <c r="M869" s="9">
        <v>9.8100000000000007E-2</v>
      </c>
      <c r="N869" s="9">
        <v>0</v>
      </c>
      <c r="O869" s="9">
        <v>0</v>
      </c>
      <c r="P869" s="9">
        <v>13538823137</v>
      </c>
      <c r="Q869" s="31">
        <v>0.87409999999999999</v>
      </c>
      <c r="R869" s="31">
        <v>0.81589999999999996</v>
      </c>
      <c r="S869" s="31">
        <v>0.89410000000000001</v>
      </c>
      <c r="T869" s="31">
        <v>0.80459999999999998</v>
      </c>
      <c r="U869" s="32">
        <v>0.81589999999999996</v>
      </c>
      <c r="V869" s="31">
        <f t="shared" si="26"/>
        <v>0</v>
      </c>
      <c r="W869" s="9">
        <f t="shared" si="27"/>
        <v>0</v>
      </c>
    </row>
    <row r="870" spans="1:23" x14ac:dyDescent="0.35">
      <c r="A870" s="40">
        <v>220904</v>
      </c>
      <c r="B870" s="9" t="s">
        <v>192</v>
      </c>
      <c r="C870" s="9" t="s">
        <v>1035</v>
      </c>
      <c r="D870" s="9">
        <v>44768.642604166664</v>
      </c>
      <c r="E870" s="9">
        <v>0</v>
      </c>
      <c r="F870" s="9">
        <v>1809864635</v>
      </c>
      <c r="G870" s="29">
        <v>1825091327</v>
      </c>
      <c r="H870" s="29">
        <v>2070754248</v>
      </c>
      <c r="I870" s="30">
        <v>0.1346</v>
      </c>
      <c r="J870" s="9">
        <v>0</v>
      </c>
      <c r="K870" s="9">
        <v>0</v>
      </c>
      <c r="L870" s="9">
        <v>0</v>
      </c>
      <c r="M870" s="9">
        <v>0.1346</v>
      </c>
      <c r="N870" s="9">
        <v>0</v>
      </c>
      <c r="O870" s="9">
        <v>0</v>
      </c>
      <c r="P870" s="9">
        <v>2053477996</v>
      </c>
      <c r="Q870" s="31">
        <v>0.85529999999999995</v>
      </c>
      <c r="R870" s="31">
        <v>0.77259999999999995</v>
      </c>
      <c r="S870" s="31">
        <v>0.89410000000000001</v>
      </c>
      <c r="T870" s="31">
        <v>0.80459999999999998</v>
      </c>
      <c r="U870" s="32">
        <v>0.80459999999999998</v>
      </c>
      <c r="V870" s="31">
        <f t="shared" si="26"/>
        <v>-3.2000000000000028E-2</v>
      </c>
      <c r="W870" s="9">
        <f t="shared" si="27"/>
        <v>-657112.95872000058</v>
      </c>
    </row>
    <row r="871" spans="1:23" x14ac:dyDescent="0.35">
      <c r="A871" s="40">
        <v>220905</v>
      </c>
      <c r="B871" s="9" t="s">
        <v>191</v>
      </c>
      <c r="C871" s="9" t="s">
        <v>1035</v>
      </c>
      <c r="D871" s="9">
        <v>44774.629942129628</v>
      </c>
      <c r="E871" s="9">
        <v>0</v>
      </c>
      <c r="F871" s="9">
        <v>44808184623</v>
      </c>
      <c r="G871" s="29">
        <v>46384310283</v>
      </c>
      <c r="H871" s="29">
        <v>51114407324</v>
      </c>
      <c r="I871" s="30">
        <v>0.10199999999999999</v>
      </c>
      <c r="J871" s="9">
        <v>0</v>
      </c>
      <c r="K871" s="9">
        <v>0</v>
      </c>
      <c r="L871" s="9">
        <v>0</v>
      </c>
      <c r="M871" s="9">
        <v>0.10199999999999999</v>
      </c>
      <c r="N871" s="9">
        <v>0</v>
      </c>
      <c r="O871" s="9">
        <v>0</v>
      </c>
      <c r="P871" s="9">
        <v>49377554313</v>
      </c>
      <c r="Q871" s="31">
        <v>0.88119999999999998</v>
      </c>
      <c r="R871" s="31">
        <v>0.8196</v>
      </c>
      <c r="S871" s="31">
        <v>0.89410000000000001</v>
      </c>
      <c r="T871" s="31">
        <v>0.80459999999999998</v>
      </c>
      <c r="U871" s="32">
        <v>0.8196</v>
      </c>
      <c r="V871" s="31">
        <f t="shared" si="26"/>
        <v>0</v>
      </c>
      <c r="W871" s="9">
        <f t="shared" si="27"/>
        <v>0</v>
      </c>
    </row>
    <row r="872" spans="1:23" x14ac:dyDescent="0.35">
      <c r="A872" s="40">
        <v>220906</v>
      </c>
      <c r="B872" s="9" t="s">
        <v>190</v>
      </c>
      <c r="C872" s="9" t="s">
        <v>1035</v>
      </c>
      <c r="D872" s="9">
        <v>44768.607303240744</v>
      </c>
      <c r="E872" s="9">
        <v>0</v>
      </c>
      <c r="F872" s="9">
        <v>16721308580</v>
      </c>
      <c r="G872" s="29">
        <v>17583462873</v>
      </c>
      <c r="H872" s="29">
        <v>18940155704</v>
      </c>
      <c r="I872" s="30">
        <v>7.7200000000000005E-2</v>
      </c>
      <c r="J872" s="9">
        <v>0</v>
      </c>
      <c r="K872" s="9">
        <v>0</v>
      </c>
      <c r="L872" s="9">
        <v>0</v>
      </c>
      <c r="M872" s="9">
        <v>7.7200000000000005E-2</v>
      </c>
      <c r="N872" s="9">
        <v>0</v>
      </c>
      <c r="O872" s="9">
        <v>0</v>
      </c>
      <c r="P872" s="9">
        <v>18011479898</v>
      </c>
      <c r="Q872" s="31">
        <v>0.91339999999999999</v>
      </c>
      <c r="R872" s="31">
        <v>0.86909999999999998</v>
      </c>
      <c r="S872" s="31">
        <v>0.89410000000000001</v>
      </c>
      <c r="T872" s="31">
        <v>0.80459999999999998</v>
      </c>
      <c r="U872" s="32">
        <v>0.86909999999999998</v>
      </c>
      <c r="V872" s="31">
        <f t="shared" si="26"/>
        <v>0</v>
      </c>
      <c r="W872" s="9">
        <f t="shared" si="27"/>
        <v>0</v>
      </c>
    </row>
    <row r="873" spans="1:23" x14ac:dyDescent="0.35">
      <c r="A873" s="40">
        <v>220907</v>
      </c>
      <c r="B873" s="9" t="s">
        <v>189</v>
      </c>
      <c r="C873" s="9" t="s">
        <v>1035</v>
      </c>
      <c r="D873" s="9">
        <v>44764.500613425924</v>
      </c>
      <c r="E873" s="9">
        <v>0</v>
      </c>
      <c r="F873" s="9">
        <v>21511398930</v>
      </c>
      <c r="G873" s="29">
        <v>20829687642</v>
      </c>
      <c r="H873" s="29">
        <v>23388895244</v>
      </c>
      <c r="I873" s="30">
        <v>0.1229</v>
      </c>
      <c r="J873" s="9">
        <v>0</v>
      </c>
      <c r="K873" s="9">
        <v>0</v>
      </c>
      <c r="L873" s="9">
        <v>0</v>
      </c>
      <c r="M873" s="9">
        <v>0.1229</v>
      </c>
      <c r="N873" s="9">
        <v>0</v>
      </c>
      <c r="O873" s="9">
        <v>0</v>
      </c>
      <c r="P873" s="9">
        <v>24154363943</v>
      </c>
      <c r="Q873" s="31">
        <v>0.86570000000000003</v>
      </c>
      <c r="R873" s="31">
        <v>0.79020000000000001</v>
      </c>
      <c r="S873" s="31">
        <v>0.89410000000000001</v>
      </c>
      <c r="T873" s="31">
        <v>0.80459999999999998</v>
      </c>
      <c r="U873" s="32">
        <v>0.80459999999999998</v>
      </c>
      <c r="V873" s="31">
        <f t="shared" si="26"/>
        <v>-1.4399999999999968E-2</v>
      </c>
      <c r="W873" s="9">
        <f t="shared" si="27"/>
        <v>-3478228.4077919926</v>
      </c>
    </row>
    <row r="874" spans="1:23" x14ac:dyDescent="0.35">
      <c r="A874" s="40">
        <v>220908</v>
      </c>
      <c r="B874" s="9" t="s">
        <v>188</v>
      </c>
      <c r="C874" s="9" t="s">
        <v>1035</v>
      </c>
      <c r="D874" s="9">
        <v>44770.457719907405</v>
      </c>
      <c r="E874" s="9">
        <v>0</v>
      </c>
      <c r="F874" s="9">
        <v>17223596771</v>
      </c>
      <c r="G874" s="29">
        <v>16837086625</v>
      </c>
      <c r="H874" s="29">
        <v>19111487128</v>
      </c>
      <c r="I874" s="30">
        <v>0.1351</v>
      </c>
      <c r="J874" s="9">
        <v>0</v>
      </c>
      <c r="K874" s="9">
        <v>0</v>
      </c>
      <c r="L874" s="9">
        <v>0</v>
      </c>
      <c r="M874" s="9">
        <v>0.1351</v>
      </c>
      <c r="N874" s="9">
        <v>0</v>
      </c>
      <c r="O874" s="9">
        <v>0</v>
      </c>
      <c r="P874" s="9">
        <v>19550208140</v>
      </c>
      <c r="Q874" s="31">
        <v>0.88829999999999998</v>
      </c>
      <c r="R874" s="31">
        <v>0.80210000000000004</v>
      </c>
      <c r="S874" s="31">
        <v>0.89410000000000001</v>
      </c>
      <c r="T874" s="31">
        <v>0.80459999999999998</v>
      </c>
      <c r="U874" s="32">
        <v>0.80459999999999998</v>
      </c>
      <c r="V874" s="31">
        <f t="shared" si="26"/>
        <v>-2.4999999999999467E-3</v>
      </c>
      <c r="W874" s="9">
        <f t="shared" si="27"/>
        <v>-488755.20349998958</v>
      </c>
    </row>
    <row r="875" spans="1:23" x14ac:dyDescent="0.35">
      <c r="A875" s="40">
        <v>220910</v>
      </c>
      <c r="B875" s="9" t="s">
        <v>187</v>
      </c>
      <c r="C875" s="9" t="s">
        <v>1035</v>
      </c>
      <c r="D875" s="9">
        <v>44769.687777777777</v>
      </c>
      <c r="E875" s="9">
        <v>0</v>
      </c>
      <c r="F875" s="9">
        <v>1217173566</v>
      </c>
      <c r="G875" s="29">
        <v>1218815507</v>
      </c>
      <c r="H875" s="29">
        <v>1376460112</v>
      </c>
      <c r="I875" s="30">
        <v>0.1293</v>
      </c>
      <c r="J875" s="9">
        <v>0</v>
      </c>
      <c r="K875" s="9">
        <v>0</v>
      </c>
      <c r="L875" s="9">
        <v>0</v>
      </c>
      <c r="M875" s="9">
        <v>0.1293</v>
      </c>
      <c r="N875" s="9">
        <v>0</v>
      </c>
      <c r="O875" s="9">
        <v>0</v>
      </c>
      <c r="P875" s="9">
        <v>1374605798</v>
      </c>
      <c r="Q875" s="31">
        <v>0.88080000000000003</v>
      </c>
      <c r="R875" s="31">
        <v>0.7994</v>
      </c>
      <c r="S875" s="31">
        <v>0.89410000000000001</v>
      </c>
      <c r="T875" s="31">
        <v>0.80459999999999998</v>
      </c>
      <c r="U875" s="32">
        <v>0.80459999999999998</v>
      </c>
      <c r="V875" s="31">
        <f t="shared" si="26"/>
        <v>-5.1999999999999824E-3</v>
      </c>
      <c r="W875" s="9">
        <f t="shared" si="27"/>
        <v>-71479.501495999764</v>
      </c>
    </row>
    <row r="876" spans="1:23" x14ac:dyDescent="0.35">
      <c r="A876" s="40">
        <v>220912</v>
      </c>
      <c r="B876" s="9" t="s">
        <v>186</v>
      </c>
      <c r="C876" s="9" t="s">
        <v>1035</v>
      </c>
      <c r="D876" s="9">
        <v>44774.629942129628</v>
      </c>
      <c r="E876" s="9">
        <v>483098408</v>
      </c>
      <c r="F876" s="9">
        <v>8932588156</v>
      </c>
      <c r="G876" s="29">
        <v>8723032445</v>
      </c>
      <c r="H876" s="29">
        <v>10200974202</v>
      </c>
      <c r="I876" s="30">
        <v>0.1694</v>
      </c>
      <c r="J876" s="9">
        <v>0</v>
      </c>
      <c r="K876" s="9">
        <v>0</v>
      </c>
      <c r="L876" s="9">
        <v>0</v>
      </c>
      <c r="M876" s="9">
        <v>0.1694</v>
      </c>
      <c r="N876" s="9">
        <v>529346657</v>
      </c>
      <c r="O876" s="9">
        <v>46248249</v>
      </c>
      <c r="P876" s="9">
        <v>10410431874</v>
      </c>
      <c r="Q876" s="31">
        <v>0.8458</v>
      </c>
      <c r="R876" s="31">
        <v>0.74380000000000002</v>
      </c>
      <c r="S876" s="31">
        <v>0.89410000000000001</v>
      </c>
      <c r="T876" s="31">
        <v>0.80459999999999998</v>
      </c>
      <c r="U876" s="32">
        <v>0.80459999999999998</v>
      </c>
      <c r="V876" s="31">
        <f t="shared" si="26"/>
        <v>-6.0799999999999965E-2</v>
      </c>
      <c r="W876" s="9">
        <f t="shared" si="27"/>
        <v>-6329542.5793919964</v>
      </c>
    </row>
    <row r="877" spans="1:23" x14ac:dyDescent="0.35">
      <c r="A877" s="40">
        <v>220914</v>
      </c>
      <c r="B877" s="9" t="s">
        <v>185</v>
      </c>
      <c r="C877" s="9" t="s">
        <v>1035</v>
      </c>
      <c r="D877" s="9">
        <v>44769.687777777777</v>
      </c>
      <c r="E877" s="9">
        <v>0</v>
      </c>
      <c r="F877" s="9">
        <v>1761401786</v>
      </c>
      <c r="G877" s="29">
        <v>1821445586</v>
      </c>
      <c r="H877" s="29">
        <v>2035217541</v>
      </c>
      <c r="I877" s="30">
        <v>0.1174</v>
      </c>
      <c r="J877" s="9">
        <v>0</v>
      </c>
      <c r="K877" s="9">
        <v>0</v>
      </c>
      <c r="L877" s="9">
        <v>0</v>
      </c>
      <c r="M877" s="9">
        <v>0.1174</v>
      </c>
      <c r="N877" s="9">
        <v>0</v>
      </c>
      <c r="O877" s="9">
        <v>0</v>
      </c>
      <c r="P877" s="9">
        <v>1968126767</v>
      </c>
      <c r="Q877" s="31">
        <v>0.87909999999999999</v>
      </c>
      <c r="R877" s="31">
        <v>0.80640000000000001</v>
      </c>
      <c r="S877" s="31">
        <v>0.89410000000000001</v>
      </c>
      <c r="T877" s="31">
        <v>0.80459999999999998</v>
      </c>
      <c r="U877" s="32">
        <v>0.80640000000000001</v>
      </c>
      <c r="V877" s="31">
        <f t="shared" si="26"/>
        <v>0</v>
      </c>
      <c r="W877" s="9">
        <f t="shared" si="27"/>
        <v>0</v>
      </c>
    </row>
    <row r="878" spans="1:23" x14ac:dyDescent="0.35">
      <c r="A878" s="40">
        <v>220915</v>
      </c>
      <c r="B878" s="9" t="s">
        <v>184</v>
      </c>
      <c r="C878" s="9" t="s">
        <v>1035</v>
      </c>
      <c r="D878" s="9">
        <v>44769.834016203706</v>
      </c>
      <c r="E878" s="9">
        <v>0</v>
      </c>
      <c r="F878" s="9">
        <v>3647080408</v>
      </c>
      <c r="G878" s="29">
        <v>3104873685</v>
      </c>
      <c r="H878" s="29">
        <v>3406174350</v>
      </c>
      <c r="I878" s="30">
        <v>9.7000000000000003E-2</v>
      </c>
      <c r="J878" s="9">
        <v>0</v>
      </c>
      <c r="K878" s="9">
        <v>0</v>
      </c>
      <c r="L878" s="9">
        <v>0</v>
      </c>
      <c r="M878" s="9">
        <v>9.7000000000000003E-2</v>
      </c>
      <c r="N878" s="9">
        <v>0</v>
      </c>
      <c r="O878" s="9">
        <v>0</v>
      </c>
      <c r="P878" s="9">
        <v>4000997463</v>
      </c>
      <c r="Q878" s="31">
        <v>0.84019999999999995</v>
      </c>
      <c r="R878" s="31">
        <v>0.78500000000000003</v>
      </c>
      <c r="S878" s="31">
        <v>0.89410000000000001</v>
      </c>
      <c r="T878" s="31">
        <v>0.80459999999999998</v>
      </c>
      <c r="U878" s="32">
        <v>0.80459999999999998</v>
      </c>
      <c r="V878" s="31">
        <f t="shared" si="26"/>
        <v>-1.9599999999999951E-2</v>
      </c>
      <c r="W878" s="9">
        <f t="shared" si="27"/>
        <v>-784195.50274799811</v>
      </c>
    </row>
    <row r="879" spans="1:23" x14ac:dyDescent="0.35">
      <c r="A879" s="40">
        <v>220916</v>
      </c>
      <c r="B879" s="9" t="s">
        <v>183</v>
      </c>
      <c r="C879" s="9" t="s">
        <v>1035</v>
      </c>
      <c r="D879" s="9">
        <v>44770.780717592592</v>
      </c>
      <c r="E879" s="9">
        <v>147513077</v>
      </c>
      <c r="F879" s="9">
        <v>17208065592</v>
      </c>
      <c r="G879" s="29">
        <v>17597140458</v>
      </c>
      <c r="H879" s="29">
        <v>19163428726</v>
      </c>
      <c r="I879" s="30">
        <v>8.8999999999999996E-2</v>
      </c>
      <c r="J879" s="9">
        <v>0</v>
      </c>
      <c r="K879" s="9">
        <v>0</v>
      </c>
      <c r="L879" s="9">
        <v>0</v>
      </c>
      <c r="M879" s="9">
        <v>8.8999999999999996E-2</v>
      </c>
      <c r="N879" s="9">
        <v>149445299</v>
      </c>
      <c r="O879" s="9">
        <v>1932222</v>
      </c>
      <c r="P879" s="9">
        <v>18728525402</v>
      </c>
      <c r="Q879" s="31">
        <v>0.87519999999999998</v>
      </c>
      <c r="R879" s="31">
        <v>0.82420000000000004</v>
      </c>
      <c r="S879" s="31">
        <v>0.89410000000000001</v>
      </c>
      <c r="T879" s="31">
        <v>0.80459999999999998</v>
      </c>
      <c r="U879" s="32">
        <v>0.82420000000000004</v>
      </c>
      <c r="V879" s="31">
        <f t="shared" si="26"/>
        <v>0</v>
      </c>
      <c r="W879" s="9">
        <f t="shared" si="27"/>
        <v>0</v>
      </c>
    </row>
    <row r="880" spans="1:23" x14ac:dyDescent="0.35">
      <c r="A880" s="40">
        <v>220917</v>
      </c>
      <c r="B880" s="9" t="s">
        <v>182</v>
      </c>
      <c r="C880" s="9" t="s">
        <v>1035</v>
      </c>
      <c r="D880" s="9">
        <v>44771.649733796294</v>
      </c>
      <c r="E880" s="9">
        <v>0</v>
      </c>
      <c r="F880" s="9">
        <v>1054679926</v>
      </c>
      <c r="G880" s="29">
        <v>1102238846</v>
      </c>
      <c r="H880" s="29">
        <v>1232342543</v>
      </c>
      <c r="I880" s="30">
        <v>0.11799999999999999</v>
      </c>
      <c r="J880" s="9">
        <v>0</v>
      </c>
      <c r="K880" s="9">
        <v>0</v>
      </c>
      <c r="L880" s="9">
        <v>0</v>
      </c>
      <c r="M880" s="9">
        <v>0.11799999999999999</v>
      </c>
      <c r="N880" s="9">
        <v>0</v>
      </c>
      <c r="O880" s="9">
        <v>0</v>
      </c>
      <c r="P880" s="9">
        <v>1179169966</v>
      </c>
      <c r="Q880" s="31">
        <v>0.82199999999999995</v>
      </c>
      <c r="R880" s="31">
        <v>0.75349999999999995</v>
      </c>
      <c r="S880" s="31">
        <v>0.89410000000000001</v>
      </c>
      <c r="T880" s="31">
        <v>0.80459999999999998</v>
      </c>
      <c r="U880" s="32">
        <v>0.80459999999999998</v>
      </c>
      <c r="V880" s="31">
        <f t="shared" si="26"/>
        <v>-5.1100000000000034E-2</v>
      </c>
      <c r="W880" s="9">
        <f t="shared" si="27"/>
        <v>-602555.85262600041</v>
      </c>
    </row>
    <row r="881" spans="1:23" x14ac:dyDescent="0.35">
      <c r="A881" s="40">
        <v>220918</v>
      </c>
      <c r="B881" s="9" t="s">
        <v>181</v>
      </c>
      <c r="C881" s="9" t="s">
        <v>1035</v>
      </c>
      <c r="D881" s="9">
        <v>44771.403298611112</v>
      </c>
      <c r="E881" s="9">
        <v>0</v>
      </c>
      <c r="F881" s="9">
        <v>12369363015</v>
      </c>
      <c r="G881" s="29">
        <v>11855233822</v>
      </c>
      <c r="H881" s="29">
        <v>13736954105</v>
      </c>
      <c r="I881" s="30">
        <v>0.15870000000000001</v>
      </c>
      <c r="J881" s="9">
        <v>0</v>
      </c>
      <c r="K881" s="9">
        <v>0</v>
      </c>
      <c r="L881" s="9">
        <v>0</v>
      </c>
      <c r="M881" s="9">
        <v>0.15870000000000001</v>
      </c>
      <c r="N881" s="9">
        <v>88747080</v>
      </c>
      <c r="O881" s="9">
        <v>88747080</v>
      </c>
      <c r="P881" s="9">
        <v>14421435460</v>
      </c>
      <c r="Q881" s="31">
        <v>0.82750000000000001</v>
      </c>
      <c r="R881" s="31">
        <v>0.72740000000000005</v>
      </c>
      <c r="S881" s="31">
        <v>0.89410000000000001</v>
      </c>
      <c r="T881" s="31">
        <v>0.80459999999999998</v>
      </c>
      <c r="U881" s="32">
        <v>0.80459999999999998</v>
      </c>
      <c r="V881" s="31">
        <f t="shared" si="26"/>
        <v>-7.7199999999999935E-2</v>
      </c>
      <c r="W881" s="9">
        <f t="shared" si="27"/>
        <v>-11133348.17511999</v>
      </c>
    </row>
    <row r="882" spans="1:23" x14ac:dyDescent="0.35">
      <c r="A882" s="40">
        <v>220919</v>
      </c>
      <c r="B882" s="9" t="s">
        <v>180</v>
      </c>
      <c r="C882" s="9" t="s">
        <v>1035</v>
      </c>
      <c r="D882" s="9">
        <v>44769.544224537036</v>
      </c>
      <c r="E882" s="9">
        <v>0</v>
      </c>
      <c r="F882" s="9">
        <v>10173857561</v>
      </c>
      <c r="G882" s="29">
        <v>10138002394</v>
      </c>
      <c r="H882" s="29">
        <v>11140823735</v>
      </c>
      <c r="I882" s="30">
        <v>9.8900000000000002E-2</v>
      </c>
      <c r="J882" s="9">
        <v>0</v>
      </c>
      <c r="K882" s="9">
        <v>0</v>
      </c>
      <c r="L882" s="9">
        <v>0</v>
      </c>
      <c r="M882" s="9">
        <v>9.8900000000000002E-2</v>
      </c>
      <c r="N882" s="9">
        <v>0</v>
      </c>
      <c r="O882" s="9">
        <v>0</v>
      </c>
      <c r="P882" s="9">
        <v>11180225590</v>
      </c>
      <c r="Q882" s="31">
        <v>0.88859999999999995</v>
      </c>
      <c r="R882" s="31">
        <v>0.82879999999999998</v>
      </c>
      <c r="S882" s="31">
        <v>0.89410000000000001</v>
      </c>
      <c r="T882" s="31">
        <v>0.80459999999999998</v>
      </c>
      <c r="U882" s="32">
        <v>0.82879999999999998</v>
      </c>
      <c r="V882" s="31">
        <f t="shared" si="26"/>
        <v>0</v>
      </c>
      <c r="W882" s="9">
        <f t="shared" si="27"/>
        <v>0</v>
      </c>
    </row>
    <row r="883" spans="1:23" x14ac:dyDescent="0.35">
      <c r="A883" s="40">
        <v>220920</v>
      </c>
      <c r="B883" s="9" t="s">
        <v>179</v>
      </c>
      <c r="C883" s="9" t="s">
        <v>1035</v>
      </c>
      <c r="D883" s="9">
        <v>44767.529120370367</v>
      </c>
      <c r="E883" s="9">
        <v>0</v>
      </c>
      <c r="F883" s="9">
        <v>2716686746</v>
      </c>
      <c r="G883" s="29">
        <v>2780949480</v>
      </c>
      <c r="H883" s="29">
        <v>3001751224</v>
      </c>
      <c r="I883" s="30">
        <v>7.9399999999999998E-2</v>
      </c>
      <c r="J883" s="9">
        <v>0</v>
      </c>
      <c r="K883" s="9">
        <v>0</v>
      </c>
      <c r="L883" s="9">
        <v>0</v>
      </c>
      <c r="M883" s="9">
        <v>7.9399999999999998E-2</v>
      </c>
      <c r="N883" s="9">
        <v>0</v>
      </c>
      <c r="O883" s="9">
        <v>0</v>
      </c>
      <c r="P883" s="9">
        <v>2932386159</v>
      </c>
      <c r="Q883" s="31">
        <v>0.85029999999999994</v>
      </c>
      <c r="R883" s="31">
        <v>0.80740000000000001</v>
      </c>
      <c r="S883" s="31">
        <v>0.89410000000000001</v>
      </c>
      <c r="T883" s="31">
        <v>0.80459999999999998</v>
      </c>
      <c r="U883" s="32">
        <v>0.80740000000000001</v>
      </c>
      <c r="V883" s="31">
        <f t="shared" si="26"/>
        <v>0</v>
      </c>
      <c r="W883" s="9">
        <f t="shared" si="27"/>
        <v>0</v>
      </c>
    </row>
    <row r="884" spans="1:23" x14ac:dyDescent="0.35">
      <c r="A884" s="40">
        <v>221901</v>
      </c>
      <c r="B884" s="9" t="s">
        <v>178</v>
      </c>
      <c r="C884" s="9" t="s">
        <v>1035</v>
      </c>
      <c r="D884" s="9">
        <v>44774.524027777778</v>
      </c>
      <c r="E884" s="9">
        <v>121604038</v>
      </c>
      <c r="F884" s="9">
        <v>5394710556</v>
      </c>
      <c r="G884" s="29">
        <v>5585833040</v>
      </c>
      <c r="H884" s="29">
        <v>6031744147</v>
      </c>
      <c r="I884" s="30">
        <v>7.9799999999999996E-2</v>
      </c>
      <c r="J884" s="9">
        <v>0</v>
      </c>
      <c r="K884" s="9">
        <v>0</v>
      </c>
      <c r="L884" s="9">
        <v>0</v>
      </c>
      <c r="M884" s="9">
        <v>7.9799999999999996E-2</v>
      </c>
      <c r="N884" s="9">
        <v>127767899</v>
      </c>
      <c r="O884" s="9">
        <v>6163861</v>
      </c>
      <c r="P884" s="9">
        <v>5821820899</v>
      </c>
      <c r="Q884" s="31">
        <v>0.87490000000000001</v>
      </c>
      <c r="R884" s="31">
        <v>0.83089999999999997</v>
      </c>
      <c r="S884" s="31">
        <v>0.89410000000000001</v>
      </c>
      <c r="T884" s="31">
        <v>0.80459999999999998</v>
      </c>
      <c r="U884" s="32">
        <v>0.83089999999999997</v>
      </c>
      <c r="V884" s="31">
        <f t="shared" si="26"/>
        <v>0</v>
      </c>
      <c r="W884" s="9">
        <f t="shared" si="27"/>
        <v>0</v>
      </c>
    </row>
    <row r="885" spans="1:23" x14ac:dyDescent="0.35">
      <c r="A885" s="40">
        <v>221904</v>
      </c>
      <c r="B885" s="9" t="s">
        <v>177</v>
      </c>
      <c r="C885" s="9" t="s">
        <v>1035</v>
      </c>
      <c r="D885" s="9">
        <v>44770.457719907405</v>
      </c>
      <c r="E885" s="9">
        <v>0</v>
      </c>
      <c r="F885" s="9">
        <v>467660199</v>
      </c>
      <c r="G885" s="29">
        <v>482056653</v>
      </c>
      <c r="H885" s="29">
        <v>538156742</v>
      </c>
      <c r="I885" s="30">
        <v>0.1164</v>
      </c>
      <c r="J885" s="9">
        <v>0</v>
      </c>
      <c r="K885" s="9">
        <v>0</v>
      </c>
      <c r="L885" s="9">
        <v>0</v>
      </c>
      <c r="M885" s="9">
        <v>0.1164</v>
      </c>
      <c r="N885" s="9">
        <v>0</v>
      </c>
      <c r="O885" s="9">
        <v>0</v>
      </c>
      <c r="P885" s="9">
        <v>522084878</v>
      </c>
      <c r="Q885" s="31">
        <v>0.90869999999999995</v>
      </c>
      <c r="R885" s="31">
        <v>0.83430000000000004</v>
      </c>
      <c r="S885" s="31">
        <v>0.89410000000000001</v>
      </c>
      <c r="T885" s="31">
        <v>0.80459999999999998</v>
      </c>
      <c r="U885" s="32">
        <v>0.83430000000000004</v>
      </c>
      <c r="V885" s="31">
        <f t="shared" si="26"/>
        <v>0</v>
      </c>
      <c r="W885" s="9">
        <f t="shared" si="27"/>
        <v>0</v>
      </c>
    </row>
    <row r="886" spans="1:23" x14ac:dyDescent="0.35">
      <c r="A886" s="40">
        <v>221905</v>
      </c>
      <c r="B886" s="9" t="s">
        <v>176</v>
      </c>
      <c r="C886" s="9" t="s">
        <v>1035</v>
      </c>
      <c r="D886" s="9">
        <v>44769.687777777777</v>
      </c>
      <c r="E886" s="9">
        <v>0</v>
      </c>
      <c r="F886" s="9">
        <v>207745467</v>
      </c>
      <c r="G886" s="29">
        <v>209148370</v>
      </c>
      <c r="H886" s="29">
        <v>226760918</v>
      </c>
      <c r="I886" s="30">
        <v>8.4199999999999997E-2</v>
      </c>
      <c r="J886" s="9">
        <v>0</v>
      </c>
      <c r="K886" s="9">
        <v>0</v>
      </c>
      <c r="L886" s="9">
        <v>0</v>
      </c>
      <c r="M886" s="9">
        <v>8.4199999999999997E-2</v>
      </c>
      <c r="N886" s="9">
        <v>0</v>
      </c>
      <c r="O886" s="9">
        <v>0</v>
      </c>
      <c r="P886" s="9">
        <v>225239875</v>
      </c>
      <c r="Q886" s="31">
        <v>0.91339999999999999</v>
      </c>
      <c r="R886" s="31">
        <v>0.86350000000000005</v>
      </c>
      <c r="S886" s="31">
        <v>0.89410000000000001</v>
      </c>
      <c r="T886" s="31">
        <v>0.80459999999999998</v>
      </c>
      <c r="U886" s="32">
        <v>0.86350000000000005</v>
      </c>
      <c r="V886" s="31">
        <f t="shared" si="26"/>
        <v>0</v>
      </c>
      <c r="W886" s="9">
        <f t="shared" si="27"/>
        <v>0</v>
      </c>
    </row>
    <row r="887" spans="1:23" x14ac:dyDescent="0.35">
      <c r="A887" s="40">
        <v>221911</v>
      </c>
      <c r="B887" s="9" t="s">
        <v>175</v>
      </c>
      <c r="C887" s="9" t="s">
        <v>1035</v>
      </c>
      <c r="D887" s="9">
        <v>44771.671956018516</v>
      </c>
      <c r="E887" s="9">
        <v>79881956</v>
      </c>
      <c r="F887" s="9">
        <v>729948264</v>
      </c>
      <c r="G887" s="29">
        <v>698907519</v>
      </c>
      <c r="H887" s="29">
        <v>877848726</v>
      </c>
      <c r="I887" s="30">
        <v>0.25600000000000001</v>
      </c>
      <c r="J887" s="9">
        <v>0</v>
      </c>
      <c r="K887" s="9">
        <v>0</v>
      </c>
      <c r="L887" s="9">
        <v>0</v>
      </c>
      <c r="M887" s="9">
        <v>0.25600000000000001</v>
      </c>
      <c r="N887" s="9">
        <v>48380961</v>
      </c>
      <c r="O887" s="9">
        <v>-31500995</v>
      </c>
      <c r="P887" s="9">
        <v>864883667</v>
      </c>
      <c r="Q887" s="31">
        <v>0.85360000000000003</v>
      </c>
      <c r="R887" s="31">
        <v>0.73839999999999995</v>
      </c>
      <c r="S887" s="31">
        <v>0.89410000000000001</v>
      </c>
      <c r="T887" s="31">
        <v>0.80459999999999998</v>
      </c>
      <c r="U887" s="32">
        <v>0.80459999999999998</v>
      </c>
      <c r="V887" s="31">
        <f t="shared" si="26"/>
        <v>-6.6200000000000037E-2</v>
      </c>
      <c r="W887" s="9">
        <f t="shared" si="27"/>
        <v>-572552.98755400034</v>
      </c>
    </row>
    <row r="888" spans="1:23" x14ac:dyDescent="0.35">
      <c r="A888" s="40">
        <v>221912</v>
      </c>
      <c r="B888" s="9" t="s">
        <v>174</v>
      </c>
      <c r="C888" s="9" t="s">
        <v>1035</v>
      </c>
      <c r="D888" s="9">
        <v>44769.687777777777</v>
      </c>
      <c r="E888" s="9">
        <v>0</v>
      </c>
      <c r="F888" s="9">
        <v>2417145825</v>
      </c>
      <c r="G888" s="29">
        <v>2503563274</v>
      </c>
      <c r="H888" s="29">
        <v>2793257902</v>
      </c>
      <c r="I888" s="30">
        <v>0.1157</v>
      </c>
      <c r="J888" s="9">
        <v>0</v>
      </c>
      <c r="K888" s="9">
        <v>0</v>
      </c>
      <c r="L888" s="9">
        <v>0</v>
      </c>
      <c r="M888" s="9">
        <v>0.1157</v>
      </c>
      <c r="N888" s="9">
        <v>0</v>
      </c>
      <c r="O888" s="9">
        <v>0</v>
      </c>
      <c r="P888" s="9">
        <v>2696840837</v>
      </c>
      <c r="Q888" s="31">
        <v>0.8831</v>
      </c>
      <c r="R888" s="31">
        <v>0.81120000000000003</v>
      </c>
      <c r="S888" s="31">
        <v>0.89410000000000001</v>
      </c>
      <c r="T888" s="31">
        <v>0.80459999999999998</v>
      </c>
      <c r="U888" s="32">
        <v>0.81120000000000003</v>
      </c>
      <c r="V888" s="31">
        <f t="shared" si="26"/>
        <v>0</v>
      </c>
      <c r="W888" s="9">
        <f t="shared" si="27"/>
        <v>0</v>
      </c>
    </row>
    <row r="889" spans="1:23" x14ac:dyDescent="0.35">
      <c r="A889" s="40">
        <v>222901</v>
      </c>
      <c r="B889" s="9" t="s">
        <v>173</v>
      </c>
      <c r="C889" s="9" t="s">
        <v>1035</v>
      </c>
      <c r="D889" s="9">
        <v>44791.406875000001</v>
      </c>
      <c r="E889" s="9">
        <v>2447798</v>
      </c>
      <c r="F889" s="9">
        <v>195395384</v>
      </c>
      <c r="G889" s="29">
        <v>193056476</v>
      </c>
      <c r="H889" s="29">
        <v>267467480</v>
      </c>
      <c r="I889" s="30">
        <v>0.38540000000000002</v>
      </c>
      <c r="J889" s="9">
        <v>0</v>
      </c>
      <c r="K889" s="9">
        <v>0</v>
      </c>
      <c r="L889" s="9">
        <v>0</v>
      </c>
      <c r="M889" s="9">
        <v>0.38540000000000002</v>
      </c>
      <c r="N889" s="9">
        <v>2531331</v>
      </c>
      <c r="O889" s="9">
        <v>83533</v>
      </c>
      <c r="P889" s="9">
        <v>269847951</v>
      </c>
      <c r="Q889" s="31">
        <v>0.90700000000000003</v>
      </c>
      <c r="R889" s="31">
        <v>0.67310000000000003</v>
      </c>
      <c r="S889" s="31">
        <v>0.89410000000000001</v>
      </c>
      <c r="T889" s="31">
        <v>0.80459999999999998</v>
      </c>
      <c r="U889" s="32">
        <v>0.80459999999999998</v>
      </c>
      <c r="V889" s="31">
        <f t="shared" si="26"/>
        <v>-0.13149999999999995</v>
      </c>
      <c r="W889" s="9">
        <f t="shared" si="27"/>
        <v>-354850.05556499981</v>
      </c>
    </row>
    <row r="890" spans="1:23" x14ac:dyDescent="0.35">
      <c r="A890" s="40">
        <v>223901</v>
      </c>
      <c r="B890" s="9" t="s">
        <v>172</v>
      </c>
      <c r="C890" s="9" t="s">
        <v>1035</v>
      </c>
      <c r="D890" s="9">
        <v>44767.529120370367</v>
      </c>
      <c r="E890" s="9">
        <v>0</v>
      </c>
      <c r="F890" s="9">
        <v>478221973</v>
      </c>
      <c r="G890" s="29">
        <v>485353328</v>
      </c>
      <c r="H890" s="29">
        <v>577289518</v>
      </c>
      <c r="I890" s="30">
        <v>0.18940000000000001</v>
      </c>
      <c r="J890" s="9">
        <v>0</v>
      </c>
      <c r="K890" s="9">
        <v>0</v>
      </c>
      <c r="L890" s="9">
        <v>0</v>
      </c>
      <c r="M890" s="9">
        <v>0.18940000000000001</v>
      </c>
      <c r="N890" s="9">
        <v>0</v>
      </c>
      <c r="O890" s="9">
        <v>0</v>
      </c>
      <c r="P890" s="9">
        <v>568807333</v>
      </c>
      <c r="Q890" s="31">
        <v>0.91339999999999999</v>
      </c>
      <c r="R890" s="31">
        <v>0.78710000000000002</v>
      </c>
      <c r="S890" s="31">
        <v>0.89410000000000001</v>
      </c>
      <c r="T890" s="31">
        <v>0.80459999999999998</v>
      </c>
      <c r="U890" s="32">
        <v>0.80459999999999998</v>
      </c>
      <c r="V890" s="31">
        <f t="shared" si="26"/>
        <v>-1.749999999999996E-2</v>
      </c>
      <c r="W890" s="9">
        <f t="shared" si="27"/>
        <v>-99541.283274999776</v>
      </c>
    </row>
    <row r="891" spans="1:23" x14ac:dyDescent="0.35">
      <c r="A891" s="40">
        <v>223902</v>
      </c>
      <c r="B891" s="9" t="s">
        <v>171</v>
      </c>
      <c r="C891" s="9" t="s">
        <v>1035</v>
      </c>
      <c r="D891" s="9">
        <v>44769.402430555558</v>
      </c>
      <c r="E891" s="9">
        <v>0</v>
      </c>
      <c r="F891" s="9">
        <v>66202082</v>
      </c>
      <c r="G891" s="29">
        <v>58327213</v>
      </c>
      <c r="H891" s="29">
        <v>59317830</v>
      </c>
      <c r="I891" s="30">
        <v>1.7000000000000001E-2</v>
      </c>
      <c r="J891" s="9">
        <v>0</v>
      </c>
      <c r="K891" s="9">
        <v>0</v>
      </c>
      <c r="L891" s="9">
        <v>0</v>
      </c>
      <c r="M891" s="9">
        <v>1.7000000000000001E-2</v>
      </c>
      <c r="N891" s="9">
        <v>0</v>
      </c>
      <c r="O891" s="9">
        <v>0</v>
      </c>
      <c r="P891" s="9">
        <v>67326444</v>
      </c>
      <c r="Q891" s="31">
        <v>0.91339999999999999</v>
      </c>
      <c r="R891" s="31">
        <v>0.91339999999999999</v>
      </c>
      <c r="S891" s="31">
        <v>0.89410000000000001</v>
      </c>
      <c r="T891" s="31">
        <v>0.80459999999999998</v>
      </c>
      <c r="U891" s="32">
        <v>0.89410000000000001</v>
      </c>
      <c r="V891" s="31">
        <f t="shared" si="26"/>
        <v>0</v>
      </c>
      <c r="W891" s="9">
        <f t="shared" si="27"/>
        <v>0</v>
      </c>
    </row>
    <row r="892" spans="1:23" x14ac:dyDescent="0.35">
      <c r="A892" s="40">
        <v>223904</v>
      </c>
      <c r="B892" s="9" t="s">
        <v>170</v>
      </c>
      <c r="C892" s="9" t="s">
        <v>1035</v>
      </c>
      <c r="D892" s="9">
        <v>44764.500613425924</v>
      </c>
      <c r="E892" s="9">
        <v>0</v>
      </c>
      <c r="F892" s="9">
        <v>127691656</v>
      </c>
      <c r="G892" s="29">
        <v>127749516</v>
      </c>
      <c r="H892" s="29">
        <v>150538105</v>
      </c>
      <c r="I892" s="30">
        <v>0.1784</v>
      </c>
      <c r="J892" s="9">
        <v>0</v>
      </c>
      <c r="K892" s="9">
        <v>0</v>
      </c>
      <c r="L892" s="9">
        <v>0</v>
      </c>
      <c r="M892" s="9">
        <v>0.1784</v>
      </c>
      <c r="N892" s="9">
        <v>0</v>
      </c>
      <c r="O892" s="9">
        <v>0</v>
      </c>
      <c r="P892" s="9">
        <v>150469924</v>
      </c>
      <c r="Q892" s="31">
        <v>0.91339999999999999</v>
      </c>
      <c r="R892" s="31">
        <v>0.79449999999999998</v>
      </c>
      <c r="S892" s="31">
        <v>0.89410000000000001</v>
      </c>
      <c r="T892" s="31">
        <v>0.80459999999999998</v>
      </c>
      <c r="U892" s="32">
        <v>0.80459999999999998</v>
      </c>
      <c r="V892" s="31">
        <f t="shared" si="26"/>
        <v>-1.0099999999999998E-2</v>
      </c>
      <c r="W892" s="9">
        <f t="shared" si="27"/>
        <v>-15197.462323999996</v>
      </c>
    </row>
    <row r="893" spans="1:23" x14ac:dyDescent="0.35">
      <c r="A893" s="40">
        <v>224901</v>
      </c>
      <c r="B893" s="9" t="s">
        <v>1081</v>
      </c>
      <c r="C893" s="9" t="s">
        <v>1035</v>
      </c>
      <c r="D893" s="9">
        <v>44773.873229166667</v>
      </c>
      <c r="E893" s="9">
        <v>0</v>
      </c>
      <c r="F893" s="9">
        <v>135428095</v>
      </c>
      <c r="G893" s="29">
        <v>114975416</v>
      </c>
      <c r="H893" s="29">
        <v>278692779</v>
      </c>
      <c r="I893" s="30">
        <v>1.4238999999999999</v>
      </c>
      <c r="J893" s="9">
        <v>0</v>
      </c>
      <c r="K893" s="9">
        <v>0</v>
      </c>
      <c r="L893" s="9">
        <v>0</v>
      </c>
      <c r="M893" s="9">
        <v>1.4238999999999999</v>
      </c>
      <c r="N893" s="9">
        <v>0</v>
      </c>
      <c r="O893" s="9">
        <v>0</v>
      </c>
      <c r="P893" s="9">
        <v>328268716</v>
      </c>
      <c r="Q893" s="31">
        <v>0.85719999999999996</v>
      </c>
      <c r="R893" s="31">
        <v>0.3624</v>
      </c>
      <c r="S893" s="31">
        <v>0.89410000000000001</v>
      </c>
      <c r="T893" s="31">
        <v>0.80459999999999998</v>
      </c>
      <c r="U893" s="32">
        <v>0.80459999999999998</v>
      </c>
      <c r="V893" s="31">
        <f t="shared" si="26"/>
        <v>-0.44219999999999998</v>
      </c>
      <c r="W893" s="9">
        <f t="shared" si="27"/>
        <v>-1451604.2621520001</v>
      </c>
    </row>
    <row r="894" spans="1:23" x14ac:dyDescent="0.35">
      <c r="A894" s="40">
        <v>224902</v>
      </c>
      <c r="B894" s="9" t="s">
        <v>169</v>
      </c>
      <c r="C894" s="9" t="s">
        <v>1035</v>
      </c>
      <c r="D894" s="9">
        <v>44769.687777777777</v>
      </c>
      <c r="E894" s="9">
        <v>0</v>
      </c>
      <c r="F894" s="9">
        <v>40191431</v>
      </c>
      <c r="G894" s="29">
        <v>41261567</v>
      </c>
      <c r="H894" s="29">
        <v>45665328</v>
      </c>
      <c r="I894" s="30">
        <v>0.1067</v>
      </c>
      <c r="J894" s="9">
        <v>0</v>
      </c>
      <c r="K894" s="9">
        <v>0</v>
      </c>
      <c r="L894" s="9">
        <v>0</v>
      </c>
      <c r="M894" s="9">
        <v>0.1067</v>
      </c>
      <c r="N894" s="9">
        <v>0</v>
      </c>
      <c r="O894" s="9">
        <v>0</v>
      </c>
      <c r="P894" s="9">
        <v>44480979</v>
      </c>
      <c r="Q894" s="31">
        <v>0.91339999999999999</v>
      </c>
      <c r="R894" s="31">
        <v>0.84589999999999999</v>
      </c>
      <c r="S894" s="31">
        <v>0.89410000000000001</v>
      </c>
      <c r="T894" s="31">
        <v>0.80459999999999998</v>
      </c>
      <c r="U894" s="32">
        <v>0.84589999999999999</v>
      </c>
      <c r="V894" s="31">
        <f t="shared" si="26"/>
        <v>0</v>
      </c>
      <c r="W894" s="9">
        <f t="shared" si="27"/>
        <v>0</v>
      </c>
    </row>
    <row r="895" spans="1:23" x14ac:dyDescent="0.35">
      <c r="A895" s="40">
        <v>225902</v>
      </c>
      <c r="B895" s="9" t="s">
        <v>168</v>
      </c>
      <c r="C895" s="9" t="s">
        <v>1035</v>
      </c>
      <c r="D895" s="9">
        <v>44767.682997685188</v>
      </c>
      <c r="E895" s="9">
        <v>122796810</v>
      </c>
      <c r="F895" s="9">
        <v>1624088279</v>
      </c>
      <c r="G895" s="29">
        <v>1596114820</v>
      </c>
      <c r="H895" s="29">
        <v>1797422553</v>
      </c>
      <c r="I895" s="30">
        <v>0.12609999999999999</v>
      </c>
      <c r="J895" s="9">
        <v>0</v>
      </c>
      <c r="K895" s="9">
        <v>0</v>
      </c>
      <c r="L895" s="9">
        <v>0</v>
      </c>
      <c r="M895" s="9">
        <v>0.12609999999999999</v>
      </c>
      <c r="N895" s="9">
        <v>147836991</v>
      </c>
      <c r="O895" s="9">
        <v>25040181</v>
      </c>
      <c r="P895" s="9">
        <v>1838476731</v>
      </c>
      <c r="Q895" s="31">
        <v>0.89700000000000002</v>
      </c>
      <c r="R895" s="31">
        <v>0.81220000000000003</v>
      </c>
      <c r="S895" s="31">
        <v>0.89410000000000001</v>
      </c>
      <c r="T895" s="31">
        <v>0.80459999999999998</v>
      </c>
      <c r="U895" s="32">
        <v>0.81220000000000003</v>
      </c>
      <c r="V895" s="31">
        <f t="shared" si="26"/>
        <v>0</v>
      </c>
      <c r="W895" s="9">
        <f t="shared" si="27"/>
        <v>0</v>
      </c>
    </row>
    <row r="896" spans="1:23" x14ac:dyDescent="0.35">
      <c r="A896" s="40">
        <v>225906</v>
      </c>
      <c r="B896" s="9" t="s">
        <v>167</v>
      </c>
      <c r="C896" s="9" t="s">
        <v>1035</v>
      </c>
      <c r="D896" s="9">
        <v>44774.524027777778</v>
      </c>
      <c r="E896" s="9">
        <v>0</v>
      </c>
      <c r="F896" s="9">
        <v>165959225</v>
      </c>
      <c r="G896" s="29">
        <v>175153056</v>
      </c>
      <c r="H896" s="29">
        <v>198115460</v>
      </c>
      <c r="I896" s="30">
        <v>0.13109999999999999</v>
      </c>
      <c r="J896" s="9">
        <v>0</v>
      </c>
      <c r="K896" s="9">
        <v>0</v>
      </c>
      <c r="L896" s="9">
        <v>0</v>
      </c>
      <c r="M896" s="9">
        <v>0.13109999999999999</v>
      </c>
      <c r="N896" s="9">
        <v>0</v>
      </c>
      <c r="O896" s="9">
        <v>0</v>
      </c>
      <c r="P896" s="9">
        <v>187716326</v>
      </c>
      <c r="Q896" s="31">
        <v>0.82250000000000001</v>
      </c>
      <c r="R896" s="31">
        <v>0.74529999999999996</v>
      </c>
      <c r="S896" s="31">
        <v>0.89410000000000001</v>
      </c>
      <c r="T896" s="31">
        <v>0.80459999999999998</v>
      </c>
      <c r="U896" s="32">
        <v>0.80459999999999998</v>
      </c>
      <c r="V896" s="31">
        <f t="shared" si="26"/>
        <v>-5.9300000000000019E-2</v>
      </c>
      <c r="W896" s="9">
        <f t="shared" si="27"/>
        <v>-111315.78131800004</v>
      </c>
    </row>
    <row r="897" spans="1:23" x14ac:dyDescent="0.35">
      <c r="A897" s="40">
        <v>225907</v>
      </c>
      <c r="B897" s="9" t="s">
        <v>166</v>
      </c>
      <c r="C897" s="9" t="s">
        <v>1035</v>
      </c>
      <c r="D897" s="9">
        <v>44769.687777777777</v>
      </c>
      <c r="E897" s="9">
        <v>0</v>
      </c>
      <c r="F897" s="9">
        <v>194791552</v>
      </c>
      <c r="G897" s="29">
        <v>205913766</v>
      </c>
      <c r="H897" s="29">
        <v>229762832</v>
      </c>
      <c r="I897" s="30">
        <v>0.1158</v>
      </c>
      <c r="J897" s="9">
        <v>0</v>
      </c>
      <c r="K897" s="9">
        <v>0</v>
      </c>
      <c r="L897" s="9">
        <v>0</v>
      </c>
      <c r="M897" s="9">
        <v>0.1158</v>
      </c>
      <c r="N897" s="9">
        <v>0</v>
      </c>
      <c r="O897" s="9">
        <v>0</v>
      </c>
      <c r="P897" s="9">
        <v>217352436</v>
      </c>
      <c r="Q897" s="31">
        <v>0.83640000000000003</v>
      </c>
      <c r="R897" s="31">
        <v>0.76829999999999998</v>
      </c>
      <c r="S897" s="31">
        <v>0.89410000000000001</v>
      </c>
      <c r="T897" s="31">
        <v>0.80459999999999998</v>
      </c>
      <c r="U897" s="32">
        <v>0.80459999999999998</v>
      </c>
      <c r="V897" s="31">
        <f t="shared" si="26"/>
        <v>-3.6299999999999999E-2</v>
      </c>
      <c r="W897" s="9">
        <f t="shared" si="27"/>
        <v>-78898.934267999997</v>
      </c>
    </row>
    <row r="898" spans="1:23" x14ac:dyDescent="0.35">
      <c r="A898" s="40">
        <v>226901</v>
      </c>
      <c r="B898" s="9" t="s">
        <v>165</v>
      </c>
      <c r="C898" s="9" t="s">
        <v>1035</v>
      </c>
      <c r="D898" s="9">
        <v>44774.629942129628</v>
      </c>
      <c r="E898" s="9">
        <v>0</v>
      </c>
      <c r="F898" s="9">
        <v>333335613</v>
      </c>
      <c r="G898" s="29">
        <v>332906487</v>
      </c>
      <c r="H898" s="29">
        <v>385823044</v>
      </c>
      <c r="I898" s="30">
        <v>0.159</v>
      </c>
      <c r="J898" s="9">
        <v>0</v>
      </c>
      <c r="K898" s="9">
        <v>0</v>
      </c>
      <c r="L898" s="9">
        <v>0</v>
      </c>
      <c r="M898" s="9">
        <v>0.159</v>
      </c>
      <c r="N898" s="9">
        <v>0</v>
      </c>
      <c r="O898" s="9">
        <v>0</v>
      </c>
      <c r="P898" s="9">
        <v>386320381</v>
      </c>
      <c r="Q898" s="31">
        <v>0.82199999999999995</v>
      </c>
      <c r="R898" s="31">
        <v>0.72689999999999999</v>
      </c>
      <c r="S898" s="31">
        <v>0.89410000000000001</v>
      </c>
      <c r="T898" s="31">
        <v>0.80459999999999998</v>
      </c>
      <c r="U898" s="32">
        <v>0.80459999999999998</v>
      </c>
      <c r="V898" s="31">
        <f t="shared" ref="V898:V961" si="28">MIN(R898,S898)-U898</f>
        <v>-7.7699999999999991E-2</v>
      </c>
      <c r="W898" s="9">
        <f t="shared" ref="W898:W961" si="29">V898*(P898/100)</f>
        <v>-300170.93603699998</v>
      </c>
    </row>
    <row r="899" spans="1:23" x14ac:dyDescent="0.35">
      <c r="A899" s="40">
        <v>226903</v>
      </c>
      <c r="B899" s="9" t="s">
        <v>164</v>
      </c>
      <c r="C899" s="9" t="s">
        <v>1035</v>
      </c>
      <c r="D899" s="9">
        <v>44774.700474537036</v>
      </c>
      <c r="E899" s="9">
        <v>0</v>
      </c>
      <c r="F899" s="9">
        <v>5953020038</v>
      </c>
      <c r="G899" s="29">
        <v>5873842517</v>
      </c>
      <c r="H899" s="29">
        <v>7168455338</v>
      </c>
      <c r="I899" s="30">
        <v>0.22040000000000001</v>
      </c>
      <c r="J899" s="9">
        <v>0</v>
      </c>
      <c r="K899" s="9">
        <v>0</v>
      </c>
      <c r="L899" s="9">
        <v>0</v>
      </c>
      <c r="M899" s="9">
        <v>0.22040000000000001</v>
      </c>
      <c r="N899" s="9">
        <v>0</v>
      </c>
      <c r="O899" s="9">
        <v>0</v>
      </c>
      <c r="P899" s="9">
        <v>7265083826</v>
      </c>
      <c r="Q899" s="31">
        <v>0.91139999999999999</v>
      </c>
      <c r="R899" s="31">
        <v>0.76539999999999997</v>
      </c>
      <c r="S899" s="31">
        <v>0.89410000000000001</v>
      </c>
      <c r="T899" s="31">
        <v>0.80459999999999998</v>
      </c>
      <c r="U899" s="32">
        <v>0.80459999999999998</v>
      </c>
      <c r="V899" s="31">
        <f t="shared" si="28"/>
        <v>-3.9200000000000013E-2</v>
      </c>
      <c r="W899" s="9">
        <f t="shared" si="29"/>
        <v>-2847912.8597920011</v>
      </c>
    </row>
    <row r="900" spans="1:23" x14ac:dyDescent="0.35">
      <c r="A900" s="40">
        <v>226905</v>
      </c>
      <c r="B900" s="9" t="s">
        <v>163</v>
      </c>
      <c r="C900" s="9" t="s">
        <v>1035</v>
      </c>
      <c r="D900" s="9">
        <v>44771.554629629631</v>
      </c>
      <c r="E900" s="9">
        <v>0</v>
      </c>
      <c r="F900" s="9">
        <v>212693730</v>
      </c>
      <c r="G900" s="29">
        <v>219790960</v>
      </c>
      <c r="H900" s="29">
        <v>240055551</v>
      </c>
      <c r="I900" s="30">
        <v>9.2200000000000004E-2</v>
      </c>
      <c r="J900" s="9">
        <v>0</v>
      </c>
      <c r="K900" s="9">
        <v>0</v>
      </c>
      <c r="L900" s="9">
        <v>0</v>
      </c>
      <c r="M900" s="9">
        <v>9.2200000000000004E-2</v>
      </c>
      <c r="N900" s="9">
        <v>0</v>
      </c>
      <c r="O900" s="9">
        <v>0</v>
      </c>
      <c r="P900" s="9">
        <v>232303961</v>
      </c>
      <c r="Q900" s="31">
        <v>0.82469999999999999</v>
      </c>
      <c r="R900" s="31">
        <v>0.77390000000000003</v>
      </c>
      <c r="S900" s="31">
        <v>0.89410000000000001</v>
      </c>
      <c r="T900" s="31">
        <v>0.80459999999999998</v>
      </c>
      <c r="U900" s="32">
        <v>0.80459999999999998</v>
      </c>
      <c r="V900" s="31">
        <f t="shared" si="28"/>
        <v>-3.069999999999995E-2</v>
      </c>
      <c r="W900" s="9">
        <f t="shared" si="29"/>
        <v>-71317.316026999877</v>
      </c>
    </row>
    <row r="901" spans="1:23" x14ac:dyDescent="0.35">
      <c r="A901" s="40">
        <v>226906</v>
      </c>
      <c r="B901" s="9" t="s">
        <v>162</v>
      </c>
      <c r="C901" s="9" t="s">
        <v>1035</v>
      </c>
      <c r="D901" s="9">
        <v>44764.500613425924</v>
      </c>
      <c r="E901" s="9">
        <v>0</v>
      </c>
      <c r="F901" s="9">
        <v>527885455</v>
      </c>
      <c r="G901" s="29">
        <v>527885455</v>
      </c>
      <c r="H901" s="29">
        <v>613912885</v>
      </c>
      <c r="I901" s="30">
        <v>0.16300000000000001</v>
      </c>
      <c r="J901" s="9">
        <v>0</v>
      </c>
      <c r="K901" s="9">
        <v>0</v>
      </c>
      <c r="L901" s="9">
        <v>0</v>
      </c>
      <c r="M901" s="9">
        <v>0.16300000000000001</v>
      </c>
      <c r="N901" s="9">
        <v>0</v>
      </c>
      <c r="O901" s="9">
        <v>0</v>
      </c>
      <c r="P901" s="9">
        <v>613912885</v>
      </c>
      <c r="Q901" s="31">
        <v>0.871</v>
      </c>
      <c r="R901" s="31">
        <v>0.76759999999999995</v>
      </c>
      <c r="S901" s="31">
        <v>0.89410000000000001</v>
      </c>
      <c r="T901" s="31">
        <v>0.80459999999999998</v>
      </c>
      <c r="U901" s="32">
        <v>0.80459999999999998</v>
      </c>
      <c r="V901" s="31">
        <f t="shared" si="28"/>
        <v>-3.7000000000000033E-2</v>
      </c>
      <c r="W901" s="9">
        <f t="shared" si="29"/>
        <v>-227147.76745000019</v>
      </c>
    </row>
    <row r="902" spans="1:23" x14ac:dyDescent="0.35">
      <c r="A902" s="40">
        <v>226907</v>
      </c>
      <c r="B902" s="9" t="s">
        <v>161</v>
      </c>
      <c r="C902" s="9" t="s">
        <v>1035</v>
      </c>
      <c r="D902" s="9">
        <v>44767.529120370367</v>
      </c>
      <c r="E902" s="9">
        <v>0</v>
      </c>
      <c r="F902" s="9">
        <v>370598153</v>
      </c>
      <c r="G902" s="29">
        <v>369740068</v>
      </c>
      <c r="H902" s="29">
        <v>422693267</v>
      </c>
      <c r="I902" s="30">
        <v>0.14319999999999999</v>
      </c>
      <c r="J902" s="9">
        <v>0</v>
      </c>
      <c r="K902" s="9">
        <v>0</v>
      </c>
      <c r="L902" s="9">
        <v>0</v>
      </c>
      <c r="M902" s="9">
        <v>0.14319999999999999</v>
      </c>
      <c r="N902" s="9">
        <v>0</v>
      </c>
      <c r="O902" s="9">
        <v>0</v>
      </c>
      <c r="P902" s="9">
        <v>423674245</v>
      </c>
      <c r="Q902" s="31">
        <v>0.84240000000000004</v>
      </c>
      <c r="R902" s="31">
        <v>0.75519999999999998</v>
      </c>
      <c r="S902" s="31">
        <v>0.89410000000000001</v>
      </c>
      <c r="T902" s="31">
        <v>0.80459999999999998</v>
      </c>
      <c r="U902" s="32">
        <v>0.80459999999999998</v>
      </c>
      <c r="V902" s="31">
        <f t="shared" si="28"/>
        <v>-4.9399999999999999E-2</v>
      </c>
      <c r="W902" s="9">
        <f t="shared" si="29"/>
        <v>-209295.07703000001</v>
      </c>
    </row>
    <row r="903" spans="1:23" x14ac:dyDescent="0.35">
      <c r="A903" s="40">
        <v>226908</v>
      </c>
      <c r="B903" s="9" t="s">
        <v>160</v>
      </c>
      <c r="C903" s="9" t="s">
        <v>1035</v>
      </c>
      <c r="D903" s="9">
        <v>44764.500613425924</v>
      </c>
      <c r="E903" s="9">
        <v>0</v>
      </c>
      <c r="F903" s="9">
        <v>165013373</v>
      </c>
      <c r="G903" s="29">
        <v>165218427</v>
      </c>
      <c r="H903" s="29">
        <v>193651808</v>
      </c>
      <c r="I903" s="30">
        <v>0.1721</v>
      </c>
      <c r="J903" s="9">
        <v>0</v>
      </c>
      <c r="K903" s="9">
        <v>0</v>
      </c>
      <c r="L903" s="9">
        <v>0</v>
      </c>
      <c r="M903" s="9">
        <v>0.1721</v>
      </c>
      <c r="N903" s="9">
        <v>0</v>
      </c>
      <c r="O903" s="9">
        <v>0</v>
      </c>
      <c r="P903" s="9">
        <v>193411465</v>
      </c>
      <c r="Q903" s="31">
        <v>0.91279999999999994</v>
      </c>
      <c r="R903" s="31">
        <v>0.79820000000000002</v>
      </c>
      <c r="S903" s="31">
        <v>0.89410000000000001</v>
      </c>
      <c r="T903" s="31">
        <v>0.80459999999999998</v>
      </c>
      <c r="U903" s="32">
        <v>0.80459999999999998</v>
      </c>
      <c r="V903" s="31">
        <f t="shared" si="28"/>
        <v>-6.3999999999999613E-3</v>
      </c>
      <c r="W903" s="9">
        <f t="shared" si="29"/>
        <v>-12378.333759999925</v>
      </c>
    </row>
    <row r="904" spans="1:23" x14ac:dyDescent="0.35">
      <c r="A904" s="40">
        <v>227901</v>
      </c>
      <c r="B904" s="9" t="s">
        <v>159</v>
      </c>
      <c r="C904" s="9" t="s">
        <v>1035</v>
      </c>
      <c r="D904" s="9">
        <v>44770.666516203702</v>
      </c>
      <c r="E904" s="9">
        <v>0</v>
      </c>
      <c r="F904" s="9">
        <v>152727684977</v>
      </c>
      <c r="G904" s="29">
        <v>142092447108</v>
      </c>
      <c r="H904" s="29">
        <v>169191414647</v>
      </c>
      <c r="I904" s="30">
        <v>0.19070000000000001</v>
      </c>
      <c r="J904" s="9">
        <v>0</v>
      </c>
      <c r="K904" s="9">
        <v>0</v>
      </c>
      <c r="L904" s="9">
        <v>0</v>
      </c>
      <c r="M904" s="9">
        <v>0.19070000000000001</v>
      </c>
      <c r="N904" s="9">
        <v>0</v>
      </c>
      <c r="O904" s="9">
        <v>0</v>
      </c>
      <c r="P904" s="9">
        <v>181854937422</v>
      </c>
      <c r="Q904" s="31">
        <v>0.86970000000000003</v>
      </c>
      <c r="R904" s="31">
        <v>0.74860000000000004</v>
      </c>
      <c r="S904" s="31">
        <v>0.89410000000000001</v>
      </c>
      <c r="T904" s="31">
        <v>0.80459999999999998</v>
      </c>
      <c r="U904" s="32">
        <v>0.80459999999999998</v>
      </c>
      <c r="V904" s="31">
        <f t="shared" si="28"/>
        <v>-5.5999999999999939E-2</v>
      </c>
      <c r="W904" s="9">
        <f t="shared" si="29"/>
        <v>-101838764.95631988</v>
      </c>
    </row>
    <row r="905" spans="1:23" x14ac:dyDescent="0.35">
      <c r="A905" s="40">
        <v>227904</v>
      </c>
      <c r="B905" s="9" t="s">
        <v>158</v>
      </c>
      <c r="C905" s="9" t="s">
        <v>1035</v>
      </c>
      <c r="D905" s="9">
        <v>44768.642812500002</v>
      </c>
      <c r="E905" s="9">
        <v>0</v>
      </c>
      <c r="F905" s="9">
        <v>19332067668</v>
      </c>
      <c r="G905" s="29">
        <v>16061301198</v>
      </c>
      <c r="H905" s="29">
        <v>21138222988</v>
      </c>
      <c r="I905" s="30">
        <v>0.31609999999999999</v>
      </c>
      <c r="J905" s="9">
        <v>0</v>
      </c>
      <c r="K905" s="9">
        <v>0</v>
      </c>
      <c r="L905" s="9">
        <v>0</v>
      </c>
      <c r="M905" s="9">
        <v>0.31609999999999999</v>
      </c>
      <c r="N905" s="9">
        <v>0</v>
      </c>
      <c r="O905" s="9">
        <v>0</v>
      </c>
      <c r="P905" s="9">
        <v>25442867433</v>
      </c>
      <c r="Q905" s="31">
        <v>0.86799999999999999</v>
      </c>
      <c r="R905" s="31">
        <v>0.67600000000000005</v>
      </c>
      <c r="S905" s="31">
        <v>0.89410000000000001</v>
      </c>
      <c r="T905" s="31">
        <v>0.80459999999999998</v>
      </c>
      <c r="U905" s="32">
        <v>0.80459999999999998</v>
      </c>
      <c r="V905" s="31">
        <f t="shared" si="28"/>
        <v>-0.12859999999999994</v>
      </c>
      <c r="W905" s="9">
        <f t="shared" si="29"/>
        <v>-32719527.518837985</v>
      </c>
    </row>
    <row r="906" spans="1:23" x14ac:dyDescent="0.35">
      <c r="A906" s="40">
        <v>227907</v>
      </c>
      <c r="B906" s="9" t="s">
        <v>157</v>
      </c>
      <c r="C906" s="9" t="s">
        <v>1035</v>
      </c>
      <c r="D906" s="9">
        <v>44769.687777777777</v>
      </c>
      <c r="E906" s="9">
        <v>0</v>
      </c>
      <c r="F906" s="9">
        <v>6959902014</v>
      </c>
      <c r="G906" s="29">
        <v>6701526956</v>
      </c>
      <c r="H906" s="29">
        <v>9869728772</v>
      </c>
      <c r="I906" s="30">
        <v>0.4728</v>
      </c>
      <c r="J906" s="9">
        <v>0</v>
      </c>
      <c r="K906" s="9">
        <v>0</v>
      </c>
      <c r="L906" s="9">
        <v>0</v>
      </c>
      <c r="M906" s="9">
        <v>0.4728</v>
      </c>
      <c r="N906" s="9">
        <v>0</v>
      </c>
      <c r="O906" s="9">
        <v>0</v>
      </c>
      <c r="P906" s="9">
        <v>10250252757</v>
      </c>
      <c r="Q906" s="31">
        <v>0.82199999999999995</v>
      </c>
      <c r="R906" s="31">
        <v>0.57199999999999995</v>
      </c>
      <c r="S906" s="31">
        <v>0.89410000000000001</v>
      </c>
      <c r="T906" s="31">
        <v>0.80459999999999998</v>
      </c>
      <c r="U906" s="32">
        <v>0.80459999999999998</v>
      </c>
      <c r="V906" s="31">
        <f t="shared" si="28"/>
        <v>-0.23260000000000003</v>
      </c>
      <c r="W906" s="9">
        <f t="shared" si="29"/>
        <v>-23842087.912782002</v>
      </c>
    </row>
    <row r="907" spans="1:23" x14ac:dyDescent="0.35">
      <c r="A907" s="40">
        <v>227909</v>
      </c>
      <c r="B907" s="9" t="s">
        <v>156</v>
      </c>
      <c r="C907" s="9" t="s">
        <v>1035</v>
      </c>
      <c r="D907" s="9">
        <v>44768.607303240744</v>
      </c>
      <c r="E907" s="9">
        <v>0</v>
      </c>
      <c r="F907" s="9">
        <v>18165191287</v>
      </c>
      <c r="G907" s="29">
        <v>15899477299</v>
      </c>
      <c r="H907" s="29">
        <v>18938231412</v>
      </c>
      <c r="I907" s="30">
        <v>0.19109999999999999</v>
      </c>
      <c r="J907" s="9">
        <v>0</v>
      </c>
      <c r="K907" s="9">
        <v>0</v>
      </c>
      <c r="L907" s="9">
        <v>0</v>
      </c>
      <c r="M907" s="9">
        <v>0.19109999999999999</v>
      </c>
      <c r="N907" s="9">
        <v>0</v>
      </c>
      <c r="O907" s="9">
        <v>0</v>
      </c>
      <c r="P907" s="9">
        <v>21636975214</v>
      </c>
      <c r="Q907" s="31">
        <v>0.86080000000000001</v>
      </c>
      <c r="R907" s="31">
        <v>0.74070000000000003</v>
      </c>
      <c r="S907" s="31">
        <v>0.89410000000000001</v>
      </c>
      <c r="T907" s="31">
        <v>0.80459999999999998</v>
      </c>
      <c r="U907" s="32">
        <v>0.80459999999999998</v>
      </c>
      <c r="V907" s="31">
        <f t="shared" si="28"/>
        <v>-6.3899999999999957E-2</v>
      </c>
      <c r="W907" s="9">
        <f t="shared" si="29"/>
        <v>-13826027.16174599</v>
      </c>
    </row>
    <row r="908" spans="1:23" x14ac:dyDescent="0.35">
      <c r="A908" s="40">
        <v>227910</v>
      </c>
      <c r="B908" s="9" t="s">
        <v>155</v>
      </c>
      <c r="C908" s="9" t="s">
        <v>1035</v>
      </c>
      <c r="D908" s="9">
        <v>44770.666516203702</v>
      </c>
      <c r="E908" s="9">
        <v>0</v>
      </c>
      <c r="F908" s="9">
        <v>9592563392</v>
      </c>
      <c r="G908" s="29">
        <v>9816308812</v>
      </c>
      <c r="H908" s="29">
        <v>12285264030</v>
      </c>
      <c r="I908" s="30">
        <v>0.2515</v>
      </c>
      <c r="J908" s="9">
        <v>0</v>
      </c>
      <c r="K908" s="9">
        <v>0</v>
      </c>
      <c r="L908" s="9">
        <v>0</v>
      </c>
      <c r="M908" s="9">
        <v>0.2515</v>
      </c>
      <c r="N908" s="9">
        <v>0</v>
      </c>
      <c r="O908" s="9">
        <v>0</v>
      </c>
      <c r="P908" s="9">
        <v>12005243137</v>
      </c>
      <c r="Q908" s="31">
        <v>0.82199999999999995</v>
      </c>
      <c r="R908" s="31">
        <v>0.67320000000000002</v>
      </c>
      <c r="S908" s="31">
        <v>0.89410000000000001</v>
      </c>
      <c r="T908" s="31">
        <v>0.80459999999999998</v>
      </c>
      <c r="U908" s="32">
        <v>0.80459999999999998</v>
      </c>
      <c r="V908" s="31">
        <f t="shared" si="28"/>
        <v>-0.13139999999999996</v>
      </c>
      <c r="W908" s="9">
        <f t="shared" si="29"/>
        <v>-15774889.482017996</v>
      </c>
    </row>
    <row r="909" spans="1:23" x14ac:dyDescent="0.35">
      <c r="A909" s="40">
        <v>227912</v>
      </c>
      <c r="B909" s="9" t="s">
        <v>154</v>
      </c>
      <c r="C909" s="9" t="s">
        <v>1035</v>
      </c>
      <c r="D909" s="9">
        <v>44774.678518518522</v>
      </c>
      <c r="E909" s="9">
        <v>304178212</v>
      </c>
      <c r="F909" s="9">
        <v>2401228584</v>
      </c>
      <c r="G909" s="29">
        <v>2345232256</v>
      </c>
      <c r="H909" s="29">
        <v>3872468126</v>
      </c>
      <c r="I909" s="30">
        <v>0.6512</v>
      </c>
      <c r="J909" s="9">
        <v>0</v>
      </c>
      <c r="K909" s="9">
        <v>0</v>
      </c>
      <c r="L909" s="9">
        <v>0</v>
      </c>
      <c r="M909" s="9">
        <v>0.6512</v>
      </c>
      <c r="N909" s="9">
        <v>748984726</v>
      </c>
      <c r="O909" s="9">
        <v>444806514</v>
      </c>
      <c r="P909" s="9">
        <v>4211652743</v>
      </c>
      <c r="Q909" s="31">
        <v>0.82199999999999995</v>
      </c>
      <c r="R909" s="31">
        <v>0.4803</v>
      </c>
      <c r="S909" s="31">
        <v>0.89410000000000001</v>
      </c>
      <c r="T909" s="31">
        <v>0.80459999999999998</v>
      </c>
      <c r="U909" s="32">
        <v>0.80459999999999998</v>
      </c>
      <c r="V909" s="31">
        <f t="shared" si="28"/>
        <v>-0.32429999999999998</v>
      </c>
      <c r="W909" s="9">
        <f t="shared" si="29"/>
        <v>-13658389.845548999</v>
      </c>
    </row>
    <row r="910" spans="1:23" x14ac:dyDescent="0.35">
      <c r="A910" s="40">
        <v>227913</v>
      </c>
      <c r="B910" s="9" t="s">
        <v>153</v>
      </c>
      <c r="C910" s="9" t="s">
        <v>1035</v>
      </c>
      <c r="D910" s="9">
        <v>44767.529120370367</v>
      </c>
      <c r="E910" s="9">
        <v>2134730430</v>
      </c>
      <c r="F910" s="9">
        <v>16369051544</v>
      </c>
      <c r="G910" s="29">
        <v>15416395897</v>
      </c>
      <c r="H910" s="29">
        <v>19643576295</v>
      </c>
      <c r="I910" s="30">
        <v>0.2742</v>
      </c>
      <c r="J910" s="9">
        <v>0</v>
      </c>
      <c r="K910" s="9">
        <v>0</v>
      </c>
      <c r="L910" s="9">
        <v>0</v>
      </c>
      <c r="M910" s="9">
        <v>0.2742</v>
      </c>
      <c r="N910" s="9">
        <v>2445244497</v>
      </c>
      <c r="O910" s="9">
        <v>310514067</v>
      </c>
      <c r="P910" s="9">
        <v>20582620747</v>
      </c>
      <c r="Q910" s="31">
        <v>0.8226</v>
      </c>
      <c r="R910" s="31">
        <v>0.67049999999999998</v>
      </c>
      <c r="S910" s="31">
        <v>0.89410000000000001</v>
      </c>
      <c r="T910" s="31">
        <v>0.80459999999999998</v>
      </c>
      <c r="U910" s="32">
        <v>0.80459999999999998</v>
      </c>
      <c r="V910" s="31">
        <f t="shared" si="28"/>
        <v>-0.1341</v>
      </c>
      <c r="W910" s="9">
        <f t="shared" si="29"/>
        <v>-27601294.421726998</v>
      </c>
    </row>
    <row r="911" spans="1:23" x14ac:dyDescent="0.35">
      <c r="A911" s="40">
        <v>228901</v>
      </c>
      <c r="B911" s="9" t="s">
        <v>152</v>
      </c>
      <c r="C911" s="9" t="s">
        <v>1035</v>
      </c>
      <c r="D911" s="9">
        <v>44769.564317129632</v>
      </c>
      <c r="E911" s="9">
        <v>0</v>
      </c>
      <c r="F911" s="9">
        <v>379621889</v>
      </c>
      <c r="G911" s="29">
        <v>387710359</v>
      </c>
      <c r="H911" s="29">
        <v>416146425</v>
      </c>
      <c r="I911" s="30">
        <v>7.3300000000000004E-2</v>
      </c>
      <c r="J911" s="9">
        <v>0</v>
      </c>
      <c r="K911" s="9">
        <v>0</v>
      </c>
      <c r="L911" s="9">
        <v>0</v>
      </c>
      <c r="M911" s="9">
        <v>7.3300000000000004E-2</v>
      </c>
      <c r="N911" s="9">
        <v>0</v>
      </c>
      <c r="O911" s="9">
        <v>0</v>
      </c>
      <c r="P911" s="9">
        <v>407464718</v>
      </c>
      <c r="Q911" s="31">
        <v>0.85409999999999997</v>
      </c>
      <c r="R911" s="31">
        <v>0.81559999999999999</v>
      </c>
      <c r="S911" s="31">
        <v>0.89410000000000001</v>
      </c>
      <c r="T911" s="31">
        <v>0.80459999999999998</v>
      </c>
      <c r="U911" s="32">
        <v>0.81559999999999999</v>
      </c>
      <c r="V911" s="31">
        <f t="shared" si="28"/>
        <v>0</v>
      </c>
      <c r="W911" s="9">
        <f t="shared" si="29"/>
        <v>0</v>
      </c>
    </row>
    <row r="912" spans="1:23" x14ac:dyDescent="0.35">
      <c r="A912" s="40">
        <v>228903</v>
      </c>
      <c r="B912" s="9" t="s">
        <v>151</v>
      </c>
      <c r="C912" s="9" t="s">
        <v>1035</v>
      </c>
      <c r="D912" s="9">
        <v>44769.687777777777</v>
      </c>
      <c r="E912" s="9">
        <v>0</v>
      </c>
      <c r="F912" s="9">
        <v>508157929</v>
      </c>
      <c r="G912" s="29">
        <v>542086734</v>
      </c>
      <c r="H912" s="29">
        <v>580336863</v>
      </c>
      <c r="I912" s="30">
        <v>7.0599999999999996E-2</v>
      </c>
      <c r="J912" s="9">
        <v>0</v>
      </c>
      <c r="K912" s="9">
        <v>0</v>
      </c>
      <c r="L912" s="9">
        <v>0</v>
      </c>
      <c r="M912" s="9">
        <v>7.0599999999999996E-2</v>
      </c>
      <c r="N912" s="9">
        <v>0</v>
      </c>
      <c r="O912" s="9">
        <v>0</v>
      </c>
      <c r="P912" s="9">
        <v>544014011</v>
      </c>
      <c r="Q912" s="31">
        <v>0.90769999999999995</v>
      </c>
      <c r="R912" s="31">
        <v>0.86899999999999999</v>
      </c>
      <c r="S912" s="31">
        <v>0.89410000000000001</v>
      </c>
      <c r="T912" s="31">
        <v>0.80459999999999998</v>
      </c>
      <c r="U912" s="32">
        <v>0.86899999999999999</v>
      </c>
      <c r="V912" s="31">
        <f t="shared" si="28"/>
        <v>0</v>
      </c>
      <c r="W912" s="9">
        <f t="shared" si="29"/>
        <v>0</v>
      </c>
    </row>
    <row r="913" spans="1:23" x14ac:dyDescent="0.35">
      <c r="A913" s="40">
        <v>228904</v>
      </c>
      <c r="B913" s="9" t="s">
        <v>150</v>
      </c>
      <c r="C913" s="9" t="s">
        <v>1035</v>
      </c>
      <c r="D913" s="9">
        <v>44769.687777777777</v>
      </c>
      <c r="E913" s="9">
        <v>0</v>
      </c>
      <c r="F913" s="9">
        <v>39745533</v>
      </c>
      <c r="G913" s="29">
        <v>41384414</v>
      </c>
      <c r="H913" s="29">
        <v>45626705</v>
      </c>
      <c r="I913" s="30">
        <v>0.10249999999999999</v>
      </c>
      <c r="J913" s="9">
        <v>0</v>
      </c>
      <c r="K913" s="9">
        <v>0</v>
      </c>
      <c r="L913" s="9">
        <v>0</v>
      </c>
      <c r="M913" s="9">
        <v>0.10249999999999999</v>
      </c>
      <c r="N913" s="9">
        <v>0</v>
      </c>
      <c r="O913" s="9">
        <v>0</v>
      </c>
      <c r="P913" s="9">
        <v>43819823</v>
      </c>
      <c r="Q913" s="31">
        <v>0.84740000000000004</v>
      </c>
      <c r="R913" s="31">
        <v>0.78779999999999994</v>
      </c>
      <c r="S913" s="31">
        <v>0.89410000000000001</v>
      </c>
      <c r="T913" s="31">
        <v>0.80459999999999998</v>
      </c>
      <c r="U913" s="32">
        <v>0.80459999999999998</v>
      </c>
      <c r="V913" s="31">
        <f t="shared" si="28"/>
        <v>-1.6800000000000037E-2</v>
      </c>
      <c r="W913" s="9">
        <f t="shared" si="29"/>
        <v>-7361.7302640000162</v>
      </c>
    </row>
    <row r="914" spans="1:23" x14ac:dyDescent="0.35">
      <c r="A914" s="40">
        <v>228905</v>
      </c>
      <c r="B914" s="9" t="s">
        <v>149</v>
      </c>
      <c r="C914" s="9" t="s">
        <v>1035</v>
      </c>
      <c r="D914" s="9">
        <v>44774.629942129628</v>
      </c>
      <c r="E914" s="9">
        <v>0</v>
      </c>
      <c r="F914" s="9">
        <v>58285327</v>
      </c>
      <c r="G914" s="29">
        <v>61978814</v>
      </c>
      <c r="H914" s="29">
        <v>68312254</v>
      </c>
      <c r="I914" s="30">
        <v>0.1022</v>
      </c>
      <c r="J914" s="9">
        <v>0</v>
      </c>
      <c r="K914" s="9">
        <v>0</v>
      </c>
      <c r="L914" s="9">
        <v>0</v>
      </c>
      <c r="M914" s="9">
        <v>0.1022</v>
      </c>
      <c r="N914" s="9">
        <v>0</v>
      </c>
      <c r="O914" s="9">
        <v>0</v>
      </c>
      <c r="P914" s="9">
        <v>64241340</v>
      </c>
      <c r="Q914" s="31">
        <v>0.87590000000000001</v>
      </c>
      <c r="R914" s="31">
        <v>0.8145</v>
      </c>
      <c r="S914" s="31">
        <v>0.89410000000000001</v>
      </c>
      <c r="T914" s="31">
        <v>0.80459999999999998</v>
      </c>
      <c r="U914" s="32">
        <v>0.8145</v>
      </c>
      <c r="V914" s="31">
        <f t="shared" si="28"/>
        <v>0</v>
      </c>
      <c r="W914" s="9">
        <f t="shared" si="29"/>
        <v>0</v>
      </c>
    </row>
    <row r="915" spans="1:23" x14ac:dyDescent="0.35">
      <c r="A915" s="40">
        <v>229901</v>
      </c>
      <c r="B915" s="9" t="s">
        <v>148</v>
      </c>
      <c r="C915" s="9" t="s">
        <v>1035</v>
      </c>
      <c r="D915" s="9">
        <v>44770.780717592592</v>
      </c>
      <c r="E915" s="9">
        <v>0</v>
      </c>
      <c r="F915" s="9">
        <v>186154219</v>
      </c>
      <c r="G915" s="29">
        <v>174692428</v>
      </c>
      <c r="H915" s="29">
        <v>177628856</v>
      </c>
      <c r="I915" s="30">
        <v>1.6799999999999999E-2</v>
      </c>
      <c r="J915" s="9">
        <v>0</v>
      </c>
      <c r="K915" s="9">
        <v>0</v>
      </c>
      <c r="L915" s="9">
        <v>0</v>
      </c>
      <c r="M915" s="9">
        <v>1.6799999999999999E-2</v>
      </c>
      <c r="N915" s="9">
        <v>0</v>
      </c>
      <c r="O915" s="9">
        <v>0</v>
      </c>
      <c r="P915" s="9">
        <v>189283310</v>
      </c>
      <c r="Q915" s="31">
        <v>0.86760000000000004</v>
      </c>
      <c r="R915" s="31">
        <v>0.86760000000000004</v>
      </c>
      <c r="S915" s="31">
        <v>0.89410000000000001</v>
      </c>
      <c r="T915" s="31">
        <v>0.80459999999999998</v>
      </c>
      <c r="U915" s="32">
        <v>0.86760000000000004</v>
      </c>
      <c r="V915" s="31">
        <f t="shared" si="28"/>
        <v>0</v>
      </c>
      <c r="W915" s="9">
        <f t="shared" si="29"/>
        <v>0</v>
      </c>
    </row>
    <row r="916" spans="1:23" x14ac:dyDescent="0.35">
      <c r="A916" s="40">
        <v>229903</v>
      </c>
      <c r="B916" s="9" t="s">
        <v>147</v>
      </c>
      <c r="C916" s="9" t="s">
        <v>1035</v>
      </c>
      <c r="D916" s="9">
        <v>44774.678518518522</v>
      </c>
      <c r="E916" s="9">
        <v>0</v>
      </c>
      <c r="F916" s="9">
        <v>677928496</v>
      </c>
      <c r="G916" s="29">
        <v>573895513</v>
      </c>
      <c r="H916" s="29">
        <v>648202697</v>
      </c>
      <c r="I916" s="30">
        <v>0.1295</v>
      </c>
      <c r="J916" s="9">
        <v>0</v>
      </c>
      <c r="K916" s="9">
        <v>0</v>
      </c>
      <c r="L916" s="9">
        <v>0</v>
      </c>
      <c r="M916" s="9">
        <v>0.1295</v>
      </c>
      <c r="N916" s="9">
        <v>0</v>
      </c>
      <c r="O916" s="9">
        <v>0</v>
      </c>
      <c r="P916" s="9">
        <v>765705724</v>
      </c>
      <c r="Q916" s="31">
        <v>0.84099999999999997</v>
      </c>
      <c r="R916" s="31">
        <v>0.76319999999999999</v>
      </c>
      <c r="S916" s="31">
        <v>0.89410000000000001</v>
      </c>
      <c r="T916" s="31">
        <v>0.80459999999999998</v>
      </c>
      <c r="U916" s="32">
        <v>0.80459999999999998</v>
      </c>
      <c r="V916" s="31">
        <f t="shared" si="28"/>
        <v>-4.1399999999999992E-2</v>
      </c>
      <c r="W916" s="9">
        <f t="shared" si="29"/>
        <v>-317002.16973599995</v>
      </c>
    </row>
    <row r="917" spans="1:23" x14ac:dyDescent="0.35">
      <c r="A917" s="40">
        <v>229904</v>
      </c>
      <c r="B917" s="9" t="s">
        <v>146</v>
      </c>
      <c r="C917" s="9" t="s">
        <v>1035</v>
      </c>
      <c r="D917" s="9">
        <v>44769.687777777777</v>
      </c>
      <c r="E917" s="9">
        <v>0</v>
      </c>
      <c r="F917" s="9">
        <v>345074059</v>
      </c>
      <c r="G917" s="29">
        <v>370560350</v>
      </c>
      <c r="H917" s="29">
        <v>387059003</v>
      </c>
      <c r="I917" s="30">
        <v>4.4499999999999998E-2</v>
      </c>
      <c r="J917" s="9">
        <v>0</v>
      </c>
      <c r="K917" s="9">
        <v>0</v>
      </c>
      <c r="L917" s="9">
        <v>0</v>
      </c>
      <c r="M917" s="9">
        <v>4.4499999999999998E-2</v>
      </c>
      <c r="N917" s="9">
        <v>0</v>
      </c>
      <c r="O917" s="9">
        <v>0</v>
      </c>
      <c r="P917" s="9">
        <v>360437972</v>
      </c>
      <c r="Q917" s="31">
        <v>0.83930000000000005</v>
      </c>
      <c r="R917" s="31">
        <v>0.8236</v>
      </c>
      <c r="S917" s="31">
        <v>0.89410000000000001</v>
      </c>
      <c r="T917" s="31">
        <v>0.80459999999999998</v>
      </c>
      <c r="U917" s="32">
        <v>0.8236</v>
      </c>
      <c r="V917" s="31">
        <f t="shared" si="28"/>
        <v>0</v>
      </c>
      <c r="W917" s="9">
        <f t="shared" si="29"/>
        <v>0</v>
      </c>
    </row>
    <row r="918" spans="1:23" x14ac:dyDescent="0.35">
      <c r="A918" s="40">
        <v>229905</v>
      </c>
      <c r="B918" s="9" t="s">
        <v>145</v>
      </c>
      <c r="C918" s="9" t="s">
        <v>1035</v>
      </c>
      <c r="D918" s="9">
        <v>44770.666516203702</v>
      </c>
      <c r="E918" s="9">
        <v>0</v>
      </c>
      <c r="F918" s="9">
        <v>98628226</v>
      </c>
      <c r="G918" s="29">
        <v>91897902</v>
      </c>
      <c r="H918" s="29">
        <v>98644609</v>
      </c>
      <c r="I918" s="30">
        <v>7.3400000000000007E-2</v>
      </c>
      <c r="J918" s="9">
        <v>0</v>
      </c>
      <c r="K918" s="9">
        <v>0</v>
      </c>
      <c r="L918" s="9">
        <v>0</v>
      </c>
      <c r="M918" s="9">
        <v>7.3400000000000007E-2</v>
      </c>
      <c r="N918" s="9">
        <v>0</v>
      </c>
      <c r="O918" s="9">
        <v>0</v>
      </c>
      <c r="P918" s="9">
        <v>105869041</v>
      </c>
      <c r="Q918" s="31">
        <v>0.87370000000000003</v>
      </c>
      <c r="R918" s="31">
        <v>0.83420000000000005</v>
      </c>
      <c r="S918" s="31">
        <v>0.89410000000000001</v>
      </c>
      <c r="T918" s="31">
        <v>0.80459999999999998</v>
      </c>
      <c r="U918" s="32">
        <v>0.83420000000000005</v>
      </c>
      <c r="V918" s="31">
        <f t="shared" si="28"/>
        <v>0</v>
      </c>
      <c r="W918" s="9">
        <f t="shared" si="29"/>
        <v>0</v>
      </c>
    </row>
    <row r="919" spans="1:23" x14ac:dyDescent="0.35">
      <c r="A919" s="40">
        <v>229906</v>
      </c>
      <c r="B919" s="9" t="s">
        <v>144</v>
      </c>
      <c r="C919" s="9" t="s">
        <v>1035</v>
      </c>
      <c r="D919" s="9">
        <v>44774.629942129628</v>
      </c>
      <c r="E919" s="9">
        <v>0</v>
      </c>
      <c r="F919" s="9">
        <v>98734052</v>
      </c>
      <c r="G919" s="29">
        <v>88915247</v>
      </c>
      <c r="H919" s="29">
        <v>93270131</v>
      </c>
      <c r="I919" s="30">
        <v>4.9000000000000002E-2</v>
      </c>
      <c r="J919" s="9">
        <v>0</v>
      </c>
      <c r="K919" s="9">
        <v>0</v>
      </c>
      <c r="L919" s="9">
        <v>0</v>
      </c>
      <c r="M919" s="9">
        <v>4.9000000000000002E-2</v>
      </c>
      <c r="N919" s="9">
        <v>0</v>
      </c>
      <c r="O919" s="9">
        <v>0</v>
      </c>
      <c r="P919" s="9">
        <v>103569841</v>
      </c>
      <c r="Q919" s="31">
        <v>0.82199999999999995</v>
      </c>
      <c r="R919" s="31">
        <v>0.80320000000000003</v>
      </c>
      <c r="S919" s="31">
        <v>0.89410000000000001</v>
      </c>
      <c r="T919" s="31">
        <v>0.80459999999999998</v>
      </c>
      <c r="U919" s="32">
        <v>0.80459999999999998</v>
      </c>
      <c r="V919" s="31">
        <f t="shared" si="28"/>
        <v>-1.3999999999999568E-3</v>
      </c>
      <c r="W919" s="9">
        <f t="shared" si="29"/>
        <v>-1449.9777739999554</v>
      </c>
    </row>
    <row r="920" spans="1:23" x14ac:dyDescent="0.35">
      <c r="A920" s="40">
        <v>230901</v>
      </c>
      <c r="B920" s="9" t="s">
        <v>143</v>
      </c>
      <c r="C920" s="9" t="s">
        <v>1035</v>
      </c>
      <c r="D920" s="9">
        <v>44774.524027777778</v>
      </c>
      <c r="E920" s="9">
        <v>0</v>
      </c>
      <c r="F920" s="9">
        <v>237591899</v>
      </c>
      <c r="G920" s="29">
        <v>246825991</v>
      </c>
      <c r="H920" s="29">
        <v>295902433</v>
      </c>
      <c r="I920" s="30">
        <v>0.1988</v>
      </c>
      <c r="J920" s="9">
        <v>0</v>
      </c>
      <c r="K920" s="9">
        <v>0</v>
      </c>
      <c r="L920" s="9">
        <v>0</v>
      </c>
      <c r="M920" s="9">
        <v>0.1988</v>
      </c>
      <c r="N920" s="9">
        <v>0</v>
      </c>
      <c r="O920" s="9">
        <v>0</v>
      </c>
      <c r="P920" s="9">
        <v>284832325</v>
      </c>
      <c r="Q920" s="31">
        <v>0.91339999999999999</v>
      </c>
      <c r="R920" s="31">
        <v>0.78090000000000004</v>
      </c>
      <c r="S920" s="31">
        <v>0.89410000000000001</v>
      </c>
      <c r="T920" s="31">
        <v>0.80459999999999998</v>
      </c>
      <c r="U920" s="32">
        <v>0.80459999999999998</v>
      </c>
      <c r="V920" s="31">
        <f t="shared" si="28"/>
        <v>-2.3699999999999943E-2</v>
      </c>
      <c r="W920" s="9">
        <f t="shared" si="29"/>
        <v>-67505.26102499984</v>
      </c>
    </row>
    <row r="921" spans="1:23" x14ac:dyDescent="0.35">
      <c r="A921" s="40">
        <v>230902</v>
      </c>
      <c r="B921" s="9" t="s">
        <v>142</v>
      </c>
      <c r="C921" s="9" t="s">
        <v>1035</v>
      </c>
      <c r="D921" s="9">
        <v>44768.607303240744</v>
      </c>
      <c r="E921" s="9">
        <v>0</v>
      </c>
      <c r="F921" s="9">
        <v>925850307</v>
      </c>
      <c r="G921" s="29">
        <v>986060442</v>
      </c>
      <c r="H921" s="29">
        <v>1136523085</v>
      </c>
      <c r="I921" s="30">
        <v>0.15260000000000001</v>
      </c>
      <c r="J921" s="9">
        <v>0</v>
      </c>
      <c r="K921" s="9">
        <v>0</v>
      </c>
      <c r="L921" s="9">
        <v>0</v>
      </c>
      <c r="M921" s="9">
        <v>0.15260000000000001</v>
      </c>
      <c r="N921" s="9">
        <v>0</v>
      </c>
      <c r="O921" s="9">
        <v>0</v>
      </c>
      <c r="P921" s="9">
        <v>1067125505</v>
      </c>
      <c r="Q921" s="31">
        <v>0.90359999999999996</v>
      </c>
      <c r="R921" s="31">
        <v>0.80349999999999999</v>
      </c>
      <c r="S921" s="31">
        <v>0.89410000000000001</v>
      </c>
      <c r="T921" s="31">
        <v>0.80459999999999998</v>
      </c>
      <c r="U921" s="32">
        <v>0.80459999999999998</v>
      </c>
      <c r="V921" s="31">
        <f t="shared" si="28"/>
        <v>-1.0999999999999899E-3</v>
      </c>
      <c r="W921" s="9">
        <f t="shared" si="29"/>
        <v>-11738.380554999892</v>
      </c>
    </row>
    <row r="922" spans="1:23" x14ac:dyDescent="0.35">
      <c r="A922" s="40">
        <v>230903</v>
      </c>
      <c r="B922" s="9" t="s">
        <v>141</v>
      </c>
      <c r="C922" s="9" t="s">
        <v>1035</v>
      </c>
      <c r="D922" s="9">
        <v>44770.666516203702</v>
      </c>
      <c r="E922" s="9">
        <v>0</v>
      </c>
      <c r="F922" s="9">
        <v>172071657</v>
      </c>
      <c r="G922" s="29">
        <v>182064144</v>
      </c>
      <c r="H922" s="29">
        <v>196624079</v>
      </c>
      <c r="I922" s="30">
        <v>0.08</v>
      </c>
      <c r="J922" s="9">
        <v>0</v>
      </c>
      <c r="K922" s="9">
        <v>0</v>
      </c>
      <c r="L922" s="9">
        <v>0</v>
      </c>
      <c r="M922" s="9">
        <v>0.08</v>
      </c>
      <c r="N922" s="9">
        <v>0</v>
      </c>
      <c r="O922" s="9">
        <v>0</v>
      </c>
      <c r="P922" s="9">
        <v>185832478</v>
      </c>
      <c r="Q922" s="31">
        <v>0.90949999999999998</v>
      </c>
      <c r="R922" s="31">
        <v>0.86319999999999997</v>
      </c>
      <c r="S922" s="31">
        <v>0.89410000000000001</v>
      </c>
      <c r="T922" s="31">
        <v>0.80459999999999998</v>
      </c>
      <c r="U922" s="32">
        <v>0.86319999999999997</v>
      </c>
      <c r="V922" s="31">
        <f t="shared" si="28"/>
        <v>0</v>
      </c>
      <c r="W922" s="9">
        <f t="shared" si="29"/>
        <v>0</v>
      </c>
    </row>
    <row r="923" spans="1:23" x14ac:dyDescent="0.35">
      <c r="A923" s="40">
        <v>230904</v>
      </c>
      <c r="B923" s="9" t="s">
        <v>140</v>
      </c>
      <c r="C923" s="9" t="s">
        <v>1035</v>
      </c>
      <c r="D923" s="9">
        <v>44770.666516203702</v>
      </c>
      <c r="E923" s="9">
        <v>0</v>
      </c>
      <c r="F923" s="9">
        <v>99698550</v>
      </c>
      <c r="G923" s="29">
        <v>105606062</v>
      </c>
      <c r="H923" s="29">
        <v>115376497</v>
      </c>
      <c r="I923" s="30">
        <v>9.2499999999999999E-2</v>
      </c>
      <c r="J923" s="9">
        <v>0</v>
      </c>
      <c r="K923" s="9">
        <v>0</v>
      </c>
      <c r="L923" s="9">
        <v>0</v>
      </c>
      <c r="M923" s="9">
        <v>9.2499999999999999E-2</v>
      </c>
      <c r="N923" s="9">
        <v>0</v>
      </c>
      <c r="O923" s="9">
        <v>0</v>
      </c>
      <c r="P923" s="9">
        <v>108922435</v>
      </c>
      <c r="Q923" s="31">
        <v>0.88670000000000004</v>
      </c>
      <c r="R923" s="31">
        <v>0.83189999999999997</v>
      </c>
      <c r="S923" s="31">
        <v>0.89410000000000001</v>
      </c>
      <c r="T923" s="31">
        <v>0.80459999999999998</v>
      </c>
      <c r="U923" s="32">
        <v>0.83189999999999997</v>
      </c>
      <c r="V923" s="31">
        <f t="shared" si="28"/>
        <v>0</v>
      </c>
      <c r="W923" s="9">
        <f t="shared" si="29"/>
        <v>0</v>
      </c>
    </row>
    <row r="924" spans="1:23" x14ac:dyDescent="0.35">
      <c r="A924" s="40">
        <v>230905</v>
      </c>
      <c r="B924" s="9" t="s">
        <v>139</v>
      </c>
      <c r="C924" s="9" t="s">
        <v>1035</v>
      </c>
      <c r="D924" s="9">
        <v>44767.682997685188</v>
      </c>
      <c r="E924" s="9">
        <v>0</v>
      </c>
      <c r="F924" s="9">
        <v>490271252</v>
      </c>
      <c r="G924" s="29">
        <v>533632512</v>
      </c>
      <c r="H924" s="29">
        <v>600115372</v>
      </c>
      <c r="I924" s="30">
        <v>0.1246</v>
      </c>
      <c r="J924" s="9">
        <v>0</v>
      </c>
      <c r="K924" s="9">
        <v>0</v>
      </c>
      <c r="L924" s="9">
        <v>0</v>
      </c>
      <c r="M924" s="9">
        <v>0.1246</v>
      </c>
      <c r="N924" s="9">
        <v>0</v>
      </c>
      <c r="O924" s="9">
        <v>0</v>
      </c>
      <c r="P924" s="9">
        <v>551351929</v>
      </c>
      <c r="Q924" s="31">
        <v>0.84899999999999998</v>
      </c>
      <c r="R924" s="31">
        <v>0.77380000000000004</v>
      </c>
      <c r="S924" s="31">
        <v>0.89410000000000001</v>
      </c>
      <c r="T924" s="31">
        <v>0.80459999999999998</v>
      </c>
      <c r="U924" s="32">
        <v>0.80459999999999998</v>
      </c>
      <c r="V924" s="31">
        <f t="shared" si="28"/>
        <v>-3.0799999999999939E-2</v>
      </c>
      <c r="W924" s="9">
        <f t="shared" si="29"/>
        <v>-169816.39413199967</v>
      </c>
    </row>
    <row r="925" spans="1:23" x14ac:dyDescent="0.35">
      <c r="A925" s="40">
        <v>230906</v>
      </c>
      <c r="B925" s="9" t="s">
        <v>138</v>
      </c>
      <c r="C925" s="9" t="s">
        <v>1035</v>
      </c>
      <c r="D925" s="9">
        <v>44774.700474537036</v>
      </c>
      <c r="E925" s="9">
        <v>0</v>
      </c>
      <c r="F925" s="9">
        <v>257690305</v>
      </c>
      <c r="G925" s="29">
        <v>266256272</v>
      </c>
      <c r="H925" s="29">
        <v>313998034</v>
      </c>
      <c r="I925" s="30">
        <v>0.17929999999999999</v>
      </c>
      <c r="J925" s="9">
        <v>0</v>
      </c>
      <c r="K925" s="9">
        <v>0</v>
      </c>
      <c r="L925" s="9">
        <v>0</v>
      </c>
      <c r="M925" s="9">
        <v>0.17929999999999999</v>
      </c>
      <c r="N925" s="9">
        <v>0</v>
      </c>
      <c r="O925" s="9">
        <v>0</v>
      </c>
      <c r="P925" s="9">
        <v>303896124</v>
      </c>
      <c r="Q925" s="31">
        <v>0.89180000000000004</v>
      </c>
      <c r="R925" s="31">
        <v>0.77510000000000001</v>
      </c>
      <c r="S925" s="31">
        <v>0.89410000000000001</v>
      </c>
      <c r="T925" s="31">
        <v>0.80459999999999998</v>
      </c>
      <c r="U925" s="32">
        <v>0.80459999999999998</v>
      </c>
      <c r="V925" s="31">
        <f t="shared" si="28"/>
        <v>-2.9499999999999971E-2</v>
      </c>
      <c r="W925" s="9">
        <f t="shared" si="29"/>
        <v>-89649.35657999992</v>
      </c>
    </row>
    <row r="926" spans="1:23" x14ac:dyDescent="0.35">
      <c r="A926" s="40">
        <v>230908</v>
      </c>
      <c r="B926" s="9" t="s">
        <v>137</v>
      </c>
      <c r="C926" s="9" t="s">
        <v>1035</v>
      </c>
      <c r="D926" s="9">
        <v>44770.457719907405</v>
      </c>
      <c r="E926" s="9">
        <v>0</v>
      </c>
      <c r="F926" s="9">
        <v>162610552</v>
      </c>
      <c r="G926" s="29">
        <v>170083669</v>
      </c>
      <c r="H926" s="29">
        <v>195948929</v>
      </c>
      <c r="I926" s="30">
        <v>0.15210000000000001</v>
      </c>
      <c r="J926" s="9">
        <v>0</v>
      </c>
      <c r="K926" s="9">
        <v>0</v>
      </c>
      <c r="L926" s="9">
        <v>0</v>
      </c>
      <c r="M926" s="9">
        <v>0.15210000000000001</v>
      </c>
      <c r="N926" s="9">
        <v>0</v>
      </c>
      <c r="O926" s="9">
        <v>0</v>
      </c>
      <c r="P926" s="9">
        <v>187339347</v>
      </c>
      <c r="Q926" s="31">
        <v>0.90129999999999999</v>
      </c>
      <c r="R926" s="31">
        <v>0.80179999999999996</v>
      </c>
      <c r="S926" s="31">
        <v>0.89410000000000001</v>
      </c>
      <c r="T926" s="31">
        <v>0.80459999999999998</v>
      </c>
      <c r="U926" s="32">
        <v>0.80459999999999998</v>
      </c>
      <c r="V926" s="31">
        <f t="shared" si="28"/>
        <v>-2.8000000000000247E-3</v>
      </c>
      <c r="W926" s="9">
        <f t="shared" si="29"/>
        <v>-5245.5017160000461</v>
      </c>
    </row>
    <row r="927" spans="1:23" x14ac:dyDescent="0.35">
      <c r="A927" s="40">
        <v>231901</v>
      </c>
      <c r="B927" s="9" t="s">
        <v>136</v>
      </c>
      <c r="C927" s="9" t="s">
        <v>1035</v>
      </c>
      <c r="D927" s="9">
        <v>44773.587858796294</v>
      </c>
      <c r="E927" s="9">
        <v>6803040</v>
      </c>
      <c r="F927" s="9">
        <v>928995216</v>
      </c>
      <c r="G927" s="29">
        <v>935584876</v>
      </c>
      <c r="H927" s="29">
        <v>1242695613</v>
      </c>
      <c r="I927" s="30">
        <v>0.32829999999999998</v>
      </c>
      <c r="J927" s="9">
        <v>0</v>
      </c>
      <c r="K927" s="9">
        <v>0</v>
      </c>
      <c r="L927" s="9">
        <v>0</v>
      </c>
      <c r="M927" s="9">
        <v>0.32829999999999998</v>
      </c>
      <c r="N927" s="9">
        <v>6089588</v>
      </c>
      <c r="O927" s="9">
        <v>-713452</v>
      </c>
      <c r="P927" s="9">
        <v>1230996276</v>
      </c>
      <c r="Q927" s="31">
        <v>0.88029999999999997</v>
      </c>
      <c r="R927" s="31">
        <v>0.68089999999999995</v>
      </c>
      <c r="S927" s="31">
        <v>0.89410000000000001</v>
      </c>
      <c r="T927" s="31">
        <v>0.80459999999999998</v>
      </c>
      <c r="U927" s="32">
        <v>0.80459999999999998</v>
      </c>
      <c r="V927" s="31">
        <f t="shared" si="28"/>
        <v>-0.12370000000000003</v>
      </c>
      <c r="W927" s="9">
        <f t="shared" si="29"/>
        <v>-1522742.3934120003</v>
      </c>
    </row>
    <row r="928" spans="1:23" x14ac:dyDescent="0.35">
      <c r="A928" s="40">
        <v>231902</v>
      </c>
      <c r="B928" s="9" t="s">
        <v>135</v>
      </c>
      <c r="C928" s="9" t="s">
        <v>1035</v>
      </c>
      <c r="D928" s="9">
        <v>44774.678518518522</v>
      </c>
      <c r="E928" s="9">
        <v>0</v>
      </c>
      <c r="F928" s="9">
        <v>6271836923</v>
      </c>
      <c r="G928" s="29">
        <v>6282355897</v>
      </c>
      <c r="H928" s="29">
        <v>12728092906</v>
      </c>
      <c r="I928" s="30">
        <v>1.026</v>
      </c>
      <c r="J928" s="9">
        <v>0</v>
      </c>
      <c r="K928" s="9">
        <v>0</v>
      </c>
      <c r="L928" s="9">
        <v>0</v>
      </c>
      <c r="M928" s="9">
        <v>1.026</v>
      </c>
      <c r="N928" s="9">
        <v>0</v>
      </c>
      <c r="O928" s="9">
        <v>0</v>
      </c>
      <c r="P928" s="9">
        <v>12706781398</v>
      </c>
      <c r="Q928" s="31">
        <v>0.82199999999999995</v>
      </c>
      <c r="R928" s="31">
        <v>0.4158</v>
      </c>
      <c r="S928" s="31">
        <v>0.89410000000000001</v>
      </c>
      <c r="T928" s="31">
        <v>0.80459999999999998</v>
      </c>
      <c r="U928" s="32">
        <v>0.80459999999999998</v>
      </c>
      <c r="V928" s="31">
        <f t="shared" si="28"/>
        <v>-0.38879999999999998</v>
      </c>
      <c r="W928" s="9">
        <f t="shared" si="29"/>
        <v>-49403966.075424001</v>
      </c>
    </row>
    <row r="929" spans="1:23" x14ac:dyDescent="0.35">
      <c r="A929" s="40">
        <v>232901</v>
      </c>
      <c r="B929" s="9" t="s">
        <v>134</v>
      </c>
      <c r="C929" s="9" t="s">
        <v>1035</v>
      </c>
      <c r="D929" s="9">
        <v>44771.554629629631</v>
      </c>
      <c r="E929" s="9">
        <v>0</v>
      </c>
      <c r="F929" s="9">
        <v>94594313</v>
      </c>
      <c r="G929" s="29">
        <v>95887565</v>
      </c>
      <c r="H929" s="29">
        <v>97346818</v>
      </c>
      <c r="I929" s="30">
        <v>1.52E-2</v>
      </c>
      <c r="J929" s="9">
        <v>0</v>
      </c>
      <c r="K929" s="9">
        <v>0</v>
      </c>
      <c r="L929" s="9">
        <v>0</v>
      </c>
      <c r="M929" s="9">
        <v>1.52E-2</v>
      </c>
      <c r="N929" s="9">
        <v>0</v>
      </c>
      <c r="O929" s="9">
        <v>0</v>
      </c>
      <c r="P929" s="9">
        <v>96033885</v>
      </c>
      <c r="Q929" s="31">
        <v>0.87809999999999999</v>
      </c>
      <c r="R929" s="31">
        <v>0.87809999999999999</v>
      </c>
      <c r="S929" s="31">
        <v>0.89410000000000001</v>
      </c>
      <c r="T929" s="31">
        <v>0.80459999999999998</v>
      </c>
      <c r="U929" s="32">
        <v>0.87809999999999999</v>
      </c>
      <c r="V929" s="31">
        <f t="shared" si="28"/>
        <v>0</v>
      </c>
      <c r="W929" s="9">
        <f t="shared" si="29"/>
        <v>0</v>
      </c>
    </row>
    <row r="930" spans="1:23" x14ac:dyDescent="0.35">
      <c r="A930" s="40">
        <v>232902</v>
      </c>
      <c r="B930" s="9" t="s">
        <v>133</v>
      </c>
      <c r="C930" s="9" t="s">
        <v>1035</v>
      </c>
      <c r="D930" s="9">
        <v>44769.687777777777</v>
      </c>
      <c r="E930" s="9">
        <v>0</v>
      </c>
      <c r="F930" s="9">
        <v>445704896</v>
      </c>
      <c r="G930" s="29">
        <v>460751899</v>
      </c>
      <c r="H930" s="29">
        <v>557194492</v>
      </c>
      <c r="I930" s="30">
        <v>0.20930000000000001</v>
      </c>
      <c r="J930" s="9">
        <v>0</v>
      </c>
      <c r="K930" s="9">
        <v>0</v>
      </c>
      <c r="L930" s="9">
        <v>0</v>
      </c>
      <c r="M930" s="9">
        <v>0.20930000000000001</v>
      </c>
      <c r="N930" s="9">
        <v>0</v>
      </c>
      <c r="O930" s="9">
        <v>0</v>
      </c>
      <c r="P930" s="9">
        <v>538997915</v>
      </c>
      <c r="Q930" s="31">
        <v>0.87339999999999995</v>
      </c>
      <c r="R930" s="31">
        <v>0.74019999999999997</v>
      </c>
      <c r="S930" s="31">
        <v>0.89410000000000001</v>
      </c>
      <c r="T930" s="31">
        <v>0.80459999999999998</v>
      </c>
      <c r="U930" s="32">
        <v>0.80459999999999998</v>
      </c>
      <c r="V930" s="31">
        <f t="shared" si="28"/>
        <v>-6.4400000000000013E-2</v>
      </c>
      <c r="W930" s="9">
        <f t="shared" si="29"/>
        <v>-347114.65726000007</v>
      </c>
    </row>
    <row r="931" spans="1:23" x14ac:dyDescent="0.35">
      <c r="A931" s="40">
        <v>232903</v>
      </c>
      <c r="B931" s="9" t="s">
        <v>132</v>
      </c>
      <c r="C931" s="9" t="s">
        <v>1035</v>
      </c>
      <c r="D931" s="9">
        <v>44774.761435185188</v>
      </c>
      <c r="E931" s="9">
        <v>0</v>
      </c>
      <c r="F931" s="9">
        <v>1437674018</v>
      </c>
      <c r="G931" s="29">
        <v>1381118882</v>
      </c>
      <c r="H931" s="29">
        <v>1582375626</v>
      </c>
      <c r="I931" s="30">
        <v>0.1457</v>
      </c>
      <c r="J931" s="9">
        <v>0</v>
      </c>
      <c r="K931" s="9">
        <v>0</v>
      </c>
      <c r="L931" s="9">
        <v>0</v>
      </c>
      <c r="M931" s="9">
        <v>0.1457</v>
      </c>
      <c r="N931" s="9">
        <v>0</v>
      </c>
      <c r="O931" s="9">
        <v>0</v>
      </c>
      <c r="P931" s="9">
        <v>1647171981</v>
      </c>
      <c r="Q931" s="31">
        <v>0.87719999999999998</v>
      </c>
      <c r="R931" s="31">
        <v>0.78469999999999995</v>
      </c>
      <c r="S931" s="31">
        <v>0.89410000000000001</v>
      </c>
      <c r="T931" s="31">
        <v>0.80459999999999998</v>
      </c>
      <c r="U931" s="32">
        <v>0.80459999999999998</v>
      </c>
      <c r="V931" s="31">
        <f t="shared" si="28"/>
        <v>-1.9900000000000029E-2</v>
      </c>
      <c r="W931" s="9">
        <f t="shared" si="29"/>
        <v>-327787.22421900049</v>
      </c>
    </row>
    <row r="932" spans="1:23" x14ac:dyDescent="0.35">
      <c r="A932" s="40">
        <v>232904</v>
      </c>
      <c r="B932" s="9" t="s">
        <v>131</v>
      </c>
      <c r="C932" s="9" t="s">
        <v>1035</v>
      </c>
      <c r="D932" s="9">
        <v>44768.607303240744</v>
      </c>
      <c r="E932" s="9">
        <v>0</v>
      </c>
      <c r="F932" s="9">
        <v>259642238</v>
      </c>
      <c r="G932" s="29">
        <v>265777014</v>
      </c>
      <c r="H932" s="29">
        <v>299249586</v>
      </c>
      <c r="I932" s="30">
        <v>0.12590000000000001</v>
      </c>
      <c r="J932" s="9">
        <v>0</v>
      </c>
      <c r="K932" s="9">
        <v>0</v>
      </c>
      <c r="L932" s="9">
        <v>0</v>
      </c>
      <c r="M932" s="9">
        <v>0.12590000000000001</v>
      </c>
      <c r="N932" s="9">
        <v>0</v>
      </c>
      <c r="O932" s="9">
        <v>0</v>
      </c>
      <c r="P932" s="9">
        <v>292342182</v>
      </c>
      <c r="Q932" s="31">
        <v>0.82199999999999995</v>
      </c>
      <c r="R932" s="31">
        <v>0.74829999999999997</v>
      </c>
      <c r="S932" s="31">
        <v>0.89410000000000001</v>
      </c>
      <c r="T932" s="31">
        <v>0.80459999999999998</v>
      </c>
      <c r="U932" s="32">
        <v>0.80459999999999998</v>
      </c>
      <c r="V932" s="31">
        <f t="shared" si="28"/>
        <v>-5.6300000000000017E-2</v>
      </c>
      <c r="W932" s="9">
        <f t="shared" si="29"/>
        <v>-164588.64846600004</v>
      </c>
    </row>
    <row r="933" spans="1:23" x14ac:dyDescent="0.35">
      <c r="A933" s="40">
        <v>233901</v>
      </c>
      <c r="B933" s="9" t="s">
        <v>130</v>
      </c>
      <c r="C933" s="9" t="s">
        <v>1035</v>
      </c>
      <c r="D933" s="9">
        <v>44774.524027777778</v>
      </c>
      <c r="E933" s="9">
        <v>222286836</v>
      </c>
      <c r="F933" s="9">
        <v>2467908428</v>
      </c>
      <c r="G933" s="29">
        <v>2400292076</v>
      </c>
      <c r="H933" s="29">
        <v>2492705121</v>
      </c>
      <c r="I933" s="30">
        <v>3.85E-2</v>
      </c>
      <c r="J933" s="9">
        <v>0</v>
      </c>
      <c r="K933" s="9">
        <v>0</v>
      </c>
      <c r="L933" s="9">
        <v>0</v>
      </c>
      <c r="M933" s="9">
        <v>3.85E-2</v>
      </c>
      <c r="N933" s="9">
        <v>256509839</v>
      </c>
      <c r="O933" s="9">
        <v>34223003</v>
      </c>
      <c r="P933" s="9">
        <v>2588589546</v>
      </c>
      <c r="Q933" s="31">
        <v>0.84350000000000003</v>
      </c>
      <c r="R933" s="31">
        <v>0.82420000000000004</v>
      </c>
      <c r="S933" s="31">
        <v>0.89410000000000001</v>
      </c>
      <c r="T933" s="31">
        <v>0.80459999999999998</v>
      </c>
      <c r="U933" s="32">
        <v>0.82420000000000004</v>
      </c>
      <c r="V933" s="31">
        <f t="shared" si="28"/>
        <v>0</v>
      </c>
      <c r="W933" s="9">
        <f t="shared" si="29"/>
        <v>0</v>
      </c>
    </row>
    <row r="934" spans="1:23" x14ac:dyDescent="0.35">
      <c r="A934" s="40">
        <v>233903</v>
      </c>
      <c r="B934" s="9" t="s">
        <v>129</v>
      </c>
      <c r="C934" s="9" t="s">
        <v>1035</v>
      </c>
      <c r="D934" s="9">
        <v>44770.780717592592</v>
      </c>
      <c r="E934" s="9">
        <v>775184</v>
      </c>
      <c r="F934" s="9">
        <v>347247199</v>
      </c>
      <c r="G934" s="29">
        <v>342893534</v>
      </c>
      <c r="H934" s="29">
        <v>416657695</v>
      </c>
      <c r="I934" s="30">
        <v>0.21510000000000001</v>
      </c>
      <c r="J934" s="9">
        <v>0</v>
      </c>
      <c r="K934" s="9">
        <v>0</v>
      </c>
      <c r="L934" s="9">
        <v>0</v>
      </c>
      <c r="M934" s="9">
        <v>0.21510000000000001</v>
      </c>
      <c r="N934" s="9">
        <v>0</v>
      </c>
      <c r="O934" s="9">
        <v>-775184</v>
      </c>
      <c r="P934" s="9">
        <v>421005988</v>
      </c>
      <c r="Q934" s="31">
        <v>0.82469999999999999</v>
      </c>
      <c r="R934" s="31">
        <v>0.69720000000000004</v>
      </c>
      <c r="S934" s="31">
        <v>0.89410000000000001</v>
      </c>
      <c r="T934" s="31">
        <v>0.80459999999999998</v>
      </c>
      <c r="U934" s="32">
        <v>0.80459999999999998</v>
      </c>
      <c r="V934" s="31">
        <f t="shared" si="28"/>
        <v>-0.10739999999999994</v>
      </c>
      <c r="W934" s="9">
        <f t="shared" si="29"/>
        <v>-452160.43111199973</v>
      </c>
    </row>
    <row r="935" spans="1:23" x14ac:dyDescent="0.35">
      <c r="A935" s="40">
        <v>234902</v>
      </c>
      <c r="B935" s="9" t="s">
        <v>128</v>
      </c>
      <c r="C935" s="9" t="s">
        <v>1035</v>
      </c>
      <c r="D935" s="9">
        <v>44768.607303240744</v>
      </c>
      <c r="E935" s="9">
        <v>0</v>
      </c>
      <c r="F935" s="9">
        <v>1016157382</v>
      </c>
      <c r="G935" s="29">
        <v>1095478916</v>
      </c>
      <c r="H935" s="29">
        <v>1267632956</v>
      </c>
      <c r="I935" s="30">
        <v>0.15709999999999999</v>
      </c>
      <c r="J935" s="9">
        <v>0</v>
      </c>
      <c r="K935" s="9">
        <v>0</v>
      </c>
      <c r="L935" s="9">
        <v>0</v>
      </c>
      <c r="M935" s="9">
        <v>0.15709999999999999</v>
      </c>
      <c r="N935" s="9">
        <v>0</v>
      </c>
      <c r="O935" s="9">
        <v>0</v>
      </c>
      <c r="P935" s="9">
        <v>1175846077</v>
      </c>
      <c r="Q935" s="31">
        <v>0.82199999999999995</v>
      </c>
      <c r="R935" s="31">
        <v>0.72809999999999997</v>
      </c>
      <c r="S935" s="31">
        <v>0.89410000000000001</v>
      </c>
      <c r="T935" s="31">
        <v>0.80459999999999998</v>
      </c>
      <c r="U935" s="32">
        <v>0.80459999999999998</v>
      </c>
      <c r="V935" s="31">
        <f t="shared" si="28"/>
        <v>-7.6500000000000012E-2</v>
      </c>
      <c r="W935" s="9">
        <f t="shared" si="29"/>
        <v>-899522.24890500016</v>
      </c>
    </row>
    <row r="936" spans="1:23" x14ac:dyDescent="0.35">
      <c r="A936" s="40">
        <v>234903</v>
      </c>
      <c r="B936" s="9" t="s">
        <v>127</v>
      </c>
      <c r="C936" s="9" t="s">
        <v>1035</v>
      </c>
      <c r="D936" s="9">
        <v>44769.402430555558</v>
      </c>
      <c r="E936" s="9">
        <v>0</v>
      </c>
      <c r="F936" s="9">
        <v>349930208</v>
      </c>
      <c r="G936" s="29">
        <v>381289831</v>
      </c>
      <c r="H936" s="29">
        <v>455452890</v>
      </c>
      <c r="I936" s="30">
        <v>0.19450000000000001</v>
      </c>
      <c r="J936" s="9">
        <v>0</v>
      </c>
      <c r="K936" s="9">
        <v>0</v>
      </c>
      <c r="L936" s="9">
        <v>0</v>
      </c>
      <c r="M936" s="9">
        <v>0.19450000000000001</v>
      </c>
      <c r="N936" s="9">
        <v>0</v>
      </c>
      <c r="O936" s="9">
        <v>0</v>
      </c>
      <c r="P936" s="9">
        <v>417993640</v>
      </c>
      <c r="Q936" s="31">
        <v>0.82199999999999995</v>
      </c>
      <c r="R936" s="31">
        <v>0.70530000000000004</v>
      </c>
      <c r="S936" s="31">
        <v>0.89410000000000001</v>
      </c>
      <c r="T936" s="31">
        <v>0.80459999999999998</v>
      </c>
      <c r="U936" s="32">
        <v>0.80459999999999998</v>
      </c>
      <c r="V936" s="31">
        <f t="shared" si="28"/>
        <v>-9.9299999999999944E-2</v>
      </c>
      <c r="W936" s="9">
        <f t="shared" si="29"/>
        <v>-415067.68451999978</v>
      </c>
    </row>
    <row r="937" spans="1:23" x14ac:dyDescent="0.35">
      <c r="A937" s="40">
        <v>234904</v>
      </c>
      <c r="B937" s="9" t="s">
        <v>126</v>
      </c>
      <c r="C937" s="9" t="s">
        <v>1035</v>
      </c>
      <c r="D937" s="9">
        <v>44771.554629629631</v>
      </c>
      <c r="E937" s="9">
        <v>43897068</v>
      </c>
      <c r="F937" s="9">
        <v>376916639</v>
      </c>
      <c r="G937" s="29">
        <v>377332056</v>
      </c>
      <c r="H937" s="29">
        <v>448868618</v>
      </c>
      <c r="I937" s="30">
        <v>0.18959999999999999</v>
      </c>
      <c r="J937" s="9">
        <v>0</v>
      </c>
      <c r="K937" s="9">
        <v>0</v>
      </c>
      <c r="L937" s="9">
        <v>0</v>
      </c>
      <c r="M937" s="9">
        <v>0.18959999999999999</v>
      </c>
      <c r="N937" s="9">
        <v>50669031</v>
      </c>
      <c r="O937" s="9">
        <v>6771963</v>
      </c>
      <c r="P937" s="9">
        <v>446824174</v>
      </c>
      <c r="Q937" s="31">
        <v>0.82199999999999995</v>
      </c>
      <c r="R937" s="31">
        <v>0.7107</v>
      </c>
      <c r="S937" s="31">
        <v>0.89410000000000001</v>
      </c>
      <c r="T937" s="31">
        <v>0.80459999999999998</v>
      </c>
      <c r="U937" s="32">
        <v>0.80459999999999998</v>
      </c>
      <c r="V937" s="31">
        <f t="shared" si="28"/>
        <v>-9.3899999999999983E-2</v>
      </c>
      <c r="W937" s="9">
        <f t="shared" si="29"/>
        <v>-419567.89938599995</v>
      </c>
    </row>
    <row r="938" spans="1:23" x14ac:dyDescent="0.35">
      <c r="A938" s="40">
        <v>234905</v>
      </c>
      <c r="B938" s="9" t="s">
        <v>125</v>
      </c>
      <c r="C938" s="9" t="s">
        <v>1035</v>
      </c>
      <c r="D938" s="9">
        <v>44769.834016203706</v>
      </c>
      <c r="E938" s="9">
        <v>0</v>
      </c>
      <c r="F938" s="9">
        <v>162965042</v>
      </c>
      <c r="G938" s="29">
        <v>175875141</v>
      </c>
      <c r="H938" s="29">
        <v>199161311</v>
      </c>
      <c r="I938" s="30">
        <v>0.13239999999999999</v>
      </c>
      <c r="J938" s="9">
        <v>0</v>
      </c>
      <c r="K938" s="9">
        <v>0</v>
      </c>
      <c r="L938" s="9">
        <v>0</v>
      </c>
      <c r="M938" s="9">
        <v>0.13239999999999999</v>
      </c>
      <c r="N938" s="9">
        <v>0</v>
      </c>
      <c r="O938" s="9">
        <v>0</v>
      </c>
      <c r="P938" s="9">
        <v>184541893</v>
      </c>
      <c r="Q938" s="31">
        <v>0.82199999999999995</v>
      </c>
      <c r="R938" s="31">
        <v>0.74399999999999999</v>
      </c>
      <c r="S938" s="31">
        <v>0.89410000000000001</v>
      </c>
      <c r="T938" s="31">
        <v>0.80459999999999998</v>
      </c>
      <c r="U938" s="32">
        <v>0.80459999999999998</v>
      </c>
      <c r="V938" s="31">
        <f t="shared" si="28"/>
        <v>-6.0599999999999987E-2</v>
      </c>
      <c r="W938" s="9">
        <f t="shared" si="29"/>
        <v>-111832.38715799997</v>
      </c>
    </row>
    <row r="939" spans="1:23" x14ac:dyDescent="0.35">
      <c r="A939" s="40">
        <v>234906</v>
      </c>
      <c r="B939" s="9" t="s">
        <v>124</v>
      </c>
      <c r="C939" s="9" t="s">
        <v>1035</v>
      </c>
      <c r="D939" s="9">
        <v>44773.587858796294</v>
      </c>
      <c r="E939" s="9">
        <v>119637814</v>
      </c>
      <c r="F939" s="9">
        <v>962120211</v>
      </c>
      <c r="G939" s="29">
        <v>946459695</v>
      </c>
      <c r="H939" s="29">
        <v>1131496642</v>
      </c>
      <c r="I939" s="30">
        <v>0.19550000000000001</v>
      </c>
      <c r="J939" s="9">
        <v>0</v>
      </c>
      <c r="K939" s="9">
        <v>0</v>
      </c>
      <c r="L939" s="9">
        <v>0</v>
      </c>
      <c r="M939" s="9">
        <v>0.19550000000000001</v>
      </c>
      <c r="N939" s="9">
        <v>114928297</v>
      </c>
      <c r="O939" s="9">
        <v>-4709517</v>
      </c>
      <c r="P939" s="9">
        <v>1122119631</v>
      </c>
      <c r="Q939" s="31">
        <v>0.82199999999999995</v>
      </c>
      <c r="R939" s="31">
        <v>0.72240000000000004</v>
      </c>
      <c r="S939" s="31">
        <v>0.89410000000000001</v>
      </c>
      <c r="T939" s="31">
        <v>0.80459999999999998</v>
      </c>
      <c r="U939" s="32">
        <v>0.80459999999999998</v>
      </c>
      <c r="V939" s="31">
        <f t="shared" si="28"/>
        <v>-8.219999999999994E-2</v>
      </c>
      <c r="W939" s="9">
        <f t="shared" si="29"/>
        <v>-922382.33668199938</v>
      </c>
    </row>
    <row r="940" spans="1:23" x14ac:dyDescent="0.35">
      <c r="A940" s="40">
        <v>234907</v>
      </c>
      <c r="B940" s="9" t="s">
        <v>123</v>
      </c>
      <c r="C940" s="9" t="s">
        <v>1035</v>
      </c>
      <c r="D940" s="9">
        <v>44773.587858796294</v>
      </c>
      <c r="E940" s="9">
        <v>0</v>
      </c>
      <c r="F940" s="9">
        <v>1037931063</v>
      </c>
      <c r="G940" s="29">
        <v>1078363074</v>
      </c>
      <c r="H940" s="29">
        <v>1217547637</v>
      </c>
      <c r="I940" s="30">
        <v>0.12909999999999999</v>
      </c>
      <c r="J940" s="9">
        <v>0</v>
      </c>
      <c r="K940" s="9">
        <v>0</v>
      </c>
      <c r="L940" s="9">
        <v>0</v>
      </c>
      <c r="M940" s="9">
        <v>0.12909999999999999</v>
      </c>
      <c r="N940" s="9">
        <v>0</v>
      </c>
      <c r="O940" s="9">
        <v>0</v>
      </c>
      <c r="P940" s="9">
        <v>1171897057</v>
      </c>
      <c r="Q940" s="31">
        <v>0.82199999999999995</v>
      </c>
      <c r="R940" s="31">
        <v>0.74619999999999997</v>
      </c>
      <c r="S940" s="31">
        <v>0.89410000000000001</v>
      </c>
      <c r="T940" s="31">
        <v>0.80459999999999998</v>
      </c>
      <c r="U940" s="32">
        <v>0.80459999999999998</v>
      </c>
      <c r="V940" s="31">
        <f t="shared" si="28"/>
        <v>-5.8400000000000007E-2</v>
      </c>
      <c r="W940" s="9">
        <f t="shared" si="29"/>
        <v>-684387.88128800015</v>
      </c>
    </row>
    <row r="941" spans="1:23" x14ac:dyDescent="0.35">
      <c r="A941" s="40">
        <v>234909</v>
      </c>
      <c r="B941" s="9" t="s">
        <v>122</v>
      </c>
      <c r="C941" s="9" t="s">
        <v>1035</v>
      </c>
      <c r="D941" s="9">
        <v>44774.629942129628</v>
      </c>
      <c r="E941" s="9">
        <v>10738060</v>
      </c>
      <c r="F941" s="9">
        <v>73685384</v>
      </c>
      <c r="G941" s="29">
        <v>73741110</v>
      </c>
      <c r="H941" s="29">
        <v>88232614</v>
      </c>
      <c r="I941" s="30">
        <v>0.19650000000000001</v>
      </c>
      <c r="J941" s="9">
        <v>0</v>
      </c>
      <c r="K941" s="9">
        <v>0</v>
      </c>
      <c r="L941" s="9">
        <v>0</v>
      </c>
      <c r="M941" s="9">
        <v>0.19650000000000001</v>
      </c>
      <c r="N941" s="9">
        <v>12842853</v>
      </c>
      <c r="O941" s="9">
        <v>2104793</v>
      </c>
      <c r="P941" s="9">
        <v>88160501</v>
      </c>
      <c r="Q941" s="31">
        <v>0.82199999999999995</v>
      </c>
      <c r="R941" s="31">
        <v>0.70420000000000005</v>
      </c>
      <c r="S941" s="31">
        <v>0.89410000000000001</v>
      </c>
      <c r="T941" s="31">
        <v>0.80459999999999998</v>
      </c>
      <c r="U941" s="32">
        <v>0.80459999999999998</v>
      </c>
      <c r="V941" s="31">
        <f t="shared" si="28"/>
        <v>-0.10039999999999993</v>
      </c>
      <c r="W941" s="9">
        <f t="shared" si="29"/>
        <v>-88513.14300399994</v>
      </c>
    </row>
    <row r="942" spans="1:23" x14ac:dyDescent="0.35">
      <c r="A942" s="40">
        <v>235901</v>
      </c>
      <c r="B942" s="9" t="s">
        <v>121</v>
      </c>
      <c r="C942" s="9" t="s">
        <v>1035</v>
      </c>
      <c r="D942" s="9">
        <v>44769.687777777777</v>
      </c>
      <c r="E942" s="9">
        <v>0</v>
      </c>
      <c r="F942" s="9">
        <v>235248226</v>
      </c>
      <c r="G942" s="29">
        <v>244523844</v>
      </c>
      <c r="H942" s="29">
        <v>290889423</v>
      </c>
      <c r="I942" s="30">
        <v>0.18959999999999999</v>
      </c>
      <c r="J942" s="9">
        <v>0</v>
      </c>
      <c r="K942" s="9">
        <v>0</v>
      </c>
      <c r="L942" s="9">
        <v>0</v>
      </c>
      <c r="M942" s="9">
        <v>0.18959999999999999</v>
      </c>
      <c r="N942" s="9">
        <v>0</v>
      </c>
      <c r="O942" s="9">
        <v>0</v>
      </c>
      <c r="P942" s="9">
        <v>279855001</v>
      </c>
      <c r="Q942" s="31">
        <v>0.90869999999999995</v>
      </c>
      <c r="R942" s="31">
        <v>0.78290000000000004</v>
      </c>
      <c r="S942" s="31">
        <v>0.89410000000000001</v>
      </c>
      <c r="T942" s="31">
        <v>0.80459999999999998</v>
      </c>
      <c r="U942" s="32">
        <v>0.80459999999999998</v>
      </c>
      <c r="V942" s="31">
        <f t="shared" si="28"/>
        <v>-2.1699999999999942E-2</v>
      </c>
      <c r="W942" s="9">
        <f t="shared" si="29"/>
        <v>-60728.53521699983</v>
      </c>
    </row>
    <row r="943" spans="1:23" x14ac:dyDescent="0.35">
      <c r="A943" s="40">
        <v>235902</v>
      </c>
      <c r="B943" s="9" t="s">
        <v>120</v>
      </c>
      <c r="C943" s="9" t="s">
        <v>1035</v>
      </c>
      <c r="D943" s="9">
        <v>44768.607303240744</v>
      </c>
      <c r="E943" s="9">
        <v>0</v>
      </c>
      <c r="F943" s="9">
        <v>6738415316</v>
      </c>
      <c r="G943" s="29">
        <v>6873761869</v>
      </c>
      <c r="H943" s="29">
        <v>7338077020</v>
      </c>
      <c r="I943" s="30">
        <v>6.7500000000000004E-2</v>
      </c>
      <c r="J943" s="9">
        <v>0</v>
      </c>
      <c r="K943" s="9">
        <v>0</v>
      </c>
      <c r="L943" s="9">
        <v>0</v>
      </c>
      <c r="M943" s="9">
        <v>6.7500000000000004E-2</v>
      </c>
      <c r="N943" s="9">
        <v>0</v>
      </c>
      <c r="O943" s="9">
        <v>0</v>
      </c>
      <c r="P943" s="9">
        <v>7193587954</v>
      </c>
      <c r="Q943" s="31">
        <v>0.86470000000000002</v>
      </c>
      <c r="R943" s="31">
        <v>0.83020000000000005</v>
      </c>
      <c r="S943" s="31">
        <v>0.89410000000000001</v>
      </c>
      <c r="T943" s="31">
        <v>0.80459999999999998</v>
      </c>
      <c r="U943" s="32">
        <v>0.83020000000000005</v>
      </c>
      <c r="V943" s="31">
        <f t="shared" si="28"/>
        <v>0</v>
      </c>
      <c r="W943" s="9">
        <f t="shared" si="29"/>
        <v>0</v>
      </c>
    </row>
    <row r="944" spans="1:23" x14ac:dyDescent="0.35">
      <c r="A944" s="40">
        <v>235904</v>
      </c>
      <c r="B944" s="9" t="s">
        <v>119</v>
      </c>
      <c r="C944" s="9" t="s">
        <v>1035</v>
      </c>
      <c r="D944" s="9">
        <v>44768.607303240744</v>
      </c>
      <c r="E944" s="9">
        <v>0</v>
      </c>
      <c r="F944" s="9">
        <v>262550170</v>
      </c>
      <c r="G944" s="29">
        <v>246671212</v>
      </c>
      <c r="H944" s="29">
        <v>239108617</v>
      </c>
      <c r="I944" s="30">
        <v>-3.0700000000000002E-2</v>
      </c>
      <c r="J944" s="9">
        <v>0</v>
      </c>
      <c r="K944" s="9">
        <v>0</v>
      </c>
      <c r="L944" s="9">
        <v>0</v>
      </c>
      <c r="M944" s="9">
        <v>-3.0700000000000002E-2</v>
      </c>
      <c r="N944" s="9">
        <v>0</v>
      </c>
      <c r="O944" s="9">
        <v>0</v>
      </c>
      <c r="P944" s="9">
        <v>254500748</v>
      </c>
      <c r="Q944" s="31">
        <v>0.89829999999999999</v>
      </c>
      <c r="R944" s="31">
        <v>0.89829999999999999</v>
      </c>
      <c r="S944" s="31">
        <v>0.89410000000000001</v>
      </c>
      <c r="T944" s="31">
        <v>0.80459999999999998</v>
      </c>
      <c r="U944" s="32">
        <v>0.89410000000000001</v>
      </c>
      <c r="V944" s="31">
        <f t="shared" si="28"/>
        <v>0</v>
      </c>
      <c r="W944" s="9">
        <f t="shared" si="29"/>
        <v>0</v>
      </c>
    </row>
    <row r="945" spans="1:23" x14ac:dyDescent="0.35">
      <c r="A945" s="40">
        <v>236901</v>
      </c>
      <c r="B945" s="9" t="s">
        <v>118</v>
      </c>
      <c r="C945" s="9" t="s">
        <v>1035</v>
      </c>
      <c r="D945" s="9">
        <v>44769.544224537036</v>
      </c>
      <c r="E945" s="9">
        <v>0</v>
      </c>
      <c r="F945" s="9">
        <v>525888678</v>
      </c>
      <c r="G945" s="29">
        <v>551544420</v>
      </c>
      <c r="H945" s="29">
        <v>648313902</v>
      </c>
      <c r="I945" s="30">
        <v>0.17549999999999999</v>
      </c>
      <c r="J945" s="9">
        <v>0</v>
      </c>
      <c r="K945" s="9">
        <v>0</v>
      </c>
      <c r="L945" s="9">
        <v>0</v>
      </c>
      <c r="M945" s="9">
        <v>0.17549999999999999</v>
      </c>
      <c r="N945" s="9">
        <v>0</v>
      </c>
      <c r="O945" s="9">
        <v>0</v>
      </c>
      <c r="P945" s="9">
        <v>618156813</v>
      </c>
      <c r="Q945" s="31">
        <v>0.82199999999999995</v>
      </c>
      <c r="R945" s="31">
        <v>0.7167</v>
      </c>
      <c r="S945" s="31">
        <v>0.89410000000000001</v>
      </c>
      <c r="T945" s="31">
        <v>0.80459999999999998</v>
      </c>
      <c r="U945" s="32">
        <v>0.80459999999999998</v>
      </c>
      <c r="V945" s="31">
        <f t="shared" si="28"/>
        <v>-8.7899999999999978E-2</v>
      </c>
      <c r="W945" s="9">
        <f t="shared" si="29"/>
        <v>-543359.83862699987</v>
      </c>
    </row>
    <row r="946" spans="1:23" x14ac:dyDescent="0.35">
      <c r="A946" s="40">
        <v>236902</v>
      </c>
      <c r="B946" s="9" t="s">
        <v>117</v>
      </c>
      <c r="C946" s="9" t="s">
        <v>1035</v>
      </c>
      <c r="D946" s="9">
        <v>44769.687777777777</v>
      </c>
      <c r="E946" s="9">
        <v>0</v>
      </c>
      <c r="F946" s="9">
        <v>4076860029</v>
      </c>
      <c r="G946" s="29">
        <v>4312860929</v>
      </c>
      <c r="H946" s="29">
        <v>4846611717</v>
      </c>
      <c r="I946" s="30">
        <v>0.12379999999999999</v>
      </c>
      <c r="J946" s="9">
        <v>0</v>
      </c>
      <c r="K946" s="9">
        <v>0</v>
      </c>
      <c r="L946" s="9">
        <v>0</v>
      </c>
      <c r="M946" s="9">
        <v>0.12379999999999999</v>
      </c>
      <c r="N946" s="9">
        <v>0</v>
      </c>
      <c r="O946" s="9">
        <v>0</v>
      </c>
      <c r="P946" s="9">
        <v>4581403832</v>
      </c>
      <c r="Q946" s="31">
        <v>0.82199999999999995</v>
      </c>
      <c r="R946" s="31">
        <v>0.74970000000000003</v>
      </c>
      <c r="S946" s="31">
        <v>0.89410000000000001</v>
      </c>
      <c r="T946" s="31">
        <v>0.80459999999999998</v>
      </c>
      <c r="U946" s="32">
        <v>0.80459999999999998</v>
      </c>
      <c r="V946" s="31">
        <f t="shared" si="28"/>
        <v>-5.4899999999999949E-2</v>
      </c>
      <c r="W946" s="9">
        <f t="shared" si="29"/>
        <v>-2515190.7037679977</v>
      </c>
    </row>
    <row r="947" spans="1:23" x14ac:dyDescent="0.35">
      <c r="A947" s="40">
        <v>237902</v>
      </c>
      <c r="B947" s="9" t="s">
        <v>116</v>
      </c>
      <c r="C947" s="9" t="s">
        <v>1035</v>
      </c>
      <c r="D947" s="9">
        <v>44769.687777777777</v>
      </c>
      <c r="E947" s="9">
        <v>0</v>
      </c>
      <c r="F947" s="9">
        <v>799059313</v>
      </c>
      <c r="G947" s="29">
        <v>720861356</v>
      </c>
      <c r="H947" s="29">
        <v>823117277</v>
      </c>
      <c r="I947" s="30">
        <v>0.1419</v>
      </c>
      <c r="J947" s="9">
        <v>0</v>
      </c>
      <c r="K947" s="9">
        <v>0</v>
      </c>
      <c r="L947" s="9">
        <v>0</v>
      </c>
      <c r="M947" s="9">
        <v>0.1419</v>
      </c>
      <c r="N947" s="9">
        <v>0</v>
      </c>
      <c r="O947" s="9">
        <v>0</v>
      </c>
      <c r="P947" s="9">
        <v>912407803</v>
      </c>
      <c r="Q947" s="31">
        <v>0.82199999999999995</v>
      </c>
      <c r="R947" s="31">
        <v>0.73780000000000001</v>
      </c>
      <c r="S947" s="31">
        <v>0.89410000000000001</v>
      </c>
      <c r="T947" s="31">
        <v>0.80459999999999998</v>
      </c>
      <c r="U947" s="32">
        <v>0.80459999999999998</v>
      </c>
      <c r="V947" s="31">
        <f t="shared" si="28"/>
        <v>-6.6799999999999971E-2</v>
      </c>
      <c r="W947" s="9">
        <f t="shared" si="29"/>
        <v>-609488.41240399971</v>
      </c>
    </row>
    <row r="948" spans="1:23" x14ac:dyDescent="0.35">
      <c r="A948" s="40">
        <v>237904</v>
      </c>
      <c r="B948" s="9" t="s">
        <v>115</v>
      </c>
      <c r="C948" s="9" t="s">
        <v>1035</v>
      </c>
      <c r="D948" s="9">
        <v>44773.664652777778</v>
      </c>
      <c r="E948" s="9">
        <v>0</v>
      </c>
      <c r="F948" s="9">
        <v>5003184572</v>
      </c>
      <c r="G948" s="29">
        <v>5282068142</v>
      </c>
      <c r="H948" s="29">
        <v>6230744132</v>
      </c>
      <c r="I948" s="30">
        <v>0.17960000000000001</v>
      </c>
      <c r="J948" s="9">
        <v>0</v>
      </c>
      <c r="K948" s="9">
        <v>0</v>
      </c>
      <c r="L948" s="9">
        <v>0</v>
      </c>
      <c r="M948" s="9">
        <v>0.17960000000000001</v>
      </c>
      <c r="N948" s="9">
        <v>0</v>
      </c>
      <c r="O948" s="9">
        <v>0</v>
      </c>
      <c r="P948" s="9">
        <v>5901772199</v>
      </c>
      <c r="Q948" s="31">
        <v>0.83089999999999997</v>
      </c>
      <c r="R948" s="31">
        <v>0.72189999999999999</v>
      </c>
      <c r="S948" s="31">
        <v>0.89410000000000001</v>
      </c>
      <c r="T948" s="31">
        <v>0.80459999999999998</v>
      </c>
      <c r="U948" s="32">
        <v>0.80459999999999998</v>
      </c>
      <c r="V948" s="31">
        <f t="shared" si="28"/>
        <v>-8.2699999999999996E-2</v>
      </c>
      <c r="W948" s="9">
        <f t="shared" si="29"/>
        <v>-4880765.6085729999</v>
      </c>
    </row>
    <row r="949" spans="1:23" x14ac:dyDescent="0.35">
      <c r="A949" s="40">
        <v>237905</v>
      </c>
      <c r="B949" s="9" t="s">
        <v>114</v>
      </c>
      <c r="C949" s="9" t="s">
        <v>1035</v>
      </c>
      <c r="D949" s="9">
        <v>44769.402430555558</v>
      </c>
      <c r="E949" s="9">
        <v>9309350</v>
      </c>
      <c r="F949" s="9">
        <v>2130261234</v>
      </c>
      <c r="G949" s="29">
        <v>2185575077</v>
      </c>
      <c r="H949" s="29">
        <v>2861805469</v>
      </c>
      <c r="I949" s="30">
        <v>0.30940000000000001</v>
      </c>
      <c r="J949" s="9">
        <v>0</v>
      </c>
      <c r="K949" s="9">
        <v>0</v>
      </c>
      <c r="L949" s="9">
        <v>0</v>
      </c>
      <c r="M949" s="9">
        <v>0.30940000000000001</v>
      </c>
      <c r="N949" s="9">
        <v>9705584</v>
      </c>
      <c r="O949" s="9">
        <v>396234</v>
      </c>
      <c r="P949" s="9">
        <v>2786893046</v>
      </c>
      <c r="Q949" s="31">
        <v>0.82199999999999995</v>
      </c>
      <c r="R949" s="31">
        <v>0.64400000000000002</v>
      </c>
      <c r="S949" s="31">
        <v>0.89410000000000001</v>
      </c>
      <c r="T949" s="31">
        <v>0.80459999999999998</v>
      </c>
      <c r="U949" s="32">
        <v>0.80459999999999998</v>
      </c>
      <c r="V949" s="31">
        <f t="shared" si="28"/>
        <v>-0.16059999999999997</v>
      </c>
      <c r="W949" s="9">
        <f t="shared" si="29"/>
        <v>-4475750.2318759989</v>
      </c>
    </row>
    <row r="950" spans="1:23" x14ac:dyDescent="0.35">
      <c r="A950" s="40">
        <v>238902</v>
      </c>
      <c r="B950" s="9" t="s">
        <v>113</v>
      </c>
      <c r="C950" s="9" t="s">
        <v>1035</v>
      </c>
      <c r="D950" s="9">
        <v>44769.687777777777</v>
      </c>
      <c r="E950" s="9">
        <v>40171890</v>
      </c>
      <c r="F950" s="9">
        <v>2934333883</v>
      </c>
      <c r="G950" s="29">
        <v>2916878825</v>
      </c>
      <c r="H950" s="29">
        <v>3928706602</v>
      </c>
      <c r="I950" s="30">
        <v>0.34689999999999999</v>
      </c>
      <c r="J950" s="9">
        <v>0</v>
      </c>
      <c r="K950" s="9">
        <v>0</v>
      </c>
      <c r="L950" s="9">
        <v>0</v>
      </c>
      <c r="M950" s="9">
        <v>0.34689999999999999</v>
      </c>
      <c r="N950" s="9">
        <v>42353260</v>
      </c>
      <c r="O950" s="9">
        <v>2181370</v>
      </c>
      <c r="P950" s="9">
        <v>3940462853</v>
      </c>
      <c r="Q950" s="31">
        <v>0.88229999999999997</v>
      </c>
      <c r="R950" s="31">
        <v>0.6734</v>
      </c>
      <c r="S950" s="31">
        <v>0.89410000000000001</v>
      </c>
      <c r="T950" s="31">
        <v>0.80459999999999998</v>
      </c>
      <c r="U950" s="32">
        <v>0.80459999999999998</v>
      </c>
      <c r="V950" s="31">
        <f t="shared" si="28"/>
        <v>-0.13119999999999998</v>
      </c>
      <c r="W950" s="9">
        <f t="shared" si="29"/>
        <v>-5169887.2631359994</v>
      </c>
    </row>
    <row r="951" spans="1:23" x14ac:dyDescent="0.35">
      <c r="A951" s="40">
        <v>238904</v>
      </c>
      <c r="B951" s="9" t="s">
        <v>112</v>
      </c>
      <c r="C951" s="9" t="s">
        <v>1035</v>
      </c>
      <c r="D951" s="9">
        <v>44774.678518518522</v>
      </c>
      <c r="E951" s="9">
        <v>867020</v>
      </c>
      <c r="F951" s="9">
        <v>129135713</v>
      </c>
      <c r="G951" s="29">
        <v>128642990</v>
      </c>
      <c r="H951" s="29">
        <v>157894770</v>
      </c>
      <c r="I951" s="30">
        <v>0.22739999999999999</v>
      </c>
      <c r="J951" s="9">
        <v>0</v>
      </c>
      <c r="K951" s="9">
        <v>0</v>
      </c>
      <c r="L951" s="9">
        <v>0</v>
      </c>
      <c r="M951" s="9">
        <v>0.22739999999999999</v>
      </c>
      <c r="N951" s="9">
        <v>875560</v>
      </c>
      <c r="O951" s="9">
        <v>8540</v>
      </c>
      <c r="P951" s="9">
        <v>158310923</v>
      </c>
      <c r="Q951" s="31">
        <v>0.91339999999999999</v>
      </c>
      <c r="R951" s="31">
        <v>0.76359999999999995</v>
      </c>
      <c r="S951" s="31">
        <v>0.89410000000000001</v>
      </c>
      <c r="T951" s="31">
        <v>0.80459999999999998</v>
      </c>
      <c r="U951" s="32">
        <v>0.80459999999999998</v>
      </c>
      <c r="V951" s="31">
        <f t="shared" si="28"/>
        <v>-4.1000000000000036E-2</v>
      </c>
      <c r="W951" s="9">
        <f t="shared" si="29"/>
        <v>-64907.478430000054</v>
      </c>
    </row>
    <row r="952" spans="1:23" x14ac:dyDescent="0.35">
      <c r="A952" s="40">
        <v>239901</v>
      </c>
      <c r="B952" s="9" t="s">
        <v>111</v>
      </c>
      <c r="C952" s="9" t="s">
        <v>1035</v>
      </c>
      <c r="D952" s="9">
        <v>44770.539027777777</v>
      </c>
      <c r="E952" s="9">
        <v>0</v>
      </c>
      <c r="F952" s="9">
        <v>3458004067</v>
      </c>
      <c r="G952" s="29">
        <v>3659031505</v>
      </c>
      <c r="H952" s="29">
        <v>4334363250</v>
      </c>
      <c r="I952" s="30">
        <v>0.18459999999999999</v>
      </c>
      <c r="J952" s="9">
        <v>0</v>
      </c>
      <c r="K952" s="9">
        <v>0</v>
      </c>
      <c r="L952" s="9">
        <v>0</v>
      </c>
      <c r="M952" s="9">
        <v>0.18459999999999999</v>
      </c>
      <c r="N952" s="9">
        <v>0</v>
      </c>
      <c r="O952" s="9">
        <v>0</v>
      </c>
      <c r="P952" s="9">
        <v>4096233040</v>
      </c>
      <c r="Q952" s="31">
        <v>0.85840000000000005</v>
      </c>
      <c r="R952" s="31">
        <v>0.74270000000000003</v>
      </c>
      <c r="S952" s="31">
        <v>0.89410000000000001</v>
      </c>
      <c r="T952" s="31">
        <v>0.80459999999999998</v>
      </c>
      <c r="U952" s="32">
        <v>0.80459999999999998</v>
      </c>
      <c r="V952" s="31">
        <f t="shared" si="28"/>
        <v>-6.1899999999999955E-2</v>
      </c>
      <c r="W952" s="9">
        <f t="shared" si="29"/>
        <v>-2535568.251759998</v>
      </c>
    </row>
    <row r="953" spans="1:23" x14ac:dyDescent="0.35">
      <c r="A953" s="40">
        <v>239903</v>
      </c>
      <c r="B953" s="9" t="s">
        <v>110</v>
      </c>
      <c r="C953" s="9" t="s">
        <v>1035</v>
      </c>
      <c r="D953" s="9">
        <v>44774.678518518522</v>
      </c>
      <c r="E953" s="9">
        <v>0</v>
      </c>
      <c r="F953" s="9">
        <v>774267392</v>
      </c>
      <c r="G953" s="29">
        <v>889280250</v>
      </c>
      <c r="H953" s="29">
        <v>1517135992</v>
      </c>
      <c r="I953" s="30">
        <v>0.70599999999999996</v>
      </c>
      <c r="J953" s="9">
        <v>0</v>
      </c>
      <c r="K953" s="9">
        <v>0</v>
      </c>
      <c r="L953" s="9">
        <v>0</v>
      </c>
      <c r="M953" s="9">
        <v>0.70599999999999996</v>
      </c>
      <c r="N953" s="9">
        <v>0</v>
      </c>
      <c r="O953" s="9">
        <v>0</v>
      </c>
      <c r="P953" s="9">
        <v>1320920967</v>
      </c>
      <c r="Q953" s="31">
        <v>0.85329999999999995</v>
      </c>
      <c r="R953" s="31">
        <v>0.51259999999999994</v>
      </c>
      <c r="S953" s="31">
        <v>0.89410000000000001</v>
      </c>
      <c r="T953" s="31">
        <v>0.80459999999999998</v>
      </c>
      <c r="U953" s="32">
        <v>0.80459999999999998</v>
      </c>
      <c r="V953" s="31">
        <f t="shared" si="28"/>
        <v>-0.29200000000000004</v>
      </c>
      <c r="W953" s="9">
        <f t="shared" si="29"/>
        <v>-3857089.2236400004</v>
      </c>
    </row>
    <row r="954" spans="1:23" x14ac:dyDescent="0.35">
      <c r="A954" s="40">
        <v>240901</v>
      </c>
      <c r="B954" s="9" t="s">
        <v>109</v>
      </c>
      <c r="C954" s="9" t="s">
        <v>1035</v>
      </c>
      <c r="D954" s="9">
        <v>44773.587858796294</v>
      </c>
      <c r="E954" s="9">
        <v>84497242</v>
      </c>
      <c r="F954" s="9">
        <v>2585916881</v>
      </c>
      <c r="G954" s="29">
        <v>2601865158</v>
      </c>
      <c r="H954" s="29">
        <v>2892595488</v>
      </c>
      <c r="I954" s="30">
        <v>0.11169999999999999</v>
      </c>
      <c r="J954" s="9">
        <v>0</v>
      </c>
      <c r="K954" s="9">
        <v>0</v>
      </c>
      <c r="L954" s="9">
        <v>0</v>
      </c>
      <c r="M954" s="9">
        <v>0.11169999999999999</v>
      </c>
      <c r="N954" s="9">
        <v>96489431</v>
      </c>
      <c r="O954" s="9">
        <v>11992189</v>
      </c>
      <c r="P954" s="9">
        <v>2877415698</v>
      </c>
      <c r="Q954" s="31">
        <v>0.85370000000000001</v>
      </c>
      <c r="R954" s="31">
        <v>0.7863</v>
      </c>
      <c r="S954" s="31">
        <v>0.89410000000000001</v>
      </c>
      <c r="T954" s="31">
        <v>0.80459999999999998</v>
      </c>
      <c r="U954" s="32">
        <v>0.80459999999999998</v>
      </c>
      <c r="V954" s="31">
        <f t="shared" si="28"/>
        <v>-1.8299999999999983E-2</v>
      </c>
      <c r="W954" s="9">
        <f t="shared" si="29"/>
        <v>-526567.07273399946</v>
      </c>
    </row>
    <row r="955" spans="1:23" x14ac:dyDescent="0.35">
      <c r="A955" s="40">
        <v>240903</v>
      </c>
      <c r="B955" s="9" t="s">
        <v>108</v>
      </c>
      <c r="C955" s="9" t="s">
        <v>1035</v>
      </c>
      <c r="D955" s="9">
        <v>44771.600624999999</v>
      </c>
      <c r="E955" s="9">
        <v>788320042</v>
      </c>
      <c r="F955" s="9">
        <v>18229123885</v>
      </c>
      <c r="G955" s="29">
        <v>17808878180</v>
      </c>
      <c r="H955" s="29">
        <v>23965912358</v>
      </c>
      <c r="I955" s="30">
        <v>0.34570000000000001</v>
      </c>
      <c r="J955" s="9">
        <v>0</v>
      </c>
      <c r="K955" s="9">
        <v>0</v>
      </c>
      <c r="L955" s="9">
        <v>0</v>
      </c>
      <c r="M955" s="9">
        <v>0.34570000000000001</v>
      </c>
      <c r="N955" s="9">
        <v>909309652</v>
      </c>
      <c r="O955" s="9">
        <v>120989610</v>
      </c>
      <c r="P955" s="9">
        <v>24379893938</v>
      </c>
      <c r="Q955" s="31">
        <v>0.89480000000000004</v>
      </c>
      <c r="R955" s="31">
        <v>0.68569999999999998</v>
      </c>
      <c r="S955" s="31">
        <v>0.89410000000000001</v>
      </c>
      <c r="T955" s="31">
        <v>0.80459999999999998</v>
      </c>
      <c r="U955" s="32">
        <v>0.80459999999999998</v>
      </c>
      <c r="V955" s="31">
        <f t="shared" si="28"/>
        <v>-0.11890000000000001</v>
      </c>
      <c r="W955" s="9">
        <f t="shared" si="29"/>
        <v>-28987693.892282002</v>
      </c>
    </row>
    <row r="956" spans="1:23" x14ac:dyDescent="0.35">
      <c r="A956" s="40">
        <v>240904</v>
      </c>
      <c r="B956" s="9" t="s">
        <v>107</v>
      </c>
      <c r="C956" s="9" t="s">
        <v>1035</v>
      </c>
      <c r="D956" s="9">
        <v>44773.798530092594</v>
      </c>
      <c r="E956" s="9">
        <v>2540967</v>
      </c>
      <c r="F956" s="9">
        <v>587853143</v>
      </c>
      <c r="G956" s="29">
        <v>587295617</v>
      </c>
      <c r="H956" s="29">
        <v>738397011</v>
      </c>
      <c r="I956" s="30">
        <v>0.25729999999999997</v>
      </c>
      <c r="J956" s="9">
        <v>0</v>
      </c>
      <c r="K956" s="9">
        <v>0</v>
      </c>
      <c r="L956" s="9">
        <v>0</v>
      </c>
      <c r="M956" s="9">
        <v>0.25729999999999997</v>
      </c>
      <c r="N956" s="9">
        <v>3045627</v>
      </c>
      <c r="O956" s="9">
        <v>504660</v>
      </c>
      <c r="P956" s="9">
        <v>738948891</v>
      </c>
      <c r="Q956" s="31">
        <v>0.86970000000000003</v>
      </c>
      <c r="R956" s="31">
        <v>0.70909999999999995</v>
      </c>
      <c r="S956" s="31">
        <v>0.89410000000000001</v>
      </c>
      <c r="T956" s="31">
        <v>0.80459999999999998</v>
      </c>
      <c r="U956" s="32">
        <v>0.80459999999999998</v>
      </c>
      <c r="V956" s="31">
        <f t="shared" si="28"/>
        <v>-9.5500000000000029E-2</v>
      </c>
      <c r="W956" s="9">
        <f t="shared" si="29"/>
        <v>-705696.1909050002</v>
      </c>
    </row>
    <row r="957" spans="1:23" x14ac:dyDescent="0.35">
      <c r="A957" s="40">
        <v>241901</v>
      </c>
      <c r="B957" s="9" t="s">
        <v>106</v>
      </c>
      <c r="C957" s="9" t="s">
        <v>1035</v>
      </c>
      <c r="D957" s="9">
        <v>44767.529120370367</v>
      </c>
      <c r="E957" s="9">
        <v>0</v>
      </c>
      <c r="F957" s="9">
        <v>462535813</v>
      </c>
      <c r="G957" s="29">
        <v>436359283</v>
      </c>
      <c r="H957" s="29">
        <v>465612265</v>
      </c>
      <c r="I957" s="30">
        <v>6.7000000000000004E-2</v>
      </c>
      <c r="J957" s="9">
        <v>0</v>
      </c>
      <c r="K957" s="9">
        <v>0</v>
      </c>
      <c r="L957" s="9">
        <v>0</v>
      </c>
      <c r="M957" s="9">
        <v>6.7000000000000004E-2</v>
      </c>
      <c r="N957" s="9">
        <v>0</v>
      </c>
      <c r="O957" s="9">
        <v>0</v>
      </c>
      <c r="P957" s="9">
        <v>493543637</v>
      </c>
      <c r="Q957" s="31">
        <v>0.89600000000000002</v>
      </c>
      <c r="R957" s="31">
        <v>0.86060000000000003</v>
      </c>
      <c r="S957" s="31">
        <v>0.89410000000000001</v>
      </c>
      <c r="T957" s="31">
        <v>0.80459999999999998</v>
      </c>
      <c r="U957" s="32">
        <v>0.86060000000000003</v>
      </c>
      <c r="V957" s="31">
        <f t="shared" si="28"/>
        <v>0</v>
      </c>
      <c r="W957" s="9">
        <f t="shared" si="29"/>
        <v>0</v>
      </c>
    </row>
    <row r="958" spans="1:23" x14ac:dyDescent="0.35">
      <c r="A958" s="40">
        <v>241902</v>
      </c>
      <c r="B958" s="9" t="s">
        <v>105</v>
      </c>
      <c r="C958" s="9" t="s">
        <v>1035</v>
      </c>
      <c r="D958" s="9">
        <v>44770.457719907405</v>
      </c>
      <c r="E958" s="9">
        <v>0</v>
      </c>
      <c r="F958" s="9">
        <v>474362137</v>
      </c>
      <c r="G958" s="29">
        <v>501042944</v>
      </c>
      <c r="H958" s="29">
        <v>626077699</v>
      </c>
      <c r="I958" s="30">
        <v>0.2495</v>
      </c>
      <c r="J958" s="9">
        <v>0</v>
      </c>
      <c r="K958" s="9">
        <v>0</v>
      </c>
      <c r="L958" s="9">
        <v>0</v>
      </c>
      <c r="M958" s="9">
        <v>0.2495</v>
      </c>
      <c r="N958" s="9">
        <v>0</v>
      </c>
      <c r="O958" s="9">
        <v>0</v>
      </c>
      <c r="P958" s="9">
        <v>592738724</v>
      </c>
      <c r="Q958" s="31">
        <v>0.82720000000000005</v>
      </c>
      <c r="R958" s="31">
        <v>0.67849999999999999</v>
      </c>
      <c r="S958" s="31">
        <v>0.89410000000000001</v>
      </c>
      <c r="T958" s="31">
        <v>0.80459999999999998</v>
      </c>
      <c r="U958" s="32">
        <v>0.80459999999999998</v>
      </c>
      <c r="V958" s="31">
        <f t="shared" si="28"/>
        <v>-0.12609999999999999</v>
      </c>
      <c r="W958" s="9">
        <f t="shared" si="29"/>
        <v>-747443.53096399992</v>
      </c>
    </row>
    <row r="959" spans="1:23" x14ac:dyDescent="0.35">
      <c r="A959" s="40">
        <v>241903</v>
      </c>
      <c r="B959" s="9" t="s">
        <v>104</v>
      </c>
      <c r="C959" s="9" t="s">
        <v>1035</v>
      </c>
      <c r="D959" s="9">
        <v>44768.607303240744</v>
      </c>
      <c r="E959" s="9">
        <v>0</v>
      </c>
      <c r="F959" s="9">
        <v>1464383332</v>
      </c>
      <c r="G959" s="29">
        <v>1344954866</v>
      </c>
      <c r="H959" s="29">
        <v>1417375321</v>
      </c>
      <c r="I959" s="30">
        <v>5.3800000000000001E-2</v>
      </c>
      <c r="J959" s="9">
        <v>0</v>
      </c>
      <c r="K959" s="9">
        <v>0</v>
      </c>
      <c r="L959" s="9">
        <v>0</v>
      </c>
      <c r="M959" s="9">
        <v>5.3800000000000001E-2</v>
      </c>
      <c r="N959" s="9">
        <v>0</v>
      </c>
      <c r="O959" s="9">
        <v>0</v>
      </c>
      <c r="P959" s="9">
        <v>1543234534</v>
      </c>
      <c r="Q959" s="31">
        <v>0.86650000000000005</v>
      </c>
      <c r="R959" s="31">
        <v>0.8427</v>
      </c>
      <c r="S959" s="31">
        <v>0.89410000000000001</v>
      </c>
      <c r="T959" s="31">
        <v>0.80459999999999998</v>
      </c>
      <c r="U959" s="32">
        <v>0.8427</v>
      </c>
      <c r="V959" s="31">
        <f t="shared" si="28"/>
        <v>0</v>
      </c>
      <c r="W959" s="9">
        <f t="shared" si="29"/>
        <v>0</v>
      </c>
    </row>
    <row r="960" spans="1:23" x14ac:dyDescent="0.35">
      <c r="A960" s="40">
        <v>241904</v>
      </c>
      <c r="B960" s="9" t="s">
        <v>103</v>
      </c>
      <c r="C960" s="9" t="s">
        <v>1035</v>
      </c>
      <c r="D960" s="9">
        <v>44769.687777777777</v>
      </c>
      <c r="E960" s="9">
        <v>0</v>
      </c>
      <c r="F960" s="9">
        <v>1271754684</v>
      </c>
      <c r="G960" s="29">
        <v>1333944794</v>
      </c>
      <c r="H960" s="29">
        <v>1421239424</v>
      </c>
      <c r="I960" s="30">
        <v>6.54E-2</v>
      </c>
      <c r="J960" s="9">
        <v>0</v>
      </c>
      <c r="K960" s="9">
        <v>0</v>
      </c>
      <c r="L960" s="9">
        <v>0</v>
      </c>
      <c r="M960" s="9">
        <v>6.54E-2</v>
      </c>
      <c r="N960" s="9">
        <v>0</v>
      </c>
      <c r="O960" s="9">
        <v>0</v>
      </c>
      <c r="P960" s="9">
        <v>1354979533</v>
      </c>
      <c r="Q960" s="31">
        <v>0.91339999999999999</v>
      </c>
      <c r="R960" s="31">
        <v>0.87870000000000004</v>
      </c>
      <c r="S960" s="31">
        <v>0.89410000000000001</v>
      </c>
      <c r="T960" s="31">
        <v>0.80459999999999998</v>
      </c>
      <c r="U960" s="32">
        <v>0.87870000000000004</v>
      </c>
      <c r="V960" s="31">
        <f t="shared" si="28"/>
        <v>0</v>
      </c>
      <c r="W960" s="9">
        <f t="shared" si="29"/>
        <v>0</v>
      </c>
    </row>
    <row r="961" spans="1:23" x14ac:dyDescent="0.35">
      <c r="A961" s="40">
        <v>241906</v>
      </c>
      <c r="B961" s="9" t="s">
        <v>102</v>
      </c>
      <c r="C961" s="9" t="s">
        <v>1035</v>
      </c>
      <c r="D961" s="9">
        <v>44768.607303240744</v>
      </c>
      <c r="E961" s="9">
        <v>0</v>
      </c>
      <c r="F961" s="9">
        <v>369127414</v>
      </c>
      <c r="G961" s="29">
        <v>350431177</v>
      </c>
      <c r="H961" s="29">
        <v>367520270</v>
      </c>
      <c r="I961" s="30">
        <v>4.8800000000000003E-2</v>
      </c>
      <c r="J961" s="9">
        <v>0</v>
      </c>
      <c r="K961" s="9">
        <v>0</v>
      </c>
      <c r="L961" s="9">
        <v>0</v>
      </c>
      <c r="M961" s="9">
        <v>4.8800000000000003E-2</v>
      </c>
      <c r="N961" s="9">
        <v>0</v>
      </c>
      <c r="O961" s="9">
        <v>0</v>
      </c>
      <c r="P961" s="9">
        <v>387128246</v>
      </c>
      <c r="Q961" s="31">
        <v>0.82199999999999995</v>
      </c>
      <c r="R961" s="31">
        <v>0.80330000000000001</v>
      </c>
      <c r="S961" s="31">
        <v>0.89410000000000001</v>
      </c>
      <c r="T961" s="31">
        <v>0.80459999999999998</v>
      </c>
      <c r="U961" s="32">
        <v>0.80459999999999998</v>
      </c>
      <c r="V961" s="31">
        <f t="shared" si="28"/>
        <v>-1.2999999999999678E-3</v>
      </c>
      <c r="W961" s="9">
        <f t="shared" si="29"/>
        <v>-5032.6671979998755</v>
      </c>
    </row>
    <row r="962" spans="1:23" x14ac:dyDescent="0.35">
      <c r="A962" s="40">
        <v>242902</v>
      </c>
      <c r="B962" s="9" t="s">
        <v>101</v>
      </c>
      <c r="C962" s="9" t="s">
        <v>1035</v>
      </c>
      <c r="D962" s="9">
        <v>44774.678518518522</v>
      </c>
      <c r="E962" s="9">
        <v>0</v>
      </c>
      <c r="F962" s="9">
        <v>134322082</v>
      </c>
      <c r="G962" s="29">
        <v>138072617</v>
      </c>
      <c r="H962" s="29">
        <v>156336002</v>
      </c>
      <c r="I962" s="30">
        <v>0.1323</v>
      </c>
      <c r="J962" s="9">
        <v>0</v>
      </c>
      <c r="K962" s="9">
        <v>0</v>
      </c>
      <c r="L962" s="9">
        <v>0</v>
      </c>
      <c r="M962" s="9">
        <v>0.1323</v>
      </c>
      <c r="N962" s="9">
        <v>0</v>
      </c>
      <c r="O962" s="9">
        <v>0</v>
      </c>
      <c r="P962" s="9">
        <v>152089370</v>
      </c>
      <c r="Q962" s="31">
        <v>0.91339999999999999</v>
      </c>
      <c r="R962" s="31">
        <v>0.82679999999999998</v>
      </c>
      <c r="S962" s="31">
        <v>0.89410000000000001</v>
      </c>
      <c r="T962" s="31">
        <v>0.80459999999999998</v>
      </c>
      <c r="U962" s="32">
        <v>0.82679999999999998</v>
      </c>
      <c r="V962" s="31">
        <f t="shared" ref="V962:V996" si="30">MIN(R962,S962)-U962</f>
        <v>0</v>
      </c>
      <c r="W962" s="9">
        <f t="shared" ref="W962:W996" si="31">V962*(P962/100)</f>
        <v>0</v>
      </c>
    </row>
    <row r="963" spans="1:23" x14ac:dyDescent="0.35">
      <c r="A963" s="40">
        <v>242903</v>
      </c>
      <c r="B963" s="9" t="s">
        <v>100</v>
      </c>
      <c r="C963" s="9" t="s">
        <v>1035</v>
      </c>
      <c r="D963" s="9">
        <v>44764.500613425924</v>
      </c>
      <c r="E963" s="9">
        <v>0</v>
      </c>
      <c r="F963" s="9">
        <v>225971907</v>
      </c>
      <c r="G963" s="29">
        <v>231872227</v>
      </c>
      <c r="H963" s="29">
        <v>274953340</v>
      </c>
      <c r="I963" s="30">
        <v>0.18579999999999999</v>
      </c>
      <c r="J963" s="9">
        <v>0</v>
      </c>
      <c r="K963" s="9">
        <v>0</v>
      </c>
      <c r="L963" s="9">
        <v>0</v>
      </c>
      <c r="M963" s="9">
        <v>0.18579999999999999</v>
      </c>
      <c r="N963" s="9">
        <v>0</v>
      </c>
      <c r="O963" s="9">
        <v>0</v>
      </c>
      <c r="P963" s="9">
        <v>267956760</v>
      </c>
      <c r="Q963" s="31">
        <v>0.91339999999999999</v>
      </c>
      <c r="R963" s="31">
        <v>0.78949999999999998</v>
      </c>
      <c r="S963" s="31">
        <v>0.89410000000000001</v>
      </c>
      <c r="T963" s="31">
        <v>0.80459999999999998</v>
      </c>
      <c r="U963" s="32">
        <v>0.80459999999999998</v>
      </c>
      <c r="V963" s="31">
        <f t="shared" si="30"/>
        <v>-1.5100000000000002E-2</v>
      </c>
      <c r="W963" s="9">
        <f t="shared" si="31"/>
        <v>-40461.470760000011</v>
      </c>
    </row>
    <row r="964" spans="1:23" x14ac:dyDescent="0.35">
      <c r="A964" s="40">
        <v>242905</v>
      </c>
      <c r="B964" s="9" t="s">
        <v>99</v>
      </c>
      <c r="C964" s="9" t="s">
        <v>1035</v>
      </c>
      <c r="D964" s="9">
        <v>44776.379432870373</v>
      </c>
      <c r="E964" s="9">
        <v>0</v>
      </c>
      <c r="F964" s="9">
        <v>440676946</v>
      </c>
      <c r="G964" s="29">
        <v>441538920</v>
      </c>
      <c r="H964" s="29">
        <v>532803300</v>
      </c>
      <c r="I964" s="30">
        <v>0.20669999999999999</v>
      </c>
      <c r="J964" s="9">
        <v>0</v>
      </c>
      <c r="K964" s="9">
        <v>0</v>
      </c>
      <c r="L964" s="9">
        <v>0</v>
      </c>
      <c r="M964" s="9">
        <v>0.20669999999999999</v>
      </c>
      <c r="N964" s="9">
        <v>0</v>
      </c>
      <c r="O964" s="9">
        <v>0</v>
      </c>
      <c r="P964" s="9">
        <v>531763159</v>
      </c>
      <c r="Q964" s="31">
        <v>0.91339999999999999</v>
      </c>
      <c r="R964" s="31">
        <v>0.77580000000000005</v>
      </c>
      <c r="S964" s="31">
        <v>0.89410000000000001</v>
      </c>
      <c r="T964" s="31">
        <v>0.80459999999999998</v>
      </c>
      <c r="U964" s="32">
        <v>0.80459999999999998</v>
      </c>
      <c r="V964" s="31">
        <f t="shared" si="30"/>
        <v>-2.8799999999999937E-2</v>
      </c>
      <c r="W964" s="9">
        <f t="shared" si="31"/>
        <v>-153147.78979199965</v>
      </c>
    </row>
    <row r="965" spans="1:23" x14ac:dyDescent="0.35">
      <c r="A965" s="40">
        <v>242906</v>
      </c>
      <c r="B965" s="9" t="s">
        <v>98</v>
      </c>
      <c r="C965" s="9" t="s">
        <v>1035</v>
      </c>
      <c r="D965" s="9">
        <v>44774.524027777778</v>
      </c>
      <c r="E965" s="9">
        <v>0</v>
      </c>
      <c r="F965" s="9">
        <v>853373270</v>
      </c>
      <c r="G965" s="29">
        <v>853373270</v>
      </c>
      <c r="H965" s="29">
        <v>1008487440</v>
      </c>
      <c r="I965" s="30">
        <v>0.18179999999999999</v>
      </c>
      <c r="J965" s="9">
        <v>0</v>
      </c>
      <c r="K965" s="9">
        <v>0</v>
      </c>
      <c r="L965" s="9">
        <v>0</v>
      </c>
      <c r="M965" s="9">
        <v>0.18179999999999999</v>
      </c>
      <c r="N965" s="9">
        <v>0</v>
      </c>
      <c r="O965" s="9">
        <v>0</v>
      </c>
      <c r="P965" s="9">
        <v>1008487440</v>
      </c>
      <c r="Q965" s="31">
        <v>0.91339999999999999</v>
      </c>
      <c r="R965" s="31">
        <v>0.79220000000000002</v>
      </c>
      <c r="S965" s="31">
        <v>0.89410000000000001</v>
      </c>
      <c r="T965" s="31">
        <v>0.80459999999999998</v>
      </c>
      <c r="U965" s="32">
        <v>0.80459999999999998</v>
      </c>
      <c r="V965" s="31">
        <f t="shared" si="30"/>
        <v>-1.2399999999999967E-2</v>
      </c>
      <c r="W965" s="9">
        <f t="shared" si="31"/>
        <v>-125052.44255999966</v>
      </c>
    </row>
    <row r="966" spans="1:23" x14ac:dyDescent="0.35">
      <c r="A966" s="40">
        <v>243901</v>
      </c>
      <c r="B966" s="9" t="s">
        <v>97</v>
      </c>
      <c r="C966" s="9" t="s">
        <v>1035</v>
      </c>
      <c r="D966" s="9">
        <v>44770.666516203702</v>
      </c>
      <c r="E966" s="9">
        <v>0</v>
      </c>
      <c r="F966" s="9">
        <v>974267472</v>
      </c>
      <c r="G966" s="29">
        <v>892662837</v>
      </c>
      <c r="H966" s="29">
        <v>973339308</v>
      </c>
      <c r="I966" s="30">
        <v>9.0399999999999994E-2</v>
      </c>
      <c r="J966" s="9">
        <v>0</v>
      </c>
      <c r="K966" s="9">
        <v>0</v>
      </c>
      <c r="L966" s="9">
        <v>0</v>
      </c>
      <c r="M966" s="9">
        <v>9.0399999999999994E-2</v>
      </c>
      <c r="N966" s="9">
        <v>0</v>
      </c>
      <c r="O966" s="9">
        <v>0</v>
      </c>
      <c r="P966" s="9">
        <v>1062319151</v>
      </c>
      <c r="Q966" s="31">
        <v>0.91339999999999999</v>
      </c>
      <c r="R966" s="31">
        <v>0.85860000000000003</v>
      </c>
      <c r="S966" s="31">
        <v>0.89410000000000001</v>
      </c>
      <c r="T966" s="31">
        <v>0.80459999999999998</v>
      </c>
      <c r="U966" s="32">
        <v>0.85860000000000003</v>
      </c>
      <c r="V966" s="31">
        <f t="shared" si="30"/>
        <v>0</v>
      </c>
      <c r="W966" s="9">
        <f t="shared" si="31"/>
        <v>0</v>
      </c>
    </row>
    <row r="967" spans="1:23" x14ac:dyDescent="0.35">
      <c r="A967" s="40">
        <v>243902</v>
      </c>
      <c r="B967" s="9" t="s">
        <v>96</v>
      </c>
      <c r="C967" s="9" t="s">
        <v>1035</v>
      </c>
      <c r="D967" s="9">
        <v>44774.524027777778</v>
      </c>
      <c r="E967" s="9">
        <v>0</v>
      </c>
      <c r="F967" s="9">
        <v>162110026</v>
      </c>
      <c r="G967" s="29">
        <v>157849248</v>
      </c>
      <c r="H967" s="29">
        <v>205893958</v>
      </c>
      <c r="I967" s="30">
        <v>0.3044</v>
      </c>
      <c r="J967" s="9">
        <v>0</v>
      </c>
      <c r="K967" s="9">
        <v>0</v>
      </c>
      <c r="L967" s="9">
        <v>0</v>
      </c>
      <c r="M967" s="9">
        <v>0.3044</v>
      </c>
      <c r="N967" s="9">
        <v>0</v>
      </c>
      <c r="O967" s="9">
        <v>0</v>
      </c>
      <c r="P967" s="9">
        <v>211451593</v>
      </c>
      <c r="Q967" s="31">
        <v>0.91339999999999999</v>
      </c>
      <c r="R967" s="31">
        <v>0.7177</v>
      </c>
      <c r="S967" s="31">
        <v>0.89410000000000001</v>
      </c>
      <c r="T967" s="31">
        <v>0.80459999999999998</v>
      </c>
      <c r="U967" s="32">
        <v>0.80459999999999998</v>
      </c>
      <c r="V967" s="31">
        <f t="shared" si="30"/>
        <v>-8.6899999999999977E-2</v>
      </c>
      <c r="W967" s="9">
        <f t="shared" si="31"/>
        <v>-183751.43431699998</v>
      </c>
    </row>
    <row r="968" spans="1:23" x14ac:dyDescent="0.35">
      <c r="A968" s="40">
        <v>243903</v>
      </c>
      <c r="B968" s="9" t="s">
        <v>95</v>
      </c>
      <c r="C968" s="9" t="s">
        <v>1035</v>
      </c>
      <c r="D968" s="9">
        <v>44769.687777777777</v>
      </c>
      <c r="E968" s="9">
        <v>0</v>
      </c>
      <c r="F968" s="9">
        <v>643925346</v>
      </c>
      <c r="G968" s="29">
        <v>689561920</v>
      </c>
      <c r="H968" s="29">
        <v>787622495</v>
      </c>
      <c r="I968" s="30">
        <v>0.14219999999999999</v>
      </c>
      <c r="J968" s="9">
        <v>0</v>
      </c>
      <c r="K968" s="9">
        <v>0</v>
      </c>
      <c r="L968" s="9">
        <v>0</v>
      </c>
      <c r="M968" s="9">
        <v>0.14219999999999999</v>
      </c>
      <c r="N968" s="9">
        <v>0</v>
      </c>
      <c r="O968" s="9">
        <v>0</v>
      </c>
      <c r="P968" s="9">
        <v>735496078</v>
      </c>
      <c r="Q968" s="31">
        <v>0.89580000000000004</v>
      </c>
      <c r="R968" s="31">
        <v>0.80379999999999996</v>
      </c>
      <c r="S968" s="31">
        <v>0.89410000000000001</v>
      </c>
      <c r="T968" s="31">
        <v>0.80459999999999998</v>
      </c>
      <c r="U968" s="32">
        <v>0.80459999999999998</v>
      </c>
      <c r="V968" s="31">
        <f t="shared" si="30"/>
        <v>-8.0000000000002292E-4</v>
      </c>
      <c r="W968" s="9">
        <f t="shared" si="31"/>
        <v>-5883.9686240001683</v>
      </c>
    </row>
    <row r="969" spans="1:23" x14ac:dyDescent="0.35">
      <c r="A969" s="40">
        <v>243905</v>
      </c>
      <c r="B969" s="9" t="s">
        <v>94</v>
      </c>
      <c r="C969" s="9" t="s">
        <v>1035</v>
      </c>
      <c r="D969" s="9">
        <v>44771.649733796294</v>
      </c>
      <c r="E969" s="9">
        <v>0</v>
      </c>
      <c r="F969" s="9">
        <v>4965475442</v>
      </c>
      <c r="G969" s="29">
        <v>4494360118</v>
      </c>
      <c r="H969" s="29">
        <v>4991344946</v>
      </c>
      <c r="I969" s="30">
        <v>0.1106</v>
      </c>
      <c r="J969" s="9">
        <v>0</v>
      </c>
      <c r="K969" s="9">
        <v>0</v>
      </c>
      <c r="L969" s="9">
        <v>0</v>
      </c>
      <c r="M969" s="9">
        <v>0.1106</v>
      </c>
      <c r="N969" s="9">
        <v>0</v>
      </c>
      <c r="O969" s="9">
        <v>0</v>
      </c>
      <c r="P969" s="9">
        <v>5514556044</v>
      </c>
      <c r="Q969" s="31">
        <v>0.8901</v>
      </c>
      <c r="R969" s="31">
        <v>0.82150000000000001</v>
      </c>
      <c r="S969" s="31">
        <v>0.89410000000000001</v>
      </c>
      <c r="T969" s="31">
        <v>0.80459999999999998</v>
      </c>
      <c r="U969" s="32">
        <v>0.82150000000000001</v>
      </c>
      <c r="V969" s="31">
        <f t="shared" si="30"/>
        <v>0</v>
      </c>
      <c r="W969" s="9">
        <f t="shared" si="31"/>
        <v>0</v>
      </c>
    </row>
    <row r="970" spans="1:23" x14ac:dyDescent="0.35">
      <c r="A970" s="40">
        <v>243906</v>
      </c>
      <c r="B970" s="9" t="s">
        <v>93</v>
      </c>
      <c r="C970" s="9" t="s">
        <v>1035</v>
      </c>
      <c r="D970" s="9">
        <v>44770.666516203702</v>
      </c>
      <c r="E970" s="9">
        <v>0</v>
      </c>
      <c r="F970" s="9">
        <v>221616019</v>
      </c>
      <c r="G970" s="29">
        <v>320712144</v>
      </c>
      <c r="H970" s="29">
        <v>363555447</v>
      </c>
      <c r="I970" s="30">
        <v>0.1336</v>
      </c>
      <c r="J970" s="9">
        <v>0</v>
      </c>
      <c r="K970" s="9">
        <v>0</v>
      </c>
      <c r="L970" s="9">
        <v>0</v>
      </c>
      <c r="M970" s="9">
        <v>0.1336</v>
      </c>
      <c r="N970" s="9">
        <v>0</v>
      </c>
      <c r="O970" s="9">
        <v>0</v>
      </c>
      <c r="P970" s="9">
        <v>251221266</v>
      </c>
      <c r="Q970" s="31">
        <v>0.90329999999999999</v>
      </c>
      <c r="R970" s="31">
        <v>0.81669999999999998</v>
      </c>
      <c r="S970" s="31">
        <v>0.89410000000000001</v>
      </c>
      <c r="T970" s="31">
        <v>0.80459999999999998</v>
      </c>
      <c r="U970" s="32">
        <v>0.81669999999999998</v>
      </c>
      <c r="V970" s="31">
        <f t="shared" si="30"/>
        <v>0</v>
      </c>
      <c r="W970" s="9">
        <f t="shared" si="31"/>
        <v>0</v>
      </c>
    </row>
    <row r="971" spans="1:23" x14ac:dyDescent="0.35">
      <c r="A971" s="40">
        <v>244901</v>
      </c>
      <c r="B971" s="9" t="s">
        <v>92</v>
      </c>
      <c r="C971" s="9" t="s">
        <v>1035</v>
      </c>
      <c r="D971" s="9">
        <v>44768.667326388888</v>
      </c>
      <c r="E971" s="9">
        <v>0</v>
      </c>
      <c r="F971" s="9">
        <v>79931670</v>
      </c>
      <c r="G971" s="29">
        <v>79337180</v>
      </c>
      <c r="H971" s="29">
        <v>121148995</v>
      </c>
      <c r="I971" s="30">
        <v>0.52700000000000002</v>
      </c>
      <c r="J971" s="9">
        <v>0</v>
      </c>
      <c r="K971" s="9">
        <v>0</v>
      </c>
      <c r="L971" s="9">
        <v>0</v>
      </c>
      <c r="M971" s="9">
        <v>0.52700000000000002</v>
      </c>
      <c r="N971" s="9">
        <v>0</v>
      </c>
      <c r="O971" s="9">
        <v>0</v>
      </c>
      <c r="P971" s="9">
        <v>122056790</v>
      </c>
      <c r="Q971" s="31">
        <v>0.91339999999999999</v>
      </c>
      <c r="R971" s="31">
        <v>0.61309999999999998</v>
      </c>
      <c r="S971" s="31">
        <v>0.89410000000000001</v>
      </c>
      <c r="T971" s="31">
        <v>0.80459999999999998</v>
      </c>
      <c r="U971" s="32">
        <v>0.80459999999999998</v>
      </c>
      <c r="V971" s="31">
        <f t="shared" si="30"/>
        <v>-0.1915</v>
      </c>
      <c r="W971" s="9">
        <f t="shared" si="31"/>
        <v>-233738.75284999999</v>
      </c>
    </row>
    <row r="972" spans="1:23" x14ac:dyDescent="0.35">
      <c r="A972" s="40">
        <v>244903</v>
      </c>
      <c r="B972" s="9" t="s">
        <v>91</v>
      </c>
      <c r="C972" s="9" t="s">
        <v>1035</v>
      </c>
      <c r="D972" s="9">
        <v>44774.524027777778</v>
      </c>
      <c r="E972" s="9">
        <v>0</v>
      </c>
      <c r="F972" s="9">
        <v>845456513</v>
      </c>
      <c r="G972" s="29">
        <v>855934988</v>
      </c>
      <c r="H972" s="29">
        <v>913875822</v>
      </c>
      <c r="I972" s="30">
        <v>6.7699999999999996E-2</v>
      </c>
      <c r="J972" s="9">
        <v>0</v>
      </c>
      <c r="K972" s="9">
        <v>0</v>
      </c>
      <c r="L972" s="9">
        <v>0</v>
      </c>
      <c r="M972" s="9">
        <v>6.7699999999999996E-2</v>
      </c>
      <c r="N972" s="9">
        <v>0</v>
      </c>
      <c r="O972" s="9">
        <v>0</v>
      </c>
      <c r="P972" s="9">
        <v>902688027</v>
      </c>
      <c r="Q972" s="31">
        <v>0.91339999999999999</v>
      </c>
      <c r="R972" s="31">
        <v>0.87680000000000002</v>
      </c>
      <c r="S972" s="31">
        <v>0.89410000000000001</v>
      </c>
      <c r="T972" s="31">
        <v>0.80459999999999998</v>
      </c>
      <c r="U972" s="32">
        <v>0.87680000000000002</v>
      </c>
      <c r="V972" s="31">
        <f t="shared" si="30"/>
        <v>0</v>
      </c>
      <c r="W972" s="9">
        <f t="shared" si="31"/>
        <v>0</v>
      </c>
    </row>
    <row r="973" spans="1:23" x14ac:dyDescent="0.35">
      <c r="A973" s="40">
        <v>244905</v>
      </c>
      <c r="B973" s="9" t="s">
        <v>42</v>
      </c>
      <c r="C973" s="9" t="s">
        <v>1035</v>
      </c>
      <c r="D973" s="9">
        <v>44774.678518518522</v>
      </c>
      <c r="E973" s="9">
        <v>0</v>
      </c>
      <c r="F973" s="9">
        <v>37267780</v>
      </c>
      <c r="G973" s="29">
        <v>37705410</v>
      </c>
      <c r="H973" s="29">
        <v>51363892</v>
      </c>
      <c r="I973" s="30">
        <v>0.36220000000000002</v>
      </c>
      <c r="J973" s="9">
        <v>0</v>
      </c>
      <c r="K973" s="9">
        <v>0</v>
      </c>
      <c r="L973" s="9">
        <v>0</v>
      </c>
      <c r="M973" s="9">
        <v>0.36220000000000002</v>
      </c>
      <c r="N973" s="9">
        <v>0</v>
      </c>
      <c r="O973" s="9">
        <v>0</v>
      </c>
      <c r="P973" s="9">
        <v>50767734</v>
      </c>
      <c r="Q973" s="31">
        <v>0.91339999999999999</v>
      </c>
      <c r="R973" s="31">
        <v>0.68720000000000003</v>
      </c>
      <c r="S973" s="31">
        <v>0.89410000000000001</v>
      </c>
      <c r="T973" s="31">
        <v>0.80459999999999998</v>
      </c>
      <c r="U973" s="32">
        <v>0.80459999999999998</v>
      </c>
      <c r="V973" s="31">
        <f t="shared" si="30"/>
        <v>-0.11739999999999995</v>
      </c>
      <c r="W973" s="9">
        <f t="shared" si="31"/>
        <v>-59601.319715999976</v>
      </c>
    </row>
    <row r="974" spans="1:23" x14ac:dyDescent="0.35">
      <c r="A974" s="40">
        <v>245901</v>
      </c>
      <c r="B974" s="9" t="s">
        <v>41</v>
      </c>
      <c r="C974" s="9" t="s">
        <v>1035</v>
      </c>
      <c r="D974" s="9">
        <v>44769.402430555558</v>
      </c>
      <c r="E974" s="9">
        <v>0</v>
      </c>
      <c r="F974" s="9">
        <v>41649015</v>
      </c>
      <c r="G974" s="29">
        <v>38772319</v>
      </c>
      <c r="H974" s="29">
        <v>43527273</v>
      </c>
      <c r="I974" s="30">
        <v>0.1226</v>
      </c>
      <c r="J974" s="9">
        <v>0</v>
      </c>
      <c r="K974" s="9">
        <v>0</v>
      </c>
      <c r="L974" s="9">
        <v>0</v>
      </c>
      <c r="M974" s="9">
        <v>0.1226</v>
      </c>
      <c r="N974" s="9">
        <v>0</v>
      </c>
      <c r="O974" s="9">
        <v>0</v>
      </c>
      <c r="P974" s="9">
        <v>46756761</v>
      </c>
      <c r="Q974" s="31">
        <v>0.89849999999999997</v>
      </c>
      <c r="R974" s="31">
        <v>0.82030000000000003</v>
      </c>
      <c r="S974" s="31">
        <v>0.89410000000000001</v>
      </c>
      <c r="T974" s="31">
        <v>0.80459999999999998</v>
      </c>
      <c r="U974" s="32">
        <v>0.82030000000000003</v>
      </c>
      <c r="V974" s="31">
        <f t="shared" si="30"/>
        <v>0</v>
      </c>
      <c r="W974" s="9">
        <f t="shared" si="31"/>
        <v>0</v>
      </c>
    </row>
    <row r="975" spans="1:23" x14ac:dyDescent="0.35">
      <c r="A975" s="40">
        <v>245902</v>
      </c>
      <c r="B975" s="9" t="s">
        <v>40</v>
      </c>
      <c r="C975" s="9" t="s">
        <v>1035</v>
      </c>
      <c r="D975" s="9">
        <v>44773.664652777778</v>
      </c>
      <c r="E975" s="9">
        <v>0</v>
      </c>
      <c r="F975" s="9">
        <v>556873521</v>
      </c>
      <c r="G975" s="29">
        <v>496079587</v>
      </c>
      <c r="H975" s="29">
        <v>490525270</v>
      </c>
      <c r="I975" s="30">
        <v>-1.12E-2</v>
      </c>
      <c r="J975" s="9">
        <v>164964852</v>
      </c>
      <c r="K975" s="9">
        <v>0</v>
      </c>
      <c r="L975" s="9">
        <v>164964852</v>
      </c>
      <c r="M975" s="9">
        <v>-0.25800000000000001</v>
      </c>
      <c r="N975" s="9">
        <v>0</v>
      </c>
      <c r="O975" s="9">
        <v>0</v>
      </c>
      <c r="P975" s="9">
        <v>550638529</v>
      </c>
      <c r="Q975" s="31">
        <v>0.82199999999999995</v>
      </c>
      <c r="R975" s="31">
        <v>0.82199999999999995</v>
      </c>
      <c r="S975" s="31">
        <v>0.89410000000000001</v>
      </c>
      <c r="T975" s="31">
        <v>0.80459999999999998</v>
      </c>
      <c r="U975" s="32">
        <v>0.82199999999999995</v>
      </c>
      <c r="V975" s="31">
        <f t="shared" si="30"/>
        <v>0</v>
      </c>
      <c r="W975" s="9">
        <f t="shared" si="31"/>
        <v>0</v>
      </c>
    </row>
    <row r="976" spans="1:23" x14ac:dyDescent="0.35">
      <c r="A976" s="40">
        <v>245903</v>
      </c>
      <c r="B976" s="9" t="s">
        <v>39</v>
      </c>
      <c r="C976" s="9" t="s">
        <v>1035</v>
      </c>
      <c r="D976" s="9">
        <v>44767.682997685188</v>
      </c>
      <c r="E976" s="9">
        <v>0</v>
      </c>
      <c r="F976" s="9">
        <v>377279457</v>
      </c>
      <c r="G976" s="29">
        <v>348595589</v>
      </c>
      <c r="H976" s="29">
        <v>351916430</v>
      </c>
      <c r="I976" s="30">
        <v>9.4999999999999998E-3</v>
      </c>
      <c r="J976" s="9">
        <v>38691618</v>
      </c>
      <c r="K976" s="9">
        <v>0</v>
      </c>
      <c r="L976" s="9">
        <v>38691618</v>
      </c>
      <c r="M976" s="9">
        <v>-9.1300000000000006E-2</v>
      </c>
      <c r="N976" s="9">
        <v>0</v>
      </c>
      <c r="O976" s="9">
        <v>0</v>
      </c>
      <c r="P976" s="9">
        <v>380873550</v>
      </c>
      <c r="Q976" s="31">
        <v>0.91339999999999999</v>
      </c>
      <c r="R976" s="31">
        <v>0.91339999999999999</v>
      </c>
      <c r="S976" s="31">
        <v>0.89410000000000001</v>
      </c>
      <c r="T976" s="31">
        <v>0.80459999999999998</v>
      </c>
      <c r="U976" s="32">
        <v>0.89410000000000001</v>
      </c>
      <c r="V976" s="31">
        <f t="shared" si="30"/>
        <v>0</v>
      </c>
      <c r="W976" s="9">
        <f t="shared" si="31"/>
        <v>0</v>
      </c>
    </row>
    <row r="977" spans="1:23" x14ac:dyDescent="0.35">
      <c r="A977" s="40">
        <v>245904</v>
      </c>
      <c r="B977" s="9" t="s">
        <v>38</v>
      </c>
      <c r="C977" s="9" t="s">
        <v>1035</v>
      </c>
      <c r="D977" s="9">
        <v>44774.629942129628</v>
      </c>
      <c r="E977" s="9">
        <v>0</v>
      </c>
      <c r="F977" s="9">
        <v>171238766</v>
      </c>
      <c r="G977" s="29">
        <v>131636052</v>
      </c>
      <c r="H977" s="29">
        <v>143082966</v>
      </c>
      <c r="I977" s="30">
        <v>8.6999999999999994E-2</v>
      </c>
      <c r="J977" s="9">
        <v>14939610</v>
      </c>
      <c r="K977" s="9">
        <v>0</v>
      </c>
      <c r="L977" s="9">
        <v>14939610</v>
      </c>
      <c r="M977" s="9">
        <v>-2.3800000000000002E-2</v>
      </c>
      <c r="N977" s="9">
        <v>0</v>
      </c>
      <c r="O977" s="9">
        <v>0</v>
      </c>
      <c r="P977" s="9">
        <v>186129485</v>
      </c>
      <c r="Q977" s="31">
        <v>0.85540000000000005</v>
      </c>
      <c r="R977" s="31">
        <v>0.85540000000000005</v>
      </c>
      <c r="S977" s="31">
        <v>0.89410000000000001</v>
      </c>
      <c r="T977" s="31">
        <v>0.80459999999999998</v>
      </c>
      <c r="U977" s="32">
        <v>0.85540000000000005</v>
      </c>
      <c r="V977" s="31">
        <f t="shared" si="30"/>
        <v>0</v>
      </c>
      <c r="W977" s="9">
        <f t="shared" si="31"/>
        <v>0</v>
      </c>
    </row>
    <row r="978" spans="1:23" x14ac:dyDescent="0.35">
      <c r="A978" s="40">
        <v>246902</v>
      </c>
      <c r="B978" s="9" t="s">
        <v>37</v>
      </c>
      <c r="C978" s="9" t="s">
        <v>1035</v>
      </c>
      <c r="D978" s="9">
        <v>44774.781990740739</v>
      </c>
      <c r="E978" s="9">
        <v>0</v>
      </c>
      <c r="F978" s="9">
        <v>671748943</v>
      </c>
      <c r="G978" s="29">
        <v>606434099</v>
      </c>
      <c r="H978" s="29">
        <v>805353332</v>
      </c>
      <c r="I978" s="30">
        <v>0.32800000000000001</v>
      </c>
      <c r="J978" s="9">
        <v>0</v>
      </c>
      <c r="K978" s="9">
        <v>0</v>
      </c>
      <c r="L978" s="9">
        <v>0</v>
      </c>
      <c r="M978" s="9">
        <v>0.32800000000000001</v>
      </c>
      <c r="N978" s="9">
        <v>0</v>
      </c>
      <c r="O978" s="9">
        <v>0</v>
      </c>
      <c r="P978" s="9">
        <v>892092398</v>
      </c>
      <c r="Q978" s="31">
        <v>0.82199999999999995</v>
      </c>
      <c r="R978" s="31">
        <v>0.63439999999999996</v>
      </c>
      <c r="S978" s="31">
        <v>0.89410000000000001</v>
      </c>
      <c r="T978" s="31">
        <v>0.80459999999999998</v>
      </c>
      <c r="U978" s="32">
        <v>0.80459999999999998</v>
      </c>
      <c r="V978" s="31">
        <f t="shared" si="30"/>
        <v>-0.17020000000000002</v>
      </c>
      <c r="W978" s="9">
        <f t="shared" si="31"/>
        <v>-1518341.2613960002</v>
      </c>
    </row>
    <row r="979" spans="1:23" x14ac:dyDescent="0.35">
      <c r="A979" s="40">
        <v>246904</v>
      </c>
      <c r="B979" s="9" t="s">
        <v>36</v>
      </c>
      <c r="C979" s="9" t="s">
        <v>1035</v>
      </c>
      <c r="D979" s="9">
        <v>44767.682997685188</v>
      </c>
      <c r="E979" s="9">
        <v>0</v>
      </c>
      <c r="F979" s="9">
        <v>13983605024</v>
      </c>
      <c r="G979" s="29">
        <v>14737564572</v>
      </c>
      <c r="H979" s="29">
        <v>19116752280</v>
      </c>
      <c r="I979" s="30">
        <v>0.29709999999999998</v>
      </c>
      <c r="J979" s="9">
        <v>0</v>
      </c>
      <c r="K979" s="9">
        <v>0</v>
      </c>
      <c r="L979" s="9">
        <v>0</v>
      </c>
      <c r="M979" s="9">
        <v>0.29709999999999998</v>
      </c>
      <c r="N979" s="9">
        <v>0</v>
      </c>
      <c r="O979" s="9">
        <v>0</v>
      </c>
      <c r="P979" s="9">
        <v>18138757725</v>
      </c>
      <c r="Q979" s="31">
        <v>0.82199999999999995</v>
      </c>
      <c r="R979" s="31">
        <v>0.64949999999999997</v>
      </c>
      <c r="S979" s="31">
        <v>0.89410000000000001</v>
      </c>
      <c r="T979" s="31">
        <v>0.80459999999999998</v>
      </c>
      <c r="U979" s="32">
        <v>0.80459999999999998</v>
      </c>
      <c r="V979" s="31">
        <f t="shared" si="30"/>
        <v>-0.15510000000000002</v>
      </c>
      <c r="W979" s="9">
        <f t="shared" si="31"/>
        <v>-28133213.231475003</v>
      </c>
    </row>
    <row r="980" spans="1:23" x14ac:dyDescent="0.35">
      <c r="A980" s="40">
        <v>246905</v>
      </c>
      <c r="B980" s="9" t="s">
        <v>35</v>
      </c>
      <c r="C980" s="9" t="s">
        <v>1035</v>
      </c>
      <c r="D980" s="9">
        <v>44768.642604166664</v>
      </c>
      <c r="E980" s="9">
        <v>0</v>
      </c>
      <c r="F980" s="9">
        <v>201624817</v>
      </c>
      <c r="G980" s="29">
        <v>213904963</v>
      </c>
      <c r="H980" s="29">
        <v>286640092</v>
      </c>
      <c r="I980" s="30">
        <v>0.34</v>
      </c>
      <c r="J980" s="9">
        <v>0</v>
      </c>
      <c r="K980" s="9">
        <v>0</v>
      </c>
      <c r="L980" s="9">
        <v>0</v>
      </c>
      <c r="M980" s="9">
        <v>0.34</v>
      </c>
      <c r="N980" s="9">
        <v>0</v>
      </c>
      <c r="O980" s="9">
        <v>0</v>
      </c>
      <c r="P980" s="9">
        <v>270184269</v>
      </c>
      <c r="Q980" s="31">
        <v>0.82199999999999995</v>
      </c>
      <c r="R980" s="31">
        <v>0.62870000000000004</v>
      </c>
      <c r="S980" s="31">
        <v>0.89410000000000001</v>
      </c>
      <c r="T980" s="31">
        <v>0.80459999999999998</v>
      </c>
      <c r="U980" s="32">
        <v>0.80459999999999998</v>
      </c>
      <c r="V980" s="31">
        <f t="shared" si="30"/>
        <v>-0.17589999999999995</v>
      </c>
      <c r="W980" s="9">
        <f t="shared" si="31"/>
        <v>-475254.12917099986</v>
      </c>
    </row>
    <row r="981" spans="1:23" x14ac:dyDescent="0.35">
      <c r="A981" s="40">
        <v>246906</v>
      </c>
      <c r="B981" s="9" t="s">
        <v>34</v>
      </c>
      <c r="C981" s="9" t="s">
        <v>1035</v>
      </c>
      <c r="D981" s="9">
        <v>44771.403298611112</v>
      </c>
      <c r="E981" s="9">
        <v>0</v>
      </c>
      <c r="F981" s="9">
        <v>5193912559</v>
      </c>
      <c r="G981" s="29">
        <v>5210692893</v>
      </c>
      <c r="H981" s="29">
        <v>7040996974</v>
      </c>
      <c r="I981" s="30">
        <v>0.3513</v>
      </c>
      <c r="J981" s="9">
        <v>0</v>
      </c>
      <c r="K981" s="9">
        <v>0</v>
      </c>
      <c r="L981" s="9">
        <v>0</v>
      </c>
      <c r="M981" s="9">
        <v>0.3513</v>
      </c>
      <c r="N981" s="9">
        <v>0</v>
      </c>
      <c r="O981" s="9">
        <v>0</v>
      </c>
      <c r="P981" s="9">
        <v>7018322392</v>
      </c>
      <c r="Q981" s="31">
        <v>0.82199999999999995</v>
      </c>
      <c r="R981" s="31">
        <v>0.62350000000000005</v>
      </c>
      <c r="S981" s="31">
        <v>0.89410000000000001</v>
      </c>
      <c r="T981" s="31">
        <v>0.80459999999999998</v>
      </c>
      <c r="U981" s="32">
        <v>0.80459999999999998</v>
      </c>
      <c r="V981" s="31">
        <f t="shared" si="30"/>
        <v>-0.18109999999999993</v>
      </c>
      <c r="W981" s="9">
        <f t="shared" si="31"/>
        <v>-12710181.851911996</v>
      </c>
    </row>
    <row r="982" spans="1:23" x14ac:dyDescent="0.35">
      <c r="A982" s="40">
        <v>246907</v>
      </c>
      <c r="B982" s="9" t="s">
        <v>33</v>
      </c>
      <c r="C982" s="9" t="s">
        <v>1035</v>
      </c>
      <c r="D982" s="9">
        <v>44769.687777777777</v>
      </c>
      <c r="E982" s="9">
        <v>0</v>
      </c>
      <c r="F982" s="9">
        <v>2064521468</v>
      </c>
      <c r="G982" s="29">
        <v>2260459468</v>
      </c>
      <c r="H982" s="29">
        <v>3019403105</v>
      </c>
      <c r="I982" s="30">
        <v>0.3357</v>
      </c>
      <c r="J982" s="9">
        <v>0</v>
      </c>
      <c r="K982" s="9">
        <v>0</v>
      </c>
      <c r="L982" s="9">
        <v>0</v>
      </c>
      <c r="M982" s="9">
        <v>0.3357</v>
      </c>
      <c r="N982" s="9">
        <v>0</v>
      </c>
      <c r="O982" s="9">
        <v>0</v>
      </c>
      <c r="P982" s="9">
        <v>2757679409</v>
      </c>
      <c r="Q982" s="31">
        <v>0.82199999999999995</v>
      </c>
      <c r="R982" s="31">
        <v>0.63070000000000004</v>
      </c>
      <c r="S982" s="31">
        <v>0.89410000000000001</v>
      </c>
      <c r="T982" s="31">
        <v>0.80459999999999998</v>
      </c>
      <c r="U982" s="32">
        <v>0.80459999999999998</v>
      </c>
      <c r="V982" s="31">
        <f t="shared" si="30"/>
        <v>-0.17389999999999994</v>
      </c>
      <c r="W982" s="9">
        <f t="shared" si="31"/>
        <v>-4795604.4922509985</v>
      </c>
    </row>
    <row r="983" spans="1:23" x14ac:dyDescent="0.35">
      <c r="A983" s="40">
        <v>246908</v>
      </c>
      <c r="B983" s="9" t="s">
        <v>32</v>
      </c>
      <c r="C983" s="9" t="s">
        <v>1035</v>
      </c>
      <c r="D983" s="9">
        <v>44771.403298611112</v>
      </c>
      <c r="E983" s="9">
        <v>0</v>
      </c>
      <c r="F983" s="9">
        <v>4519774969</v>
      </c>
      <c r="G983" s="29">
        <v>4539930649</v>
      </c>
      <c r="H983" s="29">
        <v>6602240942</v>
      </c>
      <c r="I983" s="30">
        <v>0.45429999999999998</v>
      </c>
      <c r="J983" s="9">
        <v>0</v>
      </c>
      <c r="K983" s="9">
        <v>0</v>
      </c>
      <c r="L983" s="9">
        <v>0</v>
      </c>
      <c r="M983" s="9">
        <v>0.45429999999999998</v>
      </c>
      <c r="N983" s="9">
        <v>0</v>
      </c>
      <c r="O983" s="9">
        <v>0</v>
      </c>
      <c r="P983" s="9">
        <v>6572929337</v>
      </c>
      <c r="Q983" s="31">
        <v>0.82199999999999995</v>
      </c>
      <c r="R983" s="31">
        <v>0.57930000000000004</v>
      </c>
      <c r="S983" s="31">
        <v>0.89410000000000001</v>
      </c>
      <c r="T983" s="31">
        <v>0.80459999999999998</v>
      </c>
      <c r="U983" s="32">
        <v>0.80459999999999998</v>
      </c>
      <c r="V983" s="31">
        <f t="shared" si="30"/>
        <v>-0.22529999999999994</v>
      </c>
      <c r="W983" s="9">
        <f t="shared" si="31"/>
        <v>-14808809.796260996</v>
      </c>
    </row>
    <row r="984" spans="1:23" x14ac:dyDescent="0.35">
      <c r="A984" s="40">
        <v>246909</v>
      </c>
      <c r="B984" s="9" t="s">
        <v>31</v>
      </c>
      <c r="C984" s="9" t="s">
        <v>1035</v>
      </c>
      <c r="D984" s="9">
        <v>44774.524027777778</v>
      </c>
      <c r="E984" s="9">
        <v>0</v>
      </c>
      <c r="F984" s="9">
        <v>44658041463</v>
      </c>
      <c r="G984" s="29">
        <v>44338382387</v>
      </c>
      <c r="H984" s="29">
        <v>51917318220</v>
      </c>
      <c r="I984" s="30">
        <v>0.1709</v>
      </c>
      <c r="J984" s="9">
        <v>0</v>
      </c>
      <c r="K984" s="9">
        <v>0</v>
      </c>
      <c r="L984" s="9">
        <v>0</v>
      </c>
      <c r="M984" s="9">
        <v>0.1709</v>
      </c>
      <c r="N984" s="9">
        <v>0</v>
      </c>
      <c r="O984" s="9">
        <v>0</v>
      </c>
      <c r="P984" s="9">
        <v>52291617892</v>
      </c>
      <c r="Q984" s="31">
        <v>0.84360000000000002</v>
      </c>
      <c r="R984" s="31">
        <v>0.73839999999999995</v>
      </c>
      <c r="S984" s="31">
        <v>0.89410000000000001</v>
      </c>
      <c r="T984" s="31">
        <v>0.80459999999999998</v>
      </c>
      <c r="U984" s="32">
        <v>0.80459999999999998</v>
      </c>
      <c r="V984" s="31">
        <f t="shared" si="30"/>
        <v>-6.6200000000000037E-2</v>
      </c>
      <c r="W984" s="9">
        <f t="shared" si="31"/>
        <v>-34617051.044504017</v>
      </c>
    </row>
    <row r="985" spans="1:23" x14ac:dyDescent="0.35">
      <c r="A985" s="40">
        <v>246911</v>
      </c>
      <c r="B985" s="9" t="s">
        <v>30</v>
      </c>
      <c r="C985" s="9" t="s">
        <v>1035</v>
      </c>
      <c r="D985" s="9">
        <v>44764.621319444443</v>
      </c>
      <c r="E985" s="9">
        <v>0</v>
      </c>
      <c r="F985" s="9">
        <v>1578357127</v>
      </c>
      <c r="G985" s="29">
        <v>1664931877</v>
      </c>
      <c r="H985" s="29">
        <v>2285894629</v>
      </c>
      <c r="I985" s="30">
        <v>0.373</v>
      </c>
      <c r="J985" s="9">
        <v>0</v>
      </c>
      <c r="K985" s="9">
        <v>0</v>
      </c>
      <c r="L985" s="9">
        <v>0</v>
      </c>
      <c r="M985" s="9">
        <v>0.373</v>
      </c>
      <c r="N985" s="9">
        <v>0</v>
      </c>
      <c r="O985" s="9">
        <v>0</v>
      </c>
      <c r="P985" s="9">
        <v>2167030453</v>
      </c>
      <c r="Q985" s="31">
        <v>0.82199999999999995</v>
      </c>
      <c r="R985" s="31">
        <v>0.61360000000000003</v>
      </c>
      <c r="S985" s="31">
        <v>0.89410000000000001</v>
      </c>
      <c r="T985" s="31">
        <v>0.80459999999999998</v>
      </c>
      <c r="U985" s="32">
        <v>0.80459999999999998</v>
      </c>
      <c r="V985" s="31">
        <f t="shared" si="30"/>
        <v>-0.19099999999999995</v>
      </c>
      <c r="W985" s="9">
        <f t="shared" si="31"/>
        <v>-4139028.165229999</v>
      </c>
    </row>
    <row r="986" spans="1:23" x14ac:dyDescent="0.35">
      <c r="A986" s="40">
        <v>246912</v>
      </c>
      <c r="B986" s="9" t="s">
        <v>29</v>
      </c>
      <c r="C986" s="9" t="s">
        <v>1035</v>
      </c>
      <c r="D986" s="9">
        <v>44768.607303240744</v>
      </c>
      <c r="E986" s="9">
        <v>0</v>
      </c>
      <c r="F986" s="9">
        <v>345334663</v>
      </c>
      <c r="G986" s="29">
        <v>364666277</v>
      </c>
      <c r="H986" s="29">
        <v>450008174</v>
      </c>
      <c r="I986" s="30">
        <v>0.23400000000000001</v>
      </c>
      <c r="J986" s="9">
        <v>0</v>
      </c>
      <c r="K986" s="9">
        <v>0</v>
      </c>
      <c r="L986" s="9">
        <v>0</v>
      </c>
      <c r="M986" s="9">
        <v>0.23400000000000001</v>
      </c>
      <c r="N986" s="9">
        <v>0</v>
      </c>
      <c r="O986" s="9">
        <v>0</v>
      </c>
      <c r="P986" s="9">
        <v>426152433</v>
      </c>
      <c r="Q986" s="31">
        <v>0.82199999999999995</v>
      </c>
      <c r="R986" s="31">
        <v>0.68269999999999997</v>
      </c>
      <c r="S986" s="31">
        <v>0.89410000000000001</v>
      </c>
      <c r="T986" s="31">
        <v>0.80459999999999998</v>
      </c>
      <c r="U986" s="32">
        <v>0.80459999999999998</v>
      </c>
      <c r="V986" s="31">
        <f t="shared" si="30"/>
        <v>-0.12190000000000001</v>
      </c>
      <c r="W986" s="9">
        <f t="shared" si="31"/>
        <v>-519479.81582700007</v>
      </c>
    </row>
    <row r="987" spans="1:23" x14ac:dyDescent="0.35">
      <c r="A987" s="40">
        <v>246913</v>
      </c>
      <c r="B987" s="9" t="s">
        <v>28</v>
      </c>
      <c r="C987" s="9" t="s">
        <v>1035</v>
      </c>
      <c r="D987" s="9">
        <v>44768.607303240744</v>
      </c>
      <c r="E987" s="9">
        <v>0</v>
      </c>
      <c r="F987" s="9">
        <v>32631397883</v>
      </c>
      <c r="G987" s="29">
        <v>33083032856</v>
      </c>
      <c r="H987" s="29">
        <v>41524201389</v>
      </c>
      <c r="I987" s="30">
        <v>0.25519999999999998</v>
      </c>
      <c r="J987" s="9">
        <v>0</v>
      </c>
      <c r="K987" s="9">
        <v>0</v>
      </c>
      <c r="L987" s="9">
        <v>0</v>
      </c>
      <c r="M987" s="9">
        <v>0.25519999999999998</v>
      </c>
      <c r="N987" s="9">
        <v>0</v>
      </c>
      <c r="O987" s="9">
        <v>0</v>
      </c>
      <c r="P987" s="9">
        <v>40957331306</v>
      </c>
      <c r="Q987" s="31">
        <v>0.82199999999999995</v>
      </c>
      <c r="R987" s="31">
        <v>0.67120000000000002</v>
      </c>
      <c r="S987" s="31">
        <v>0.89410000000000001</v>
      </c>
      <c r="T987" s="31">
        <v>0.80459999999999998</v>
      </c>
      <c r="U987" s="32">
        <v>0.80459999999999998</v>
      </c>
      <c r="V987" s="31">
        <f t="shared" si="30"/>
        <v>-0.13339999999999996</v>
      </c>
      <c r="W987" s="9">
        <f t="shared" si="31"/>
        <v>-54637079.962203987</v>
      </c>
    </row>
    <row r="988" spans="1:23" x14ac:dyDescent="0.35">
      <c r="A988" s="40">
        <v>246914</v>
      </c>
      <c r="B988" s="9" t="s">
        <v>27</v>
      </c>
      <c r="C988" s="9" t="s">
        <v>1035</v>
      </c>
      <c r="D988" s="9">
        <v>44771.554629629631</v>
      </c>
      <c r="E988" s="9">
        <v>0</v>
      </c>
      <c r="F988" s="9">
        <v>173823342</v>
      </c>
      <c r="G988" s="29">
        <v>182806673</v>
      </c>
      <c r="H988" s="29">
        <v>254509522</v>
      </c>
      <c r="I988" s="30">
        <v>0.39219999999999999</v>
      </c>
      <c r="J988" s="9">
        <v>0</v>
      </c>
      <c r="K988" s="9">
        <v>0</v>
      </c>
      <c r="L988" s="9">
        <v>0</v>
      </c>
      <c r="M988" s="9">
        <v>0.39219999999999999</v>
      </c>
      <c r="N988" s="9">
        <v>0</v>
      </c>
      <c r="O988" s="9">
        <v>0</v>
      </c>
      <c r="P988" s="9">
        <v>242002630</v>
      </c>
      <c r="Q988" s="31">
        <v>0.82199999999999995</v>
      </c>
      <c r="R988" s="31">
        <v>0.60509999999999997</v>
      </c>
      <c r="S988" s="31">
        <v>0.89410000000000001</v>
      </c>
      <c r="T988" s="31">
        <v>0.80459999999999998</v>
      </c>
      <c r="U988" s="32">
        <v>0.80459999999999998</v>
      </c>
      <c r="V988" s="31">
        <f t="shared" si="30"/>
        <v>-0.19950000000000001</v>
      </c>
      <c r="W988" s="9">
        <f t="shared" si="31"/>
        <v>-482795.24685</v>
      </c>
    </row>
    <row r="989" spans="1:23" x14ac:dyDescent="0.35">
      <c r="A989" s="40">
        <v>247901</v>
      </c>
      <c r="B989" s="9" t="s">
        <v>26</v>
      </c>
      <c r="C989" s="9" t="s">
        <v>1035</v>
      </c>
      <c r="D989" s="9">
        <v>44767.529120370367</v>
      </c>
      <c r="E989" s="9">
        <v>0</v>
      </c>
      <c r="F989" s="9">
        <v>1810388850</v>
      </c>
      <c r="G989" s="29">
        <v>1870592604</v>
      </c>
      <c r="H989" s="29">
        <v>2061661147</v>
      </c>
      <c r="I989" s="30">
        <v>0.1021</v>
      </c>
      <c r="J989" s="9">
        <v>0</v>
      </c>
      <c r="K989" s="9">
        <v>0</v>
      </c>
      <c r="L989" s="9">
        <v>0</v>
      </c>
      <c r="M989" s="9">
        <v>0.1021</v>
      </c>
      <c r="N989" s="9">
        <v>0</v>
      </c>
      <c r="O989" s="9">
        <v>0</v>
      </c>
      <c r="P989" s="9">
        <v>1995307982</v>
      </c>
      <c r="Q989" s="31">
        <v>0.82199999999999995</v>
      </c>
      <c r="R989" s="31">
        <v>0.76439999999999997</v>
      </c>
      <c r="S989" s="31">
        <v>0.89410000000000001</v>
      </c>
      <c r="T989" s="31">
        <v>0.80459999999999998</v>
      </c>
      <c r="U989" s="32">
        <v>0.80459999999999998</v>
      </c>
      <c r="V989" s="31">
        <f t="shared" si="30"/>
        <v>-4.0200000000000014E-2</v>
      </c>
      <c r="W989" s="9">
        <f t="shared" si="31"/>
        <v>-802113.80876400031</v>
      </c>
    </row>
    <row r="990" spans="1:23" x14ac:dyDescent="0.35">
      <c r="A990" s="40">
        <v>247903</v>
      </c>
      <c r="B990" s="9" t="s">
        <v>25</v>
      </c>
      <c r="C990" s="9" t="s">
        <v>1035</v>
      </c>
      <c r="D990" s="9">
        <v>44798.375023148146</v>
      </c>
      <c r="E990" s="9">
        <v>0</v>
      </c>
      <c r="F990" s="9">
        <v>1520774036</v>
      </c>
      <c r="G990" s="29">
        <v>1591633842</v>
      </c>
      <c r="H990" s="29">
        <v>1744731495</v>
      </c>
      <c r="I990" s="30">
        <v>9.6199999999999994E-2</v>
      </c>
      <c r="J990" s="9">
        <v>0</v>
      </c>
      <c r="K990" s="9">
        <v>0</v>
      </c>
      <c r="L990" s="9">
        <v>0</v>
      </c>
      <c r="M990" s="9">
        <v>9.6199999999999994E-2</v>
      </c>
      <c r="N990" s="9">
        <v>0</v>
      </c>
      <c r="O990" s="9">
        <v>0</v>
      </c>
      <c r="P990" s="9">
        <v>1667055756</v>
      </c>
      <c r="Q990" s="31">
        <v>0.82199999999999995</v>
      </c>
      <c r="R990" s="31">
        <v>0.76859999999999995</v>
      </c>
      <c r="S990" s="31">
        <v>0.89410000000000001</v>
      </c>
      <c r="T990" s="31">
        <v>0.80459999999999998</v>
      </c>
      <c r="U990" s="32">
        <v>0.80459999999999998</v>
      </c>
      <c r="V990" s="31">
        <f t="shared" si="30"/>
        <v>-3.6000000000000032E-2</v>
      </c>
      <c r="W990" s="9">
        <f t="shared" si="31"/>
        <v>-600140.07216000056</v>
      </c>
    </row>
    <row r="991" spans="1:23" x14ac:dyDescent="0.35">
      <c r="A991" s="40">
        <v>247904</v>
      </c>
      <c r="B991" s="9" t="s">
        <v>24</v>
      </c>
      <c r="C991" s="9" t="s">
        <v>1035</v>
      </c>
      <c r="D991" s="9">
        <v>44768.607303240744</v>
      </c>
      <c r="E991" s="9">
        <v>0</v>
      </c>
      <c r="F991" s="9">
        <v>380741790</v>
      </c>
      <c r="G991" s="29">
        <v>375887141</v>
      </c>
      <c r="H991" s="29">
        <v>434513943</v>
      </c>
      <c r="I991" s="30">
        <v>0.156</v>
      </c>
      <c r="J991" s="9">
        <v>0</v>
      </c>
      <c r="K991" s="9">
        <v>0</v>
      </c>
      <c r="L991" s="9">
        <v>0</v>
      </c>
      <c r="M991" s="9">
        <v>0.156</v>
      </c>
      <c r="N991" s="9">
        <v>0</v>
      </c>
      <c r="O991" s="9">
        <v>0</v>
      </c>
      <c r="P991" s="9">
        <v>440125768</v>
      </c>
      <c r="Q991" s="31">
        <v>0.82199999999999995</v>
      </c>
      <c r="R991" s="31">
        <v>0.7288</v>
      </c>
      <c r="S991" s="31">
        <v>0.89410000000000001</v>
      </c>
      <c r="T991" s="31">
        <v>0.80459999999999998</v>
      </c>
      <c r="U991" s="32">
        <v>0.80459999999999998</v>
      </c>
      <c r="V991" s="31">
        <f t="shared" si="30"/>
        <v>-7.5799999999999979E-2</v>
      </c>
      <c r="W991" s="9">
        <f t="shared" si="31"/>
        <v>-333615.33214399987</v>
      </c>
    </row>
    <row r="992" spans="1:23" x14ac:dyDescent="0.35">
      <c r="A992" s="40">
        <v>247906</v>
      </c>
      <c r="B992" s="9" t="s">
        <v>23</v>
      </c>
      <c r="C992" s="9" t="s">
        <v>1035</v>
      </c>
      <c r="D992" s="9">
        <v>44774.524027777778</v>
      </c>
      <c r="E992" s="9">
        <v>0</v>
      </c>
      <c r="F992" s="9">
        <v>309519103</v>
      </c>
      <c r="G992" s="29">
        <v>277228070</v>
      </c>
      <c r="H992" s="29">
        <v>293447985</v>
      </c>
      <c r="I992" s="30">
        <v>5.8500000000000003E-2</v>
      </c>
      <c r="J992" s="9">
        <v>0</v>
      </c>
      <c r="K992" s="9">
        <v>0</v>
      </c>
      <c r="L992" s="9">
        <v>0</v>
      </c>
      <c r="M992" s="9">
        <v>5.8500000000000003E-2</v>
      </c>
      <c r="N992" s="9">
        <v>0</v>
      </c>
      <c r="O992" s="9">
        <v>0</v>
      </c>
      <c r="P992" s="9">
        <v>327628285</v>
      </c>
      <c r="Q992" s="31">
        <v>0.82199999999999995</v>
      </c>
      <c r="R992" s="31">
        <v>0.79590000000000005</v>
      </c>
      <c r="S992" s="31">
        <v>0.89410000000000001</v>
      </c>
      <c r="T992" s="31">
        <v>0.80459999999999998</v>
      </c>
      <c r="U992" s="32">
        <v>0.80459999999999998</v>
      </c>
      <c r="V992" s="31">
        <f t="shared" si="30"/>
        <v>-8.69999999999993E-3</v>
      </c>
      <c r="W992" s="9">
        <f t="shared" si="31"/>
        <v>-28503.660794999771</v>
      </c>
    </row>
    <row r="993" spans="1:23" x14ac:dyDescent="0.35">
      <c r="A993" s="40">
        <v>248901</v>
      </c>
      <c r="B993" s="9" t="s">
        <v>22</v>
      </c>
      <c r="C993" s="9" t="s">
        <v>1035</v>
      </c>
      <c r="D993" s="9">
        <v>44764.500613425924</v>
      </c>
      <c r="E993" s="9">
        <v>24749155</v>
      </c>
      <c r="F993" s="9">
        <v>947161766</v>
      </c>
      <c r="G993" s="29">
        <v>925716534</v>
      </c>
      <c r="H993" s="29">
        <v>1378934814</v>
      </c>
      <c r="I993" s="30">
        <v>0.48959999999999998</v>
      </c>
      <c r="J993" s="9">
        <v>0</v>
      </c>
      <c r="K993" s="9">
        <v>0</v>
      </c>
      <c r="L993" s="9">
        <v>0</v>
      </c>
      <c r="M993" s="9">
        <v>0.48959999999999998</v>
      </c>
      <c r="N993" s="9">
        <v>21545199</v>
      </c>
      <c r="O993" s="9">
        <v>-3203956</v>
      </c>
      <c r="P993" s="9">
        <v>1395558534</v>
      </c>
      <c r="Q993" s="31">
        <v>0.91339999999999999</v>
      </c>
      <c r="R993" s="31">
        <v>0.63539999999999996</v>
      </c>
      <c r="S993" s="31">
        <v>0.89410000000000001</v>
      </c>
      <c r="T993" s="31">
        <v>0.80459999999999998</v>
      </c>
      <c r="U993" s="32">
        <v>0.80459999999999998</v>
      </c>
      <c r="V993" s="31">
        <f t="shared" si="30"/>
        <v>-0.16920000000000002</v>
      </c>
      <c r="W993" s="9">
        <f t="shared" si="31"/>
        <v>-2361285.0395280002</v>
      </c>
    </row>
    <row r="994" spans="1:23" x14ac:dyDescent="0.35">
      <c r="A994" s="40">
        <v>248902</v>
      </c>
      <c r="B994" s="9" t="s">
        <v>21</v>
      </c>
      <c r="C994" s="9" t="s">
        <v>1035</v>
      </c>
      <c r="D994" s="9">
        <v>44773.873229166667</v>
      </c>
      <c r="E994" s="9">
        <v>3184774</v>
      </c>
      <c r="F994" s="9">
        <v>9332911991</v>
      </c>
      <c r="G994" s="29">
        <v>9329792196</v>
      </c>
      <c r="H994" s="29">
        <v>20299030964</v>
      </c>
      <c r="I994" s="30">
        <v>1.1757</v>
      </c>
      <c r="J994" s="9">
        <v>0</v>
      </c>
      <c r="K994" s="9">
        <v>0</v>
      </c>
      <c r="L994" s="9">
        <v>0</v>
      </c>
      <c r="M994" s="9">
        <v>1.1757</v>
      </c>
      <c r="N994" s="9">
        <v>414444</v>
      </c>
      <c r="O994" s="9">
        <v>-2770330</v>
      </c>
      <c r="P994" s="9">
        <v>20299304032</v>
      </c>
      <c r="Q994" s="31">
        <v>0.85950000000000004</v>
      </c>
      <c r="R994" s="31">
        <v>0.40500000000000003</v>
      </c>
      <c r="S994" s="31">
        <v>0.89410000000000001</v>
      </c>
      <c r="T994" s="31">
        <v>0.80459999999999998</v>
      </c>
      <c r="U994" s="32">
        <v>0.80459999999999998</v>
      </c>
      <c r="V994" s="31">
        <f t="shared" si="30"/>
        <v>-0.39959999999999996</v>
      </c>
      <c r="W994" s="9">
        <f t="shared" si="31"/>
        <v>-81116018.911871985</v>
      </c>
    </row>
    <row r="995" spans="1:23" x14ac:dyDescent="0.35">
      <c r="A995" s="40">
        <v>249901</v>
      </c>
      <c r="B995" s="9" t="s">
        <v>20</v>
      </c>
      <c r="C995" s="9" t="s">
        <v>1035</v>
      </c>
      <c r="D995" s="9">
        <v>44774.678518518522</v>
      </c>
      <c r="E995" s="9">
        <v>0</v>
      </c>
      <c r="F995" s="9">
        <v>463777618</v>
      </c>
      <c r="G995" s="29">
        <v>479264120</v>
      </c>
      <c r="H995" s="29">
        <v>599391197</v>
      </c>
      <c r="I995" s="30">
        <v>0.25059999999999999</v>
      </c>
      <c r="J995" s="9">
        <v>0</v>
      </c>
      <c r="K995" s="9">
        <v>0</v>
      </c>
      <c r="L995" s="9">
        <v>0</v>
      </c>
      <c r="M995" s="9">
        <v>0.25059999999999999</v>
      </c>
      <c r="N995" s="9">
        <v>0</v>
      </c>
      <c r="O995" s="9">
        <v>0</v>
      </c>
      <c r="P995" s="9">
        <v>580023019</v>
      </c>
      <c r="Q995" s="31">
        <v>0.83779999999999999</v>
      </c>
      <c r="R995" s="31">
        <v>0.68659999999999999</v>
      </c>
      <c r="S995" s="31">
        <v>0.89410000000000001</v>
      </c>
      <c r="T995" s="31">
        <v>0.80459999999999998</v>
      </c>
      <c r="U995" s="32">
        <v>0.80459999999999998</v>
      </c>
      <c r="V995" s="31">
        <f t="shared" si="30"/>
        <v>-0.11799999999999999</v>
      </c>
      <c r="W995" s="9">
        <f t="shared" si="31"/>
        <v>-684427.16242000007</v>
      </c>
    </row>
    <row r="996" spans="1:23" x14ac:dyDescent="0.35">
      <c r="A996" s="40">
        <v>249902</v>
      </c>
      <c r="B996" s="9" t="s">
        <v>19</v>
      </c>
      <c r="C996" s="9" t="s">
        <v>1035</v>
      </c>
      <c r="D996" s="9">
        <v>44774.524027777778</v>
      </c>
      <c r="E996" s="9">
        <v>0</v>
      </c>
      <c r="F996" s="9">
        <v>806439006</v>
      </c>
      <c r="G996" s="29">
        <v>842055879</v>
      </c>
      <c r="H996" s="29">
        <v>1111870634</v>
      </c>
      <c r="I996" s="30">
        <v>0.32040000000000002</v>
      </c>
      <c r="J996" s="9">
        <v>0</v>
      </c>
      <c r="K996" s="9">
        <v>0</v>
      </c>
      <c r="L996" s="9">
        <v>0</v>
      </c>
      <c r="M996" s="9">
        <v>0.32040000000000002</v>
      </c>
      <c r="N996" s="9">
        <v>0</v>
      </c>
      <c r="O996" s="9">
        <v>0</v>
      </c>
      <c r="P996" s="9">
        <v>1064841267</v>
      </c>
      <c r="Q996" s="31">
        <v>0.82630000000000003</v>
      </c>
      <c r="R996" s="31">
        <v>0.64139999999999997</v>
      </c>
      <c r="S996" s="31">
        <v>0.89410000000000001</v>
      </c>
      <c r="T996" s="31">
        <v>0.80459999999999998</v>
      </c>
      <c r="U996" s="32">
        <v>0.80459999999999998</v>
      </c>
      <c r="V996" s="31">
        <f t="shared" si="30"/>
        <v>-0.16320000000000001</v>
      </c>
      <c r="W996" s="9">
        <f t="shared" si="31"/>
        <v>-1737820.947744</v>
      </c>
    </row>
    <row r="997" spans="1:23" x14ac:dyDescent="0.35">
      <c r="A997" s="40">
        <v>249903</v>
      </c>
      <c r="B997" s="9" t="s">
        <v>18</v>
      </c>
      <c r="C997" s="9" t="s">
        <v>1035</v>
      </c>
      <c r="D997" s="9">
        <v>44768.607303240744</v>
      </c>
      <c r="E997" s="9">
        <v>13233528</v>
      </c>
      <c r="F997" s="9">
        <v>1538660295</v>
      </c>
      <c r="G997" s="29">
        <v>1589250051</v>
      </c>
      <c r="H997" s="29">
        <v>1856582920</v>
      </c>
      <c r="I997" s="30">
        <v>0.16819999999999999</v>
      </c>
      <c r="J997" s="9">
        <v>0</v>
      </c>
      <c r="K997" s="9">
        <v>0</v>
      </c>
      <c r="L997" s="9">
        <v>0</v>
      </c>
      <c r="M997" s="9">
        <v>0.16819999999999999</v>
      </c>
      <c r="N997" s="9">
        <v>13365769</v>
      </c>
      <c r="O997" s="9">
        <v>132241</v>
      </c>
      <c r="P997" s="9">
        <v>1795389485</v>
      </c>
      <c r="Q997" s="31">
        <v>0.87419999999999998</v>
      </c>
      <c r="R997" s="31">
        <v>0.76790000000000003</v>
      </c>
      <c r="S997" s="31">
        <v>0.89410000000000001</v>
      </c>
      <c r="T997" s="31">
        <v>0.80459999999999998</v>
      </c>
      <c r="U997" s="32">
        <v>0.80459999999999998</v>
      </c>
      <c r="V997" s="31">
        <f t="shared" ref="V997:V1015" si="32">MIN(R997,S997)-U997</f>
        <v>-3.6699999999999955E-2</v>
      </c>
      <c r="W997" s="9">
        <f t="shared" ref="W997:W1015" si="33">V997*(P997/100)</f>
        <v>-658907.94099499926</v>
      </c>
    </row>
    <row r="998" spans="1:23" x14ac:dyDescent="0.35">
      <c r="A998" s="40">
        <v>249904</v>
      </c>
      <c r="B998" s="9" t="s">
        <v>17</v>
      </c>
      <c r="C998" s="9" t="s">
        <v>1035</v>
      </c>
      <c r="D998" s="9">
        <v>44774.524027777778</v>
      </c>
      <c r="E998" s="9">
        <v>0</v>
      </c>
      <c r="F998" s="9">
        <v>759546418</v>
      </c>
      <c r="G998" s="29">
        <v>776614458</v>
      </c>
      <c r="H998" s="29">
        <v>987998546</v>
      </c>
      <c r="I998" s="30">
        <v>0.2722</v>
      </c>
      <c r="J998" s="9">
        <v>0</v>
      </c>
      <c r="K998" s="9">
        <v>0</v>
      </c>
      <c r="L998" s="9">
        <v>0</v>
      </c>
      <c r="M998" s="9">
        <v>0.2722</v>
      </c>
      <c r="N998" s="9">
        <v>0</v>
      </c>
      <c r="O998" s="9">
        <v>0</v>
      </c>
      <c r="P998" s="9">
        <v>966284813</v>
      </c>
      <c r="Q998" s="31">
        <v>0.85370000000000001</v>
      </c>
      <c r="R998" s="31">
        <v>0.68779999999999997</v>
      </c>
      <c r="S998" s="31">
        <v>0.89410000000000001</v>
      </c>
      <c r="T998" s="31">
        <v>0.80459999999999998</v>
      </c>
      <c r="U998" s="32">
        <v>0.80459999999999998</v>
      </c>
      <c r="V998" s="31">
        <f t="shared" si="32"/>
        <v>-0.11680000000000001</v>
      </c>
      <c r="W998" s="9">
        <f t="shared" si="33"/>
        <v>-1128620.6615840003</v>
      </c>
    </row>
    <row r="999" spans="1:23" x14ac:dyDescent="0.35">
      <c r="A999" s="40">
        <v>249905</v>
      </c>
      <c r="B999" s="9" t="s">
        <v>16</v>
      </c>
      <c r="C999" s="9" t="s">
        <v>1035</v>
      </c>
      <c r="D999" s="9">
        <v>44769.564317129632</v>
      </c>
      <c r="E999" s="9">
        <v>0</v>
      </c>
      <c r="F999" s="9">
        <v>2659275634</v>
      </c>
      <c r="G999" s="29">
        <v>2760814188</v>
      </c>
      <c r="H999" s="29">
        <v>3430716136</v>
      </c>
      <c r="I999" s="30">
        <v>0.24260000000000001</v>
      </c>
      <c r="J999" s="9">
        <v>0</v>
      </c>
      <c r="K999" s="9">
        <v>0</v>
      </c>
      <c r="L999" s="9">
        <v>0</v>
      </c>
      <c r="M999" s="9">
        <v>0.24260000000000001</v>
      </c>
      <c r="N999" s="9">
        <v>0</v>
      </c>
      <c r="O999" s="9">
        <v>0</v>
      </c>
      <c r="P999" s="9">
        <v>3304539605</v>
      </c>
      <c r="Q999" s="31">
        <v>0.86199999999999999</v>
      </c>
      <c r="R999" s="31">
        <v>0.71099999999999997</v>
      </c>
      <c r="S999" s="31">
        <v>0.89410000000000001</v>
      </c>
      <c r="T999" s="31">
        <v>0.80459999999999998</v>
      </c>
      <c r="U999" s="32">
        <v>0.80459999999999998</v>
      </c>
      <c r="V999" s="31">
        <f t="shared" si="32"/>
        <v>-9.3600000000000017E-2</v>
      </c>
      <c r="W999" s="9">
        <f t="shared" si="33"/>
        <v>-3093049.0702800006</v>
      </c>
    </row>
    <row r="1000" spans="1:23" x14ac:dyDescent="0.35">
      <c r="A1000" s="40">
        <v>249906</v>
      </c>
      <c r="B1000" s="9" t="s">
        <v>15</v>
      </c>
      <c r="C1000" s="9" t="s">
        <v>1035</v>
      </c>
      <c r="D1000" s="9">
        <v>44770.457719907405</v>
      </c>
      <c r="E1000" s="9">
        <v>0</v>
      </c>
      <c r="F1000" s="9">
        <v>607648083</v>
      </c>
      <c r="G1000" s="29">
        <v>638754923</v>
      </c>
      <c r="H1000" s="29">
        <v>806117625</v>
      </c>
      <c r="I1000" s="30">
        <v>0.26200000000000001</v>
      </c>
      <c r="J1000" s="9">
        <v>0</v>
      </c>
      <c r="K1000" s="9">
        <v>0</v>
      </c>
      <c r="L1000" s="9">
        <v>0</v>
      </c>
      <c r="M1000" s="9">
        <v>0.26200000000000001</v>
      </c>
      <c r="N1000" s="9">
        <v>0</v>
      </c>
      <c r="O1000" s="9">
        <v>0</v>
      </c>
      <c r="P1000" s="9">
        <v>766860359</v>
      </c>
      <c r="Q1000" s="31">
        <v>0.82199999999999995</v>
      </c>
      <c r="R1000" s="31">
        <v>0.66759999999999997</v>
      </c>
      <c r="S1000" s="31">
        <v>0.89410000000000001</v>
      </c>
      <c r="T1000" s="31">
        <v>0.80459999999999998</v>
      </c>
      <c r="U1000" s="32">
        <v>0.80459999999999998</v>
      </c>
      <c r="V1000" s="31">
        <f t="shared" si="32"/>
        <v>-0.13700000000000001</v>
      </c>
      <c r="W1000" s="9">
        <f t="shared" si="33"/>
        <v>-1050598.6918300001</v>
      </c>
    </row>
    <row r="1001" spans="1:23" x14ac:dyDescent="0.35">
      <c r="A1001" s="40">
        <v>249908</v>
      </c>
      <c r="B1001" s="9" t="s">
        <v>14</v>
      </c>
      <c r="C1001" s="9" t="s">
        <v>1035</v>
      </c>
      <c r="D1001" s="9">
        <v>44774.678518518522</v>
      </c>
      <c r="E1001" s="9">
        <v>20346838</v>
      </c>
      <c r="F1001" s="9">
        <v>278601984</v>
      </c>
      <c r="G1001" s="29">
        <v>277308806</v>
      </c>
      <c r="H1001" s="29">
        <v>419663154</v>
      </c>
      <c r="I1001" s="30">
        <v>0.51329999999999998</v>
      </c>
      <c r="J1001" s="9">
        <v>0</v>
      </c>
      <c r="K1001" s="9">
        <v>0</v>
      </c>
      <c r="L1001" s="9">
        <v>0</v>
      </c>
      <c r="M1001" s="9">
        <v>0.51329999999999998</v>
      </c>
      <c r="N1001" s="9">
        <v>24010688</v>
      </c>
      <c r="O1001" s="9">
        <v>3663850</v>
      </c>
      <c r="P1001" s="9">
        <v>414839132</v>
      </c>
      <c r="Q1001" s="31">
        <v>0.90339999999999998</v>
      </c>
      <c r="R1001" s="31">
        <v>0.62180000000000002</v>
      </c>
      <c r="S1001" s="31">
        <v>0.89410000000000001</v>
      </c>
      <c r="T1001" s="31">
        <v>0.80459999999999998</v>
      </c>
      <c r="U1001" s="32">
        <v>0.80459999999999998</v>
      </c>
      <c r="V1001" s="31">
        <f t="shared" si="32"/>
        <v>-0.18279999999999996</v>
      </c>
      <c r="W1001" s="9">
        <f t="shared" si="33"/>
        <v>-758325.93329599977</v>
      </c>
    </row>
    <row r="1002" spans="1:23" x14ac:dyDescent="0.35">
      <c r="A1002" s="40">
        <v>250902</v>
      </c>
      <c r="B1002" s="9" t="s">
        <v>13</v>
      </c>
      <c r="C1002" s="9" t="s">
        <v>1035</v>
      </c>
      <c r="D1002" s="9">
        <v>44770.457719907405</v>
      </c>
      <c r="E1002" s="9">
        <v>0</v>
      </c>
      <c r="F1002" s="9">
        <v>663601436</v>
      </c>
      <c r="G1002" s="29">
        <v>623229419</v>
      </c>
      <c r="H1002" s="29">
        <v>805691731</v>
      </c>
      <c r="I1002" s="30">
        <v>0.2928</v>
      </c>
      <c r="J1002" s="9">
        <v>0</v>
      </c>
      <c r="K1002" s="9">
        <v>0</v>
      </c>
      <c r="L1002" s="9">
        <v>0</v>
      </c>
      <c r="M1002" s="9">
        <v>0.2928</v>
      </c>
      <c r="N1002" s="9">
        <v>0</v>
      </c>
      <c r="O1002" s="9">
        <v>0</v>
      </c>
      <c r="P1002" s="9">
        <v>857883427</v>
      </c>
      <c r="Q1002" s="31">
        <v>0.91339999999999999</v>
      </c>
      <c r="R1002" s="31">
        <v>0.72419999999999995</v>
      </c>
      <c r="S1002" s="31">
        <v>0.89410000000000001</v>
      </c>
      <c r="T1002" s="31">
        <v>0.80459999999999998</v>
      </c>
      <c r="U1002" s="32">
        <v>0.80459999999999998</v>
      </c>
      <c r="V1002" s="31">
        <f t="shared" si="32"/>
        <v>-8.0400000000000027E-2</v>
      </c>
      <c r="W1002" s="9">
        <f t="shared" si="33"/>
        <v>-689738.27530800016</v>
      </c>
    </row>
    <row r="1003" spans="1:23" x14ac:dyDescent="0.35">
      <c r="A1003" s="40">
        <v>250903</v>
      </c>
      <c r="B1003" s="9" t="s">
        <v>12</v>
      </c>
      <c r="C1003" s="9" t="s">
        <v>1035</v>
      </c>
      <c r="D1003" s="9">
        <v>44770.666516203702</v>
      </c>
      <c r="E1003" s="9">
        <v>0</v>
      </c>
      <c r="F1003" s="9">
        <v>742123019</v>
      </c>
      <c r="G1003" s="29">
        <v>781906809</v>
      </c>
      <c r="H1003" s="29">
        <v>896637434</v>
      </c>
      <c r="I1003" s="30">
        <v>0.1467</v>
      </c>
      <c r="J1003" s="9">
        <v>0</v>
      </c>
      <c r="K1003" s="9">
        <v>0</v>
      </c>
      <c r="L1003" s="9">
        <v>0</v>
      </c>
      <c r="M1003" s="9">
        <v>0.1467</v>
      </c>
      <c r="N1003" s="9">
        <v>0</v>
      </c>
      <c r="O1003" s="9">
        <v>0</v>
      </c>
      <c r="P1003" s="9">
        <v>851016095</v>
      </c>
      <c r="Q1003" s="31">
        <v>0.82479999999999998</v>
      </c>
      <c r="R1003" s="31">
        <v>0.73719999999999997</v>
      </c>
      <c r="S1003" s="31">
        <v>0.89410000000000001</v>
      </c>
      <c r="T1003" s="31">
        <v>0.80459999999999998</v>
      </c>
      <c r="U1003" s="32">
        <v>0.80459999999999998</v>
      </c>
      <c r="V1003" s="31">
        <f t="shared" si="32"/>
        <v>-6.7400000000000015E-2</v>
      </c>
      <c r="W1003" s="9">
        <f t="shared" si="33"/>
        <v>-573584.84803000011</v>
      </c>
    </row>
    <row r="1004" spans="1:23" x14ac:dyDescent="0.35">
      <c r="A1004" s="40">
        <v>250904</v>
      </c>
      <c r="B1004" s="9" t="s">
        <v>11</v>
      </c>
      <c r="C1004" s="9" t="s">
        <v>1035</v>
      </c>
      <c r="D1004" s="9">
        <v>44769.402430555558</v>
      </c>
      <c r="E1004" s="9">
        <v>0</v>
      </c>
      <c r="F1004" s="9">
        <v>585723815</v>
      </c>
      <c r="G1004" s="29">
        <v>630524884</v>
      </c>
      <c r="H1004" s="29">
        <v>706917933</v>
      </c>
      <c r="I1004" s="30">
        <v>0.1212</v>
      </c>
      <c r="J1004" s="9">
        <v>0</v>
      </c>
      <c r="K1004" s="9">
        <v>0</v>
      </c>
      <c r="L1004" s="9">
        <v>0</v>
      </c>
      <c r="M1004" s="9">
        <v>0.1212</v>
      </c>
      <c r="N1004" s="9">
        <v>0</v>
      </c>
      <c r="O1004" s="9">
        <v>0</v>
      </c>
      <c r="P1004" s="9">
        <v>656688862</v>
      </c>
      <c r="Q1004" s="31">
        <v>0.8397</v>
      </c>
      <c r="R1004" s="31">
        <v>0.76759999999999995</v>
      </c>
      <c r="S1004" s="31">
        <v>0.89410000000000001</v>
      </c>
      <c r="T1004" s="31">
        <v>0.80459999999999998</v>
      </c>
      <c r="U1004" s="32">
        <v>0.80459999999999998</v>
      </c>
      <c r="V1004" s="31">
        <f t="shared" si="32"/>
        <v>-3.7000000000000033E-2</v>
      </c>
      <c r="W1004" s="9">
        <f t="shared" si="33"/>
        <v>-242974.87894000023</v>
      </c>
    </row>
    <row r="1005" spans="1:23" x14ac:dyDescent="0.35">
      <c r="A1005" s="40">
        <v>250905</v>
      </c>
      <c r="B1005" s="9" t="s">
        <v>10</v>
      </c>
      <c r="C1005" s="9" t="s">
        <v>1035</v>
      </c>
      <c r="D1005" s="9">
        <v>44774.678518518522</v>
      </c>
      <c r="E1005" s="9">
        <v>0</v>
      </c>
      <c r="F1005" s="9">
        <v>440382969</v>
      </c>
      <c r="G1005" s="29">
        <v>461504528</v>
      </c>
      <c r="H1005" s="29">
        <v>535506396</v>
      </c>
      <c r="I1005" s="30">
        <v>0.1603</v>
      </c>
      <c r="J1005" s="9">
        <v>0</v>
      </c>
      <c r="K1005" s="9">
        <v>0</v>
      </c>
      <c r="L1005" s="9">
        <v>0</v>
      </c>
      <c r="M1005" s="9">
        <v>0.1603</v>
      </c>
      <c r="N1005" s="9">
        <v>0</v>
      </c>
      <c r="O1005" s="9">
        <v>0</v>
      </c>
      <c r="P1005" s="9">
        <v>510998013</v>
      </c>
      <c r="Q1005" s="31">
        <v>0.82199999999999995</v>
      </c>
      <c r="R1005" s="31">
        <v>0.72609999999999997</v>
      </c>
      <c r="S1005" s="31">
        <v>0.89410000000000001</v>
      </c>
      <c r="T1005" s="31">
        <v>0.80459999999999998</v>
      </c>
      <c r="U1005" s="32">
        <v>0.80459999999999998</v>
      </c>
      <c r="V1005" s="31">
        <f t="shared" si="32"/>
        <v>-7.8500000000000014E-2</v>
      </c>
      <c r="W1005" s="9">
        <f t="shared" si="33"/>
        <v>-401133.44020500005</v>
      </c>
    </row>
    <row r="1006" spans="1:23" x14ac:dyDescent="0.35">
      <c r="A1006" s="40">
        <v>250906</v>
      </c>
      <c r="B1006" s="9" t="s">
        <v>9</v>
      </c>
      <c r="C1006" s="9" t="s">
        <v>1035</v>
      </c>
      <c r="D1006" s="9">
        <v>44769.402430555558</v>
      </c>
      <c r="E1006" s="9">
        <v>0</v>
      </c>
      <c r="F1006" s="9">
        <v>384801563</v>
      </c>
      <c r="G1006" s="29">
        <v>309986347</v>
      </c>
      <c r="H1006" s="29">
        <v>360652243</v>
      </c>
      <c r="I1006" s="30">
        <v>0.16339999999999999</v>
      </c>
      <c r="J1006" s="9">
        <v>0</v>
      </c>
      <c r="K1006" s="9">
        <v>0</v>
      </c>
      <c r="L1006" s="9">
        <v>0</v>
      </c>
      <c r="M1006" s="9">
        <v>0.16339999999999999</v>
      </c>
      <c r="N1006" s="9">
        <v>0</v>
      </c>
      <c r="O1006" s="9">
        <v>0</v>
      </c>
      <c r="P1006" s="9">
        <v>447695675</v>
      </c>
      <c r="Q1006" s="31">
        <v>0.82199999999999995</v>
      </c>
      <c r="R1006" s="31">
        <v>0.72409999999999997</v>
      </c>
      <c r="S1006" s="31">
        <v>0.89410000000000001</v>
      </c>
      <c r="T1006" s="31">
        <v>0.80459999999999998</v>
      </c>
      <c r="U1006" s="32">
        <v>0.80459999999999998</v>
      </c>
      <c r="V1006" s="31">
        <f t="shared" si="32"/>
        <v>-8.0500000000000016E-2</v>
      </c>
      <c r="W1006" s="9">
        <f t="shared" si="33"/>
        <v>-360395.01837500004</v>
      </c>
    </row>
    <row r="1007" spans="1:23" x14ac:dyDescent="0.35">
      <c r="A1007" s="40">
        <v>250907</v>
      </c>
      <c r="B1007" s="9" t="s">
        <v>8</v>
      </c>
      <c r="C1007" s="9" t="s">
        <v>1035</v>
      </c>
      <c r="D1007" s="9">
        <v>44769.687777777777</v>
      </c>
      <c r="E1007" s="9">
        <v>0</v>
      </c>
      <c r="F1007" s="9">
        <v>582048121</v>
      </c>
      <c r="G1007" s="29">
        <v>622707785</v>
      </c>
      <c r="H1007" s="29">
        <v>711900579</v>
      </c>
      <c r="I1007" s="30">
        <v>0.14319999999999999</v>
      </c>
      <c r="J1007" s="9">
        <v>0</v>
      </c>
      <c r="K1007" s="9">
        <v>0</v>
      </c>
      <c r="L1007" s="9">
        <v>0</v>
      </c>
      <c r="M1007" s="9">
        <v>0.14319999999999999</v>
      </c>
      <c r="N1007" s="9">
        <v>0</v>
      </c>
      <c r="O1007" s="9">
        <v>0</v>
      </c>
      <c r="P1007" s="9">
        <v>665417077</v>
      </c>
      <c r="Q1007" s="31">
        <v>0.84760000000000002</v>
      </c>
      <c r="R1007" s="31">
        <v>0.75990000000000002</v>
      </c>
      <c r="S1007" s="31">
        <v>0.89410000000000001</v>
      </c>
      <c r="T1007" s="31">
        <v>0.80459999999999998</v>
      </c>
      <c r="U1007" s="32">
        <v>0.80459999999999998</v>
      </c>
      <c r="V1007" s="31">
        <f t="shared" si="32"/>
        <v>-4.4699999999999962E-2</v>
      </c>
      <c r="W1007" s="9">
        <f t="shared" si="33"/>
        <v>-297441.43341899972</v>
      </c>
    </row>
    <row r="1008" spans="1:23" x14ac:dyDescent="0.35">
      <c r="A1008" s="40">
        <v>251901</v>
      </c>
      <c r="B1008" s="9" t="s">
        <v>7</v>
      </c>
      <c r="C1008" s="9" t="s">
        <v>1035</v>
      </c>
      <c r="D1008" s="9">
        <v>44773.655277777776</v>
      </c>
      <c r="E1008" s="9">
        <v>10884691</v>
      </c>
      <c r="F1008" s="9">
        <v>921542867</v>
      </c>
      <c r="G1008" s="29">
        <v>919568339</v>
      </c>
      <c r="H1008" s="29">
        <v>1629849552</v>
      </c>
      <c r="I1008" s="30">
        <v>0.77239999999999998</v>
      </c>
      <c r="J1008" s="9">
        <v>0</v>
      </c>
      <c r="K1008" s="9">
        <v>0</v>
      </c>
      <c r="L1008" s="9">
        <v>0</v>
      </c>
      <c r="M1008" s="9">
        <v>0.77239999999999998</v>
      </c>
      <c r="N1008" s="9">
        <v>12787973</v>
      </c>
      <c r="O1008" s="9">
        <v>1903282</v>
      </c>
      <c r="P1008" s="9">
        <v>1626845088</v>
      </c>
      <c r="Q1008" s="31">
        <v>0.91339999999999999</v>
      </c>
      <c r="R1008" s="31">
        <v>0.53029999999999999</v>
      </c>
      <c r="S1008" s="31">
        <v>0.89410000000000001</v>
      </c>
      <c r="T1008" s="31">
        <v>0.80459999999999998</v>
      </c>
      <c r="U1008" s="32">
        <v>0.80459999999999998</v>
      </c>
      <c r="V1008" s="31">
        <f t="shared" si="32"/>
        <v>-0.27429999999999999</v>
      </c>
      <c r="W1008" s="9">
        <f t="shared" si="33"/>
        <v>-4462436.0763840005</v>
      </c>
    </row>
    <row r="1009" spans="1:23" x14ac:dyDescent="0.35">
      <c r="A1009" s="40">
        <v>251902</v>
      </c>
      <c r="B1009" s="9" t="s">
        <v>6</v>
      </c>
      <c r="C1009" s="9" t="s">
        <v>1035</v>
      </c>
      <c r="D1009" s="9">
        <v>44767.610601851855</v>
      </c>
      <c r="E1009" s="9">
        <v>8580160</v>
      </c>
      <c r="F1009" s="9">
        <v>976457199</v>
      </c>
      <c r="G1009" s="29">
        <v>972657344</v>
      </c>
      <c r="H1009" s="29">
        <v>2082843930</v>
      </c>
      <c r="I1009" s="30">
        <v>1.1414</v>
      </c>
      <c r="J1009" s="9">
        <v>0</v>
      </c>
      <c r="K1009" s="9">
        <v>0</v>
      </c>
      <c r="L1009" s="9">
        <v>0</v>
      </c>
      <c r="M1009" s="9">
        <v>1.1414</v>
      </c>
      <c r="N1009" s="9">
        <v>8093602</v>
      </c>
      <c r="O1009" s="9">
        <v>-486558</v>
      </c>
      <c r="P1009" s="9">
        <v>2080701009</v>
      </c>
      <c r="Q1009" s="31">
        <v>0.91339999999999999</v>
      </c>
      <c r="R1009" s="31">
        <v>0.43930000000000002</v>
      </c>
      <c r="S1009" s="31">
        <v>0.89410000000000001</v>
      </c>
      <c r="T1009" s="31">
        <v>0.80459999999999998</v>
      </c>
      <c r="U1009" s="32">
        <v>0.80459999999999998</v>
      </c>
      <c r="V1009" s="31">
        <f t="shared" si="32"/>
        <v>-0.36529999999999996</v>
      </c>
      <c r="W1009" s="9">
        <f t="shared" si="33"/>
        <v>-7600800.7858769987</v>
      </c>
    </row>
    <row r="1010" spans="1:23" x14ac:dyDescent="0.35">
      <c r="A1010" s="40">
        <v>252901</v>
      </c>
      <c r="B1010" s="9" t="s">
        <v>5</v>
      </c>
      <c r="C1010" s="9" t="s">
        <v>1035</v>
      </c>
      <c r="D1010" s="9">
        <v>44771.554629629631</v>
      </c>
      <c r="E1010" s="9">
        <v>0</v>
      </c>
      <c r="F1010" s="9">
        <v>789438679</v>
      </c>
      <c r="G1010" s="29">
        <v>828973043</v>
      </c>
      <c r="H1010" s="29">
        <v>936801995</v>
      </c>
      <c r="I1010" s="30">
        <v>0.13009999999999999</v>
      </c>
      <c r="J1010" s="9">
        <v>0</v>
      </c>
      <c r="K1010" s="9">
        <v>0</v>
      </c>
      <c r="L1010" s="9">
        <v>0</v>
      </c>
      <c r="M1010" s="9">
        <v>0.13009999999999999</v>
      </c>
      <c r="N1010" s="9">
        <v>0</v>
      </c>
      <c r="O1010" s="9">
        <v>0</v>
      </c>
      <c r="P1010" s="9">
        <v>892125185</v>
      </c>
      <c r="Q1010" s="31">
        <v>0.91339999999999999</v>
      </c>
      <c r="R1010" s="31">
        <v>0.82840000000000003</v>
      </c>
      <c r="S1010" s="31">
        <v>0.89410000000000001</v>
      </c>
      <c r="T1010" s="31">
        <v>0.80459999999999998</v>
      </c>
      <c r="U1010" s="32">
        <v>0.82840000000000003</v>
      </c>
      <c r="V1010" s="31">
        <f t="shared" si="32"/>
        <v>0</v>
      </c>
      <c r="W1010" s="9">
        <f t="shared" si="33"/>
        <v>0</v>
      </c>
    </row>
    <row r="1011" spans="1:23" x14ac:dyDescent="0.35">
      <c r="A1011" s="40">
        <v>252902</v>
      </c>
      <c r="B1011" s="9" t="s">
        <v>4</v>
      </c>
      <c r="C1011" s="9" t="s">
        <v>1035</v>
      </c>
      <c r="D1011" s="9">
        <v>44771.649733796294</v>
      </c>
      <c r="E1011" s="9">
        <v>0</v>
      </c>
      <c r="F1011" s="9">
        <v>72247148</v>
      </c>
      <c r="G1011" s="29">
        <v>74229193</v>
      </c>
      <c r="H1011" s="29">
        <v>75461295</v>
      </c>
      <c r="I1011" s="30">
        <v>1.66E-2</v>
      </c>
      <c r="J1011" s="9">
        <v>0</v>
      </c>
      <c r="K1011" s="9">
        <v>0</v>
      </c>
      <c r="L1011" s="9">
        <v>0</v>
      </c>
      <c r="M1011" s="9">
        <v>1.66E-2</v>
      </c>
      <c r="N1011" s="9">
        <v>0</v>
      </c>
      <c r="O1011" s="9">
        <v>0</v>
      </c>
      <c r="P1011" s="9">
        <v>73446351</v>
      </c>
      <c r="Q1011" s="31">
        <v>0.91339999999999999</v>
      </c>
      <c r="R1011" s="31">
        <v>0.91339999999999999</v>
      </c>
      <c r="S1011" s="31">
        <v>0.89410000000000001</v>
      </c>
      <c r="T1011" s="31">
        <v>0.80459999999999998</v>
      </c>
      <c r="U1011" s="32">
        <v>0.89410000000000001</v>
      </c>
      <c r="V1011" s="31">
        <f t="shared" si="32"/>
        <v>0</v>
      </c>
      <c r="W1011" s="9">
        <f t="shared" si="33"/>
        <v>0</v>
      </c>
    </row>
    <row r="1012" spans="1:23" x14ac:dyDescent="0.35">
      <c r="A1012" s="40">
        <v>252903</v>
      </c>
      <c r="B1012" s="9" t="s">
        <v>3</v>
      </c>
      <c r="C1012" s="9" t="s">
        <v>1035</v>
      </c>
      <c r="D1012" s="9">
        <v>44770.457719907405</v>
      </c>
      <c r="E1012" s="9">
        <v>0</v>
      </c>
      <c r="F1012" s="9">
        <v>407055218</v>
      </c>
      <c r="G1012" s="29">
        <v>397417898</v>
      </c>
      <c r="H1012" s="29">
        <v>415260219</v>
      </c>
      <c r="I1012" s="30">
        <v>4.4900000000000002E-2</v>
      </c>
      <c r="J1012" s="9">
        <v>0</v>
      </c>
      <c r="K1012" s="9">
        <v>0</v>
      </c>
      <c r="L1012" s="9">
        <v>0</v>
      </c>
      <c r="M1012" s="9">
        <v>4.4900000000000002E-2</v>
      </c>
      <c r="N1012" s="9">
        <v>0</v>
      </c>
      <c r="O1012" s="9">
        <v>0</v>
      </c>
      <c r="P1012" s="9">
        <v>425330212</v>
      </c>
      <c r="Q1012" s="31">
        <v>0.91339999999999999</v>
      </c>
      <c r="R1012" s="31">
        <v>0.89600000000000002</v>
      </c>
      <c r="S1012" s="31">
        <v>0.89410000000000001</v>
      </c>
      <c r="T1012" s="31">
        <v>0.80459999999999998</v>
      </c>
      <c r="U1012" s="32">
        <v>0.89410000000000001</v>
      </c>
      <c r="V1012" s="31">
        <f t="shared" si="32"/>
        <v>0</v>
      </c>
      <c r="W1012" s="9">
        <f t="shared" si="33"/>
        <v>0</v>
      </c>
    </row>
    <row r="1013" spans="1:23" x14ac:dyDescent="0.35">
      <c r="A1013" s="40">
        <v>253901</v>
      </c>
      <c r="B1013" s="9" t="s">
        <v>2</v>
      </c>
      <c r="C1013" s="9" t="s">
        <v>1035</v>
      </c>
      <c r="D1013" s="9">
        <v>44767.529120370367</v>
      </c>
      <c r="E1013" s="9">
        <v>54069016</v>
      </c>
      <c r="F1013" s="9">
        <v>1056216366</v>
      </c>
      <c r="G1013" s="29">
        <v>983880306</v>
      </c>
      <c r="H1013" s="29">
        <v>1116134379</v>
      </c>
      <c r="I1013" s="30">
        <v>0.13439999999999999</v>
      </c>
      <c r="J1013" s="9">
        <v>0</v>
      </c>
      <c r="K1013" s="9">
        <v>0</v>
      </c>
      <c r="L1013" s="9">
        <v>0</v>
      </c>
      <c r="M1013" s="9">
        <v>0.13439999999999999</v>
      </c>
      <c r="N1013" s="9">
        <v>47205285</v>
      </c>
      <c r="O1013" s="9">
        <v>-6863731</v>
      </c>
      <c r="P1013" s="9">
        <v>1184062180</v>
      </c>
      <c r="Q1013" s="31">
        <v>0.82199999999999995</v>
      </c>
      <c r="R1013" s="31">
        <v>0.75149999999999995</v>
      </c>
      <c r="S1013" s="31">
        <v>0.89410000000000001</v>
      </c>
      <c r="T1013" s="31">
        <v>0.80459999999999998</v>
      </c>
      <c r="U1013" s="32">
        <v>0.80459999999999998</v>
      </c>
      <c r="V1013" s="31">
        <f t="shared" si="32"/>
        <v>-5.3100000000000036E-2</v>
      </c>
      <c r="W1013" s="9">
        <f t="shared" si="33"/>
        <v>-628737.01758000045</v>
      </c>
    </row>
    <row r="1014" spans="1:23" x14ac:dyDescent="0.35">
      <c r="A1014" s="40">
        <v>254901</v>
      </c>
      <c r="B1014" s="9" t="s">
        <v>1</v>
      </c>
      <c r="C1014" s="9" t="s">
        <v>1036</v>
      </c>
      <c r="D1014" s="9">
        <v>44774.629224537035</v>
      </c>
      <c r="E1014" s="9">
        <v>0</v>
      </c>
      <c r="F1014" s="9">
        <v>899611750</v>
      </c>
      <c r="G1014" s="29">
        <v>1046618903</v>
      </c>
      <c r="H1014" s="29">
        <v>1243078325</v>
      </c>
      <c r="I1014" s="30">
        <v>0.18770000000000001</v>
      </c>
      <c r="J1014" s="9">
        <v>9652982</v>
      </c>
      <c r="K1014" s="9">
        <v>0</v>
      </c>
      <c r="L1014" s="9">
        <v>9652982</v>
      </c>
      <c r="M1014" s="9">
        <v>0.1769</v>
      </c>
      <c r="N1014" s="9">
        <v>0</v>
      </c>
      <c r="O1014" s="9">
        <v>0</v>
      </c>
      <c r="P1014" s="9">
        <v>1068476658</v>
      </c>
      <c r="Q1014" s="31">
        <v>0.87290000000000001</v>
      </c>
      <c r="R1014" s="31">
        <v>0.76139999999999997</v>
      </c>
      <c r="S1014" s="31">
        <v>0.89410000000000001</v>
      </c>
      <c r="T1014" s="31">
        <v>0.80459999999999998</v>
      </c>
      <c r="U1014" s="32">
        <v>0.80459999999999998</v>
      </c>
      <c r="V1014" s="31">
        <f t="shared" si="32"/>
        <v>-4.3200000000000016E-2</v>
      </c>
      <c r="W1014" s="9">
        <f t="shared" si="33"/>
        <v>-461581.91625600017</v>
      </c>
    </row>
    <row r="1015" spans="1:23" x14ac:dyDescent="0.35">
      <c r="A1015" s="40">
        <v>254902</v>
      </c>
      <c r="B1015" s="9" t="s">
        <v>0</v>
      </c>
      <c r="C1015" s="9" t="s">
        <v>1035</v>
      </c>
      <c r="D1015" s="9">
        <v>44774.934571759259</v>
      </c>
      <c r="E1015" s="9">
        <v>0</v>
      </c>
      <c r="F1015" s="9">
        <v>280780799</v>
      </c>
      <c r="G1015" s="29">
        <v>284160902</v>
      </c>
      <c r="H1015" s="29">
        <v>296751417</v>
      </c>
      <c r="I1015" s="30">
        <v>4.4299999999999999E-2</v>
      </c>
      <c r="J1015" s="9">
        <v>0</v>
      </c>
      <c r="K1015" s="9">
        <v>0</v>
      </c>
      <c r="L1015" s="9">
        <v>0</v>
      </c>
      <c r="M1015" s="9">
        <v>4.4299999999999999E-2</v>
      </c>
      <c r="N1015" s="9">
        <v>0</v>
      </c>
      <c r="O1015" s="9">
        <v>0</v>
      </c>
      <c r="P1015" s="9">
        <v>293221549</v>
      </c>
      <c r="Q1015" s="31">
        <v>0.82199999999999995</v>
      </c>
      <c r="R1015" s="31">
        <v>0.80679999999999996</v>
      </c>
      <c r="S1015" s="31">
        <v>0.89410000000000001</v>
      </c>
      <c r="T1015" s="31">
        <v>0.80459999999999998</v>
      </c>
      <c r="U1015" s="32">
        <v>0.80679999999999996</v>
      </c>
      <c r="V1015" s="31">
        <f t="shared" si="32"/>
        <v>0</v>
      </c>
      <c r="W1015" s="9">
        <f t="shared" si="33"/>
        <v>0</v>
      </c>
    </row>
    <row r="1016" spans="1:23" ht="15" thickBot="1" x14ac:dyDescent="0.4">
      <c r="W1016" s="38">
        <f>SUM(W2:W1015)</f>
        <v>-2161603365.4778304</v>
      </c>
    </row>
    <row r="1017" spans="1:23" ht="15" thickTop="1"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LPVS</vt:lpstr>
      <vt:lpstr>VATR calc </vt:lpstr>
      <vt:lpstr>TAX data</vt:lpstr>
      <vt:lpstr>TIF expiration</vt:lpstr>
      <vt:lpstr>313 expiration</vt:lpstr>
      <vt:lpstr>LPVS_MCR2023 </vt:lpstr>
      <vt:lpstr>'TAX data'!data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McKenzie, Al</dc:creator>
  <cp:lastModifiedBy>Maynard-Harrison, Amy</cp:lastModifiedBy>
  <dcterms:created xsi:type="dcterms:W3CDTF">2019-05-28T13:56:47Z</dcterms:created>
  <dcterms:modified xsi:type="dcterms:W3CDTF">2023-07-17T18:22:28Z</dcterms:modified>
</cp:coreProperties>
</file>