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7 AKUBANK\BATCH5\BREVET-2022\"/>
    </mc:Choice>
  </mc:AlternateContent>
  <xr:revisionPtr revIDLastSave="0" documentId="13_ncr:1_{BDBCD77A-6213-4B01-9107-0F22E85816CE}" xr6:coauthVersionLast="47" xr6:coauthVersionMax="47" xr10:uidLastSave="{00000000-0000-0000-0000-000000000000}"/>
  <bookViews>
    <workbookView xWindow="-120" yWindow="-120" windowWidth="19440" windowHeight="10320" activeTab="8" xr2:uid="{00000000-000D-0000-FFFF-FFFF00000000}"/>
  </bookViews>
  <sheets>
    <sheet name="INTRO" sheetId="1" r:id="rId1"/>
    <sheet name="akun" sheetId="8" r:id="rId2"/>
    <sheet name="SOAL" sheetId="2" r:id="rId3"/>
    <sheet name="Jurnal" sheetId="3" r:id="rId4"/>
    <sheet name="Buku Besar" sheetId="4" r:id="rId5"/>
    <sheet name="NLajur" sheetId="5" r:id="rId6"/>
    <sheet name="LK" sheetId="6" r:id="rId7"/>
    <sheet name="Penutup" sheetId="7" r:id="rId8"/>
    <sheet name="NSSP" sheetId="9" r:id="rId9"/>
  </sheets>
  <definedNames>
    <definedName name="_xlnm._FilterDatabase" localSheetId="3" hidden="1">Jurnal!$B$5:$G$75</definedName>
    <definedName name="COA">akun!$A$1:$B$30</definedName>
    <definedName name="Debit">Jurnal!$F$6:$F$59</definedName>
    <definedName name="debitajp">Jurnal!$F$60:$F$74</definedName>
    <definedName name="keditajp">Jurnal!$G$60:$G$74</definedName>
    <definedName name="Kredit">Jurnal!$G$6:$G$59</definedName>
    <definedName name="Ref">Jurnal!$E$6:$E$59</definedName>
    <definedName name="refajp">Jurnal!$E$60:$E$74</definedName>
  </definedNames>
  <calcPr calcId="191029"/>
  <extLst>
    <ext uri="GoogleSheetsCustomDataVersion1">
      <go:sheetsCustomData xmlns:go="http://customooxmlschemas.google.com/" r:id="rId13" roundtripDataSignature="AMtx7mgpdg91F8ip5P53y8kNtuVsVR5qHw=="/>
    </ext>
  </extLst>
</workbook>
</file>

<file path=xl/calcChain.xml><?xml version="1.0" encoding="utf-8"?>
<calcChain xmlns="http://schemas.openxmlformats.org/spreadsheetml/2006/main">
  <c r="D19" i="9" l="1"/>
  <c r="E18" i="9"/>
  <c r="E17" i="9"/>
  <c r="E13" i="9"/>
  <c r="D14" i="9"/>
  <c r="D12" i="9"/>
  <c r="F112" i="4"/>
  <c r="E120" i="4"/>
  <c r="G25" i="7"/>
  <c r="D23" i="7"/>
  <c r="D24" i="7"/>
  <c r="D25" i="7"/>
  <c r="G22" i="7"/>
  <c r="F119" i="4" s="1"/>
  <c r="E129" i="4"/>
  <c r="D22" i="7"/>
  <c r="D20" i="7"/>
  <c r="D21" i="7"/>
  <c r="G19" i="7"/>
  <c r="D19" i="7"/>
  <c r="G11" i="7"/>
  <c r="G12" i="7"/>
  <c r="G13" i="7"/>
  <c r="G14" i="7"/>
  <c r="G15" i="7"/>
  <c r="G16" i="7"/>
  <c r="G17" i="7"/>
  <c r="G18" i="7"/>
  <c r="G10" i="7"/>
  <c r="D10" i="7"/>
  <c r="D11" i="7"/>
  <c r="D12" i="7"/>
  <c r="D13" i="7"/>
  <c r="D14" i="7"/>
  <c r="D15" i="7"/>
  <c r="D16" i="7"/>
  <c r="D17" i="7"/>
  <c r="D18" i="7"/>
  <c r="B65" i="6"/>
  <c r="B64" i="6"/>
  <c r="B60" i="6"/>
  <c r="B59" i="6"/>
  <c r="B51" i="6"/>
  <c r="B50" i="6"/>
  <c r="B52" i="6"/>
  <c r="B42" i="6"/>
  <c r="B43" i="6"/>
  <c r="B44" i="6"/>
  <c r="B45" i="6"/>
  <c r="B46" i="6"/>
  <c r="B41" i="6"/>
  <c r="C30" i="6"/>
  <c r="B11" i="6"/>
  <c r="B12" i="6"/>
  <c r="B13" i="6"/>
  <c r="B14" i="6"/>
  <c r="B15" i="6"/>
  <c r="B16" i="6"/>
  <c r="B17" i="6"/>
  <c r="B18" i="6"/>
  <c r="B19" i="6"/>
  <c r="B10" i="6"/>
  <c r="C7" i="6"/>
  <c r="N33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7" i="5"/>
  <c r="I14" i="5"/>
  <c r="I15" i="5"/>
  <c r="B14" i="5"/>
  <c r="A50" i="6" s="1"/>
  <c r="I32" i="5"/>
  <c r="L8" i="5"/>
  <c r="L9" i="5"/>
  <c r="L10" i="5"/>
  <c r="L11" i="5"/>
  <c r="L12" i="5"/>
  <c r="L13" i="5"/>
  <c r="L15" i="5"/>
  <c r="L16" i="5"/>
  <c r="L17" i="5"/>
  <c r="L18" i="5"/>
  <c r="L19" i="5"/>
  <c r="L20" i="5"/>
  <c r="L7" i="5"/>
  <c r="K8" i="5"/>
  <c r="K9" i="5"/>
  <c r="K10" i="5"/>
  <c r="K11" i="5"/>
  <c r="K12" i="5"/>
  <c r="K13" i="5"/>
  <c r="K15" i="5"/>
  <c r="K16" i="5"/>
  <c r="K17" i="5"/>
  <c r="K18" i="5"/>
  <c r="K19" i="5"/>
  <c r="K20" i="5"/>
  <c r="K32" i="5"/>
  <c r="K7" i="5"/>
  <c r="C5" i="4"/>
  <c r="F75" i="3"/>
  <c r="G73" i="3"/>
  <c r="G70" i="3"/>
  <c r="H9" i="5" s="1"/>
  <c r="G67" i="3"/>
  <c r="H15" i="5" s="1"/>
  <c r="G64" i="3"/>
  <c r="G61" i="3"/>
  <c r="G58" i="3"/>
  <c r="G55" i="3"/>
  <c r="G52" i="3"/>
  <c r="G49" i="3"/>
  <c r="G46" i="3"/>
  <c r="G43" i="3"/>
  <c r="G40" i="3"/>
  <c r="G37" i="3"/>
  <c r="G34" i="3"/>
  <c r="G31" i="3"/>
  <c r="G28" i="3"/>
  <c r="G25" i="3"/>
  <c r="G22" i="3"/>
  <c r="G19" i="3"/>
  <c r="G75" i="3" s="1"/>
  <c r="D16" i="3"/>
  <c r="D14" i="3"/>
  <c r="D15" i="3"/>
  <c r="D12" i="3"/>
  <c r="C7" i="4"/>
  <c r="B86" i="6"/>
  <c r="B97" i="6"/>
  <c r="B96" i="6"/>
  <c r="B91" i="6"/>
  <c r="B85" i="6"/>
  <c r="B84" i="6"/>
  <c r="B83" i="6"/>
  <c r="B82" i="6"/>
  <c r="B81" i="6"/>
  <c r="B80" i="6"/>
  <c r="B79" i="6"/>
  <c r="B78" i="6"/>
  <c r="C75" i="6"/>
  <c r="A65" i="6"/>
  <c r="H8" i="5"/>
  <c r="H10" i="5"/>
  <c r="H11" i="5"/>
  <c r="H12" i="5"/>
  <c r="H13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7" i="5"/>
  <c r="G8" i="5"/>
  <c r="G9" i="5"/>
  <c r="G10" i="5"/>
  <c r="G11" i="5"/>
  <c r="G12" i="5"/>
  <c r="G13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7" i="5"/>
  <c r="D9" i="5"/>
  <c r="D10" i="5"/>
  <c r="D11" i="5"/>
  <c r="D12" i="5"/>
  <c r="D13" i="5"/>
  <c r="D15" i="5"/>
  <c r="D16" i="5"/>
  <c r="D18" i="5"/>
  <c r="D20" i="5"/>
  <c r="D22" i="5"/>
  <c r="D23" i="5"/>
  <c r="D24" i="5"/>
  <c r="D25" i="5"/>
  <c r="D26" i="5"/>
  <c r="D27" i="5"/>
  <c r="D28" i="5"/>
  <c r="D29" i="5"/>
  <c r="D30" i="5"/>
  <c r="D31" i="5"/>
  <c r="C8" i="5"/>
  <c r="C9" i="5"/>
  <c r="F9" i="5" s="1"/>
  <c r="C10" i="5"/>
  <c r="E10" i="5" s="1"/>
  <c r="C11" i="5"/>
  <c r="E11" i="5" s="1"/>
  <c r="C12" i="5"/>
  <c r="E12" i="5" s="1"/>
  <c r="C13" i="5"/>
  <c r="C15" i="5"/>
  <c r="C16" i="5"/>
  <c r="E16" i="5" s="1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7" i="5"/>
  <c r="F9" i="7" l="1"/>
  <c r="E128" i="4" s="1"/>
  <c r="C20" i="6"/>
  <c r="C87" i="6"/>
  <c r="E15" i="5"/>
  <c r="F13" i="5"/>
  <c r="E29" i="5"/>
  <c r="F30" i="5"/>
  <c r="E25" i="5"/>
  <c r="E20" i="5"/>
  <c r="F26" i="5"/>
  <c r="F12" i="5"/>
  <c r="J12" i="5" s="1"/>
  <c r="E24" i="5"/>
  <c r="E31" i="5"/>
  <c r="F22" i="5"/>
  <c r="E28" i="5"/>
  <c r="E27" i="5"/>
  <c r="E23" i="5"/>
  <c r="F18" i="5"/>
  <c r="F29" i="5"/>
  <c r="F25" i="5"/>
  <c r="F28" i="5"/>
  <c r="F24" i="5"/>
  <c r="F10" i="5"/>
  <c r="J10" i="5" s="1"/>
  <c r="C34" i="5"/>
  <c r="F31" i="5"/>
  <c r="F27" i="5"/>
  <c r="F23" i="5"/>
  <c r="F16" i="5"/>
  <c r="J16" i="5" s="1"/>
  <c r="F11" i="5"/>
  <c r="J11" i="5" s="1"/>
  <c r="F15" i="5"/>
  <c r="J15" i="5" s="1"/>
  <c r="E30" i="5"/>
  <c r="E26" i="5"/>
  <c r="E22" i="5"/>
  <c r="F20" i="5"/>
  <c r="E18" i="5"/>
  <c r="E13" i="5"/>
  <c r="E9" i="5"/>
  <c r="I9" i="5" s="1"/>
  <c r="I25" i="5" l="1"/>
  <c r="K25" i="5" s="1"/>
  <c r="I18" i="5"/>
  <c r="I29" i="5"/>
  <c r="K29" i="5" s="1"/>
  <c r="I13" i="5"/>
  <c r="I30" i="5"/>
  <c r="K30" i="5" s="1"/>
  <c r="I26" i="5"/>
  <c r="K26" i="5" s="1"/>
  <c r="J27" i="5"/>
  <c r="L27" i="5" s="1"/>
  <c r="J24" i="5"/>
  <c r="L24" i="5" s="1"/>
  <c r="J23" i="5"/>
  <c r="L23" i="5" s="1"/>
  <c r="J20" i="5"/>
  <c r="I22" i="5"/>
  <c r="K22" i="5" s="1"/>
  <c r="J28" i="5"/>
  <c r="L28" i="5" s="1"/>
  <c r="J29" i="5"/>
  <c r="L29" i="5" s="1"/>
  <c r="J31" i="5"/>
  <c r="L31" i="5" s="1"/>
  <c r="J30" i="5"/>
  <c r="L30" i="5" s="1"/>
  <c r="J25" i="5"/>
  <c r="L25" i="5" s="1"/>
  <c r="I20" i="5"/>
  <c r="I12" i="5"/>
  <c r="J22" i="5"/>
  <c r="L22" i="5" s="1"/>
  <c r="I23" i="5"/>
  <c r="K23" i="5" s="1"/>
  <c r="I24" i="5"/>
  <c r="K24" i="5" s="1"/>
  <c r="J18" i="5"/>
  <c r="J9" i="5"/>
  <c r="J26" i="5"/>
  <c r="L26" i="5" s="1"/>
  <c r="I27" i="5"/>
  <c r="K27" i="5" s="1"/>
  <c r="I11" i="5"/>
  <c r="I28" i="5"/>
  <c r="K28" i="5" s="1"/>
  <c r="J13" i="5"/>
  <c r="I10" i="5"/>
  <c r="I31" i="5"/>
  <c r="K31" i="5" s="1"/>
  <c r="I16" i="5"/>
  <c r="C53" i="6" s="1"/>
  <c r="E231" i="4"/>
  <c r="F232" i="4" s="1"/>
  <c r="C231" i="4"/>
  <c r="E223" i="4"/>
  <c r="C223" i="4"/>
  <c r="E215" i="4"/>
  <c r="C215" i="4"/>
  <c r="E207" i="4"/>
  <c r="C207" i="4"/>
  <c r="E199" i="4"/>
  <c r="C199" i="4"/>
  <c r="C191" i="4"/>
  <c r="E191" i="4"/>
  <c r="E183" i="4"/>
  <c r="C183" i="4"/>
  <c r="E175" i="4"/>
  <c r="C175" i="4"/>
  <c r="C167" i="4"/>
  <c r="E167" i="4"/>
  <c r="C159" i="4"/>
  <c r="E159" i="4"/>
  <c r="G159" i="4" s="1"/>
  <c r="G160" i="4" s="1"/>
  <c r="G161" i="4" s="1"/>
  <c r="C135" i="4"/>
  <c r="C111" i="4"/>
  <c r="E111" i="4"/>
  <c r="G111" i="4" s="1"/>
  <c r="G112" i="4" s="1"/>
  <c r="G113" i="4" s="1"/>
  <c r="C103" i="4"/>
  <c r="C95" i="4"/>
  <c r="H95" i="4"/>
  <c r="H96" i="4" s="1"/>
  <c r="H97" i="4" s="1"/>
  <c r="E16" i="9" s="1"/>
  <c r="E19" i="9" s="1"/>
  <c r="E20" i="9" s="1"/>
  <c r="C89" i="4"/>
  <c r="C88" i="4"/>
  <c r="C87" i="4"/>
  <c r="C79" i="4"/>
  <c r="C71" i="4"/>
  <c r="G71" i="4"/>
  <c r="G72" i="4" s="1"/>
  <c r="G73" i="4" s="1"/>
  <c r="C63" i="4"/>
  <c r="G63" i="4"/>
  <c r="G64" i="4" s="1"/>
  <c r="G65" i="4" s="1"/>
  <c r="C56" i="4"/>
  <c r="C55" i="4"/>
  <c r="C49" i="4"/>
  <c r="C48" i="4"/>
  <c r="C47" i="4"/>
  <c r="C40" i="4"/>
  <c r="C39" i="4"/>
  <c r="C32" i="4"/>
  <c r="C31" i="4"/>
  <c r="C24" i="4"/>
  <c r="C23" i="4"/>
  <c r="C17" i="4"/>
  <c r="C16" i="4"/>
  <c r="C15" i="4"/>
  <c r="C14" i="4"/>
  <c r="C13" i="4"/>
  <c r="C12" i="4"/>
  <c r="C11" i="4"/>
  <c r="C10" i="4"/>
  <c r="C9" i="4"/>
  <c r="C8" i="4"/>
  <c r="C6" i="4"/>
  <c r="F79" i="4"/>
  <c r="H79" i="4" s="1"/>
  <c r="H80" i="4" s="1"/>
  <c r="H81" i="4" s="1"/>
  <c r="D8" i="5"/>
  <c r="G34" i="5"/>
  <c r="H34" i="5"/>
  <c r="G231" i="4"/>
  <c r="C228" i="4"/>
  <c r="C220" i="4"/>
  <c r="C212" i="4"/>
  <c r="C204" i="4"/>
  <c r="C196" i="4"/>
  <c r="C188" i="4"/>
  <c r="C180" i="4"/>
  <c r="C172" i="4"/>
  <c r="C164" i="4"/>
  <c r="C156" i="4"/>
  <c r="G151" i="4"/>
  <c r="G152" i="4" s="1"/>
  <c r="G153" i="4" s="1"/>
  <c r="C148" i="4"/>
  <c r="H143" i="4"/>
  <c r="H144" i="4" s="1"/>
  <c r="H145" i="4" s="1"/>
  <c r="C140" i="4"/>
  <c r="C132" i="4"/>
  <c r="C124" i="4"/>
  <c r="H119" i="4"/>
  <c r="H120" i="4" s="1"/>
  <c r="H121" i="4" s="1"/>
  <c r="C116" i="4"/>
  <c r="C68" i="4"/>
  <c r="C108" i="4"/>
  <c r="C100" i="4"/>
  <c r="C92" i="4"/>
  <c r="H87" i="4"/>
  <c r="H88" i="4" s="1"/>
  <c r="H89" i="4" s="1"/>
  <c r="C84" i="4"/>
  <c r="C76" i="4"/>
  <c r="C60" i="4"/>
  <c r="G55" i="4"/>
  <c r="G56" i="4" s="1"/>
  <c r="G57" i="4" s="1"/>
  <c r="C52" i="4"/>
  <c r="G47" i="4"/>
  <c r="G48" i="4" s="1"/>
  <c r="G49" i="4" s="1"/>
  <c r="C44" i="4"/>
  <c r="G39" i="4"/>
  <c r="G40" i="4" s="1"/>
  <c r="G41" i="4" s="1"/>
  <c r="D9" i="9" s="1"/>
  <c r="C36" i="4"/>
  <c r="G31" i="4"/>
  <c r="G32" i="4" s="1"/>
  <c r="G33" i="4" s="1"/>
  <c r="D8" i="9" s="1"/>
  <c r="C28" i="4"/>
  <c r="G23" i="4"/>
  <c r="G24" i="4" s="1"/>
  <c r="G25" i="4" s="1"/>
  <c r="C20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D6" i="9" s="1"/>
  <c r="C2" i="4"/>
  <c r="C7" i="9"/>
  <c r="C8" i="9"/>
  <c r="C9" i="9"/>
  <c r="C10" i="9"/>
  <c r="C11" i="9"/>
  <c r="C12" i="9"/>
  <c r="C13" i="9"/>
  <c r="C14" i="9"/>
  <c r="C15" i="9"/>
  <c r="C16" i="9"/>
  <c r="C17" i="9"/>
  <c r="C18" i="9"/>
  <c r="C6" i="9"/>
  <c r="D4" i="9"/>
  <c r="D9" i="7"/>
  <c r="D7" i="7"/>
  <c r="D6" i="7"/>
  <c r="G175" i="4" l="1"/>
  <c r="F176" i="4"/>
  <c r="G176" i="4" s="1"/>
  <c r="G207" i="4"/>
  <c r="F208" i="4"/>
  <c r="G208" i="4" s="1"/>
  <c r="G223" i="4"/>
  <c r="F224" i="4"/>
  <c r="G224" i="4" s="1"/>
  <c r="G167" i="4"/>
  <c r="F168" i="4"/>
  <c r="G233" i="4"/>
  <c r="G183" i="4"/>
  <c r="F184" i="4"/>
  <c r="G199" i="4"/>
  <c r="F200" i="4"/>
  <c r="G200" i="4" s="1"/>
  <c r="G215" i="4"/>
  <c r="F216" i="4"/>
  <c r="G232" i="4"/>
  <c r="G191" i="4"/>
  <c r="F192" i="4"/>
  <c r="G192" i="4" s="1"/>
  <c r="E8" i="5"/>
  <c r="F8" i="5"/>
  <c r="F135" i="4"/>
  <c r="D21" i="5"/>
  <c r="D17" i="5"/>
  <c r="F103" i="4"/>
  <c r="H103" i="4" s="1"/>
  <c r="H104" i="4" s="1"/>
  <c r="H105" i="4" s="1"/>
  <c r="D19" i="5"/>
  <c r="D7" i="5"/>
  <c r="B8" i="5"/>
  <c r="A42" i="6" s="1"/>
  <c r="B9" i="5"/>
  <c r="A43" i="6" s="1"/>
  <c r="B10" i="5"/>
  <c r="A44" i="6" s="1"/>
  <c r="B11" i="5"/>
  <c r="A45" i="6" s="1"/>
  <c r="B12" i="5"/>
  <c r="A46" i="6" s="1"/>
  <c r="B13" i="5"/>
  <c r="B15" i="5"/>
  <c r="A51" i="6" s="1"/>
  <c r="B16" i="5"/>
  <c r="A52" i="6" s="1"/>
  <c r="B17" i="5"/>
  <c r="A59" i="6" s="1"/>
  <c r="B18" i="5"/>
  <c r="A60" i="6" s="1"/>
  <c r="B19" i="5"/>
  <c r="A64" i="6" s="1"/>
  <c r="B20" i="5"/>
  <c r="B21" i="5"/>
  <c r="A7" i="6" s="1"/>
  <c r="B22" i="5"/>
  <c r="A10" i="6" s="1"/>
  <c r="B23" i="5"/>
  <c r="A11" i="6" s="1"/>
  <c r="B24" i="5"/>
  <c r="A12" i="6" s="1"/>
  <c r="B25" i="5"/>
  <c r="A13" i="6" s="1"/>
  <c r="B26" i="5"/>
  <c r="A14" i="6" s="1"/>
  <c r="B27" i="5"/>
  <c r="A15" i="6" s="1"/>
  <c r="B28" i="5"/>
  <c r="A16" i="6" s="1"/>
  <c r="B29" i="5"/>
  <c r="A17" i="6" s="1"/>
  <c r="B30" i="5"/>
  <c r="A18" i="6" s="1"/>
  <c r="B31" i="5"/>
  <c r="A19" i="6" s="1"/>
  <c r="B7" i="5"/>
  <c r="A41" i="6" s="1"/>
  <c r="D73" i="3"/>
  <c r="D72" i="3"/>
  <c r="D70" i="3"/>
  <c r="D69" i="3"/>
  <c r="D67" i="3"/>
  <c r="D66" i="3"/>
  <c r="D64" i="3"/>
  <c r="D63" i="3"/>
  <c r="D61" i="3"/>
  <c r="D60" i="3"/>
  <c r="D58" i="3"/>
  <c r="D57" i="3"/>
  <c r="D55" i="3"/>
  <c r="D54" i="3"/>
  <c r="D52" i="3"/>
  <c r="D51" i="3"/>
  <c r="D49" i="3"/>
  <c r="D48" i="3"/>
  <c r="D46" i="3"/>
  <c r="D45" i="3"/>
  <c r="D43" i="3"/>
  <c r="D42" i="3"/>
  <c r="D40" i="3"/>
  <c r="D39" i="3"/>
  <c r="D37" i="3"/>
  <c r="D36" i="3"/>
  <c r="D34" i="3"/>
  <c r="D33" i="3"/>
  <c r="D31" i="3"/>
  <c r="D30" i="3"/>
  <c r="D28" i="3"/>
  <c r="D27" i="3"/>
  <c r="D25" i="3"/>
  <c r="D24" i="3"/>
  <c r="D22" i="3"/>
  <c r="D21" i="3"/>
  <c r="D19" i="3"/>
  <c r="D18" i="3"/>
  <c r="D13" i="3"/>
  <c r="D11" i="3"/>
  <c r="D10" i="3"/>
  <c r="D9" i="3"/>
  <c r="D7" i="3"/>
  <c r="D6" i="3"/>
  <c r="D4" i="7"/>
  <c r="C98" i="6"/>
  <c r="C93" i="6"/>
  <c r="C88" i="6"/>
  <c r="D4" i="3"/>
  <c r="H135" i="4" l="1"/>
  <c r="F6" i="7"/>
  <c r="G193" i="4"/>
  <c r="G225" i="4"/>
  <c r="G177" i="4"/>
  <c r="G201" i="4"/>
  <c r="G216" i="4"/>
  <c r="G217" i="4" s="1"/>
  <c r="G184" i="4"/>
  <c r="G185" i="4" s="1"/>
  <c r="G168" i="4"/>
  <c r="G169" i="4" s="1"/>
  <c r="G209" i="4"/>
  <c r="C100" i="6"/>
  <c r="C102" i="6" s="1"/>
  <c r="J8" i="5"/>
  <c r="I8" i="5"/>
  <c r="E21" i="5"/>
  <c r="F21" i="5"/>
  <c r="F19" i="5"/>
  <c r="E19" i="5"/>
  <c r="D34" i="5"/>
  <c r="F7" i="5"/>
  <c r="E7" i="5"/>
  <c r="E17" i="5"/>
  <c r="F17" i="5"/>
  <c r="E136" i="4" l="1"/>
  <c r="G7" i="7"/>
  <c r="F26" i="7"/>
  <c r="H136" i="4"/>
  <c r="H137" i="4" s="1"/>
  <c r="J21" i="5"/>
  <c r="I17" i="5"/>
  <c r="I19" i="5"/>
  <c r="I7" i="5"/>
  <c r="I34" i="5" s="1"/>
  <c r="J19" i="5"/>
  <c r="C21" i="6"/>
  <c r="F34" i="5"/>
  <c r="J7" i="5"/>
  <c r="J17" i="5"/>
  <c r="C61" i="6" s="1"/>
  <c r="I21" i="5"/>
  <c r="K21" i="5" s="1"/>
  <c r="E34" i="5"/>
  <c r="F127" i="4" l="1"/>
  <c r="H127" i="4" s="1"/>
  <c r="H128" i="4" s="1"/>
  <c r="H129" i="4" s="1"/>
  <c r="G26" i="7"/>
  <c r="C29" i="6"/>
  <c r="C31" i="6" s="1"/>
  <c r="C66" i="6" s="1"/>
  <c r="C67" i="6" s="1"/>
  <c r="J34" i="5"/>
  <c r="L21" i="5"/>
  <c r="L34" i="5" s="1"/>
  <c r="K33" i="5"/>
  <c r="J35" i="5" l="1"/>
  <c r="N34" i="5"/>
  <c r="K34" i="5"/>
  <c r="C47" i="6"/>
  <c r="C55" i="6" s="1"/>
  <c r="M34" i="5"/>
</calcChain>
</file>

<file path=xl/sharedStrings.xml><?xml version="1.0" encoding="utf-8"?>
<sst xmlns="http://schemas.openxmlformats.org/spreadsheetml/2006/main" count="746" uniqueCount="179">
  <si>
    <t>informasi tambahan :</t>
  </si>
  <si>
    <t>Q, R, S T U : MERUPAKAN PENYESUAIAN DI AKHIR PERIODE</t>
  </si>
  <si>
    <t>PT. PALAWA SERVICE</t>
  </si>
  <si>
    <t xml:space="preserve">Date </t>
  </si>
  <si>
    <t>Ref</t>
  </si>
  <si>
    <t>Date</t>
  </si>
  <si>
    <t>Description</t>
  </si>
  <si>
    <t>Ref.</t>
  </si>
  <si>
    <t>SALDO</t>
  </si>
  <si>
    <t>PT PALAWA SERVICE</t>
  </si>
  <si>
    <t>NO AKUN</t>
  </si>
  <si>
    <t>NAMA AKUN</t>
  </si>
  <si>
    <t>NERACA SALDO</t>
  </si>
  <si>
    <t>AJP</t>
  </si>
  <si>
    <t>NSSD</t>
  </si>
  <si>
    <t>L/R</t>
  </si>
  <si>
    <t>NERACA</t>
  </si>
  <si>
    <t>DEBET</t>
  </si>
  <si>
    <t>KREDIT</t>
  </si>
  <si>
    <t>Dec</t>
  </si>
  <si>
    <t>COA</t>
  </si>
  <si>
    <t>K a s</t>
  </si>
  <si>
    <t>Asuransi dibayar dimuka</t>
  </si>
  <si>
    <t>Pajak dibayar dimuka</t>
  </si>
  <si>
    <t>Perlengkapan Kantor</t>
  </si>
  <si>
    <t>Investasi jangka panjang</t>
  </si>
  <si>
    <t>Kendaraan</t>
  </si>
  <si>
    <t>Aset tak berwujud</t>
  </si>
  <si>
    <t>Utang usaha</t>
  </si>
  <si>
    <t>Wesel bayar</t>
  </si>
  <si>
    <t>Modal Saham</t>
  </si>
  <si>
    <t>Dividen</t>
  </si>
  <si>
    <t>Laba ditahan</t>
  </si>
  <si>
    <t>Ikhtisar Laba Rugi</t>
  </si>
  <si>
    <t>Pendapatan Jasa</t>
  </si>
  <si>
    <t>Pendapatan Lainnya</t>
  </si>
  <si>
    <t>Beban Upah</t>
  </si>
  <si>
    <t>Beban Sewa</t>
  </si>
  <si>
    <t>Beban Asuransi</t>
  </si>
  <si>
    <t>Beban Rupa-rupa</t>
  </si>
  <si>
    <t>Beban perlengkapan Truk</t>
  </si>
  <si>
    <t>Beban Perlengkapan kantor</t>
  </si>
  <si>
    <t>Beban Pajak</t>
  </si>
  <si>
    <t>Beban Perbaikan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</si>
  <si>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</si>
  <si>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</si>
  <si>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</si>
  <si>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</si>
  <si>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</si>
  <si>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</si>
  <si>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</si>
  <si>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</si>
  <si>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</si>
  <si>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</si>
  <si>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</si>
  <si>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</si>
  <si>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</si>
  <si>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</si>
  <si>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</si>
  <si>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</si>
  <si>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</si>
  <si>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</si>
  <si>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</si>
  <si>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</si>
  <si>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</si>
  <si>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Laba tahun berjalan</t>
  </si>
  <si>
    <t>Laporan Laba Rugi</t>
  </si>
  <si>
    <t>Laporan Laba Ditahan</t>
  </si>
  <si>
    <t>Laporan Posisi Keuangan</t>
  </si>
  <si>
    <t>Laporan Arus Kas</t>
  </si>
  <si>
    <t>Arus Kas dari Aktivitas Operasi</t>
  </si>
  <si>
    <t>Penerimaan kas dari pelanggan</t>
  </si>
  <si>
    <t>Arus kas dari aktivitas investasi</t>
  </si>
  <si>
    <t>Pembelian perusahaan (long invest)</t>
  </si>
  <si>
    <t>Arus Kas dari aktivitas pendanaan</t>
  </si>
  <si>
    <t>Investasi dari pemegangn saham</t>
  </si>
  <si>
    <t>Pembayaran dividen</t>
  </si>
  <si>
    <t>Arus kas Bersih dari Aktivitas Investasi</t>
  </si>
  <si>
    <t>Arus Kas Bersih dari Aktivitas Investasi</t>
  </si>
  <si>
    <t>Arus Kas Bersih dari Aktivitas Pendanaan</t>
  </si>
  <si>
    <t>Kenaikan Kas Bersih</t>
  </si>
  <si>
    <t>Kas diawal periode</t>
  </si>
  <si>
    <t>Dikurangi : Pembayaran Kas</t>
  </si>
  <si>
    <t>kepada kreditur</t>
  </si>
  <si>
    <t>untuk beban Gaji</t>
  </si>
  <si>
    <t>untuk beban Sewa</t>
  </si>
  <si>
    <t>untuk beban pajak</t>
  </si>
  <si>
    <t>untuk beban asuransi</t>
  </si>
  <si>
    <t>untuk beban listrik, telp</t>
  </si>
  <si>
    <t>untuk beban perbaikan</t>
  </si>
  <si>
    <t>untuk beban lain-lain</t>
  </si>
  <si>
    <t>Jurnal penutup</t>
  </si>
  <si>
    <t>Jurnal</t>
  </si>
  <si>
    <t>Nama Akun</t>
  </si>
  <si>
    <t>memuat :</t>
  </si>
  <si>
    <t>Neraca Saldo</t>
  </si>
  <si>
    <t>Akun</t>
  </si>
  <si>
    <t>Debit</t>
  </si>
  <si>
    <t>Kredit</t>
  </si>
  <si>
    <t>Neraca saldo Setelah Penutupan</t>
  </si>
  <si>
    <t>Akun dan Keterangan</t>
  </si>
  <si>
    <t>Kode Akun</t>
  </si>
  <si>
    <t>Buku Besar</t>
  </si>
  <si>
    <t>Saldo Normal</t>
  </si>
  <si>
    <t>Debet</t>
  </si>
  <si>
    <t>Klasifikasi</t>
  </si>
  <si>
    <t>Posisi</t>
  </si>
  <si>
    <t>Neraca</t>
  </si>
  <si>
    <t>Laba Rugi</t>
  </si>
  <si>
    <t>Aset lancar</t>
  </si>
  <si>
    <t>Aset tak lancar</t>
  </si>
  <si>
    <t>Utang lancar</t>
  </si>
  <si>
    <t>Ekuitas</t>
  </si>
  <si>
    <t xml:space="preserve">Pendapatan </t>
  </si>
  <si>
    <t>Beban</t>
  </si>
  <si>
    <t>Beban-beban</t>
  </si>
  <si>
    <t>Nama Akun:</t>
  </si>
  <si>
    <t>Piutang Usaha</t>
  </si>
  <si>
    <t>Perlengkapan Truk</t>
  </si>
  <si>
    <t>aset</t>
  </si>
  <si>
    <t>liabilitas</t>
  </si>
  <si>
    <t>ekuitas</t>
  </si>
  <si>
    <t>pendapatan</t>
  </si>
  <si>
    <t>beban</t>
  </si>
  <si>
    <t xml:space="preserve"> Q, R, S, T, U : merupakan jurnal penyesuaian</t>
  </si>
  <si>
    <t>Neraca lajur</t>
  </si>
  <si>
    <t>Laba Bersih</t>
  </si>
  <si>
    <t>Laba Ditahan, akhir periode</t>
  </si>
  <si>
    <t>Akun dan keterangan</t>
  </si>
  <si>
    <t xml:space="preserve">L/R, Perubahan Ekuitas/laba ditahan, </t>
  </si>
  <si>
    <t>Posisi keuangan,Arus Kas</t>
  </si>
  <si>
    <t>investasi modal awal</t>
  </si>
  <si>
    <t>membeli perusahaan angkutan</t>
  </si>
  <si>
    <t>memberi jasa angkut service parcel</t>
  </si>
  <si>
    <t>membeli perlengkapan scr kredit</t>
  </si>
  <si>
    <t>membeli perlengkapan scr tunai</t>
  </si>
  <si>
    <t>menerima pelunasan piutang</t>
  </si>
  <si>
    <t>membayar utang ke kreditur</t>
  </si>
  <si>
    <t>membayar pajak dimuka</t>
  </si>
  <si>
    <t>membayar asuransi dimuka</t>
  </si>
  <si>
    <t>membeli perlengkapan truk scr kredit</t>
  </si>
  <si>
    <t>membayar beban upah</t>
  </si>
  <si>
    <t>membayar sewa</t>
  </si>
  <si>
    <t>Beban Listrik, Telp, Air</t>
  </si>
  <si>
    <t>membayar beban listrik, telp, air</t>
  </si>
  <si>
    <t>membayar beban reparasi</t>
  </si>
  <si>
    <t>membayar beban rupa-rupa</t>
  </si>
  <si>
    <t>membayar dividen ke pemegang saham</t>
  </si>
  <si>
    <t>jurnal penyesuaian</t>
  </si>
  <si>
    <t>Beban Penyusutan truk (investasi jk pjg)</t>
  </si>
  <si>
    <t>Summary</t>
  </si>
  <si>
    <t>Total beban-beban</t>
  </si>
  <si>
    <t>Laba ditahan, awal</t>
  </si>
  <si>
    <t>Laba bersih</t>
  </si>
  <si>
    <t>Asset</t>
  </si>
  <si>
    <t>Asset lancar</t>
  </si>
  <si>
    <t>Asset tidak lancar</t>
  </si>
  <si>
    <t>Total asset tidak Lancar</t>
  </si>
  <si>
    <t>Total asset Lancar</t>
  </si>
  <si>
    <t>Total Asset</t>
  </si>
  <si>
    <t>Liabilitas + Ekuitas</t>
  </si>
  <si>
    <t xml:space="preserve">Liabilitas </t>
  </si>
  <si>
    <t>Total liablitas</t>
  </si>
  <si>
    <t>Total Ekuitas</t>
  </si>
  <si>
    <t>Total Liabilitas dan Ekuitas</t>
  </si>
  <si>
    <t>untuk beban perlengkapan</t>
  </si>
  <si>
    <t>Kas Diakhir Periode</t>
  </si>
  <si>
    <t>tutupakun pendapatn</t>
  </si>
  <si>
    <t>JP-1</t>
  </si>
  <si>
    <t>Des</t>
  </si>
  <si>
    <t>tutup akun pendapatan</t>
  </si>
  <si>
    <t>tutup akun beban-beban</t>
  </si>
  <si>
    <t>v</t>
  </si>
  <si>
    <t>tutup aku beban-beban</t>
  </si>
  <si>
    <t>tutup akun ikhtisar laba rugi</t>
  </si>
  <si>
    <t>tutup akun ILR</t>
  </si>
  <si>
    <t>tutup akun dividen</t>
  </si>
  <si>
    <t>tidak ditutup</t>
  </si>
  <si>
    <t>Akum. penyusutan-truk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</si>
</sst>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/yyyy"/>
    <numFmt numFmtId="165" formatCode="_(* #,##0_);_(* \(#,##0\);_(* &quot;-&quot;??_);_(@_)"/>
    <numFmt numFmtId="166" formatCode="dd/mm/yyyy;@"/>
    <numFmt numFmtId="167" formatCode="_(* #,##0.00000_);_(* \(#,##0.00000\);_(* &quot;-&quot;??_);_(@_)"/>
  </numFmts>
  <fonts count="3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</font>
    <font>
      <sz val="16"/>
      <name val="Calibri"/>
      <family val="2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sz val="14"/>
      <name val="Calibri"/>
      <family val="2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3"/>
      <color theme="0"/>
      <name val="Calibri"/>
      <family val="2"/>
    </font>
    <font>
      <sz val="13"/>
      <name val="Calibri"/>
      <family val="2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i/>
      <sz val="12"/>
      <color rgb="FF0070C0"/>
      <name val="Calibri"/>
      <family val="2"/>
    </font>
    <font>
      <sz val="12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D5A6BD"/>
        <bgColor rgb="FFD5A6BD"/>
      </patternFill>
    </fill>
    <fill>
      <patternFill patternType="solid">
        <fgColor rgb="FF073763"/>
        <bgColor rgb="FF073763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274E13"/>
        <bgColor rgb="FF274E13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9999"/>
        <bgColor rgb="FFFF9999"/>
      </patternFill>
    </fill>
    <fill>
      <patternFill patternType="solid">
        <fgColor rgb="FF009999"/>
        <bgColor indexed="64"/>
      </patternFill>
    </fill>
    <fill>
      <patternFill patternType="solid">
        <fgColor rgb="FF00CC99"/>
        <bgColor rgb="FFFF9999"/>
      </patternFill>
    </fill>
    <fill>
      <patternFill patternType="solid">
        <fgColor rgb="FF00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FFCCCC"/>
      </patternFill>
    </fill>
    <fill>
      <patternFill patternType="solid">
        <fgColor rgb="FF66FFCC"/>
        <bgColor rgb="FFFF9999"/>
      </patternFill>
    </fill>
    <fill>
      <patternFill patternType="solid">
        <fgColor rgb="FF66FFCC"/>
        <bgColor indexed="64"/>
      </patternFill>
    </fill>
    <fill>
      <patternFill patternType="solid">
        <fgColor rgb="FF009999"/>
        <bgColor rgb="FFCC4125"/>
      </patternFill>
    </fill>
    <fill>
      <patternFill patternType="solid">
        <fgColor rgb="FFCCFFCC"/>
        <bgColor rgb="FFF9CB9C"/>
      </patternFill>
    </fill>
    <fill>
      <patternFill patternType="solid">
        <fgColor rgb="FFCCFFCC"/>
        <bgColor rgb="FFF4B083"/>
      </patternFill>
    </fill>
    <fill>
      <patternFill patternType="solid">
        <fgColor rgb="FFCCFFCC"/>
        <bgColor rgb="FFFF9999"/>
      </patternFill>
    </fill>
    <fill>
      <patternFill patternType="solid">
        <fgColor rgb="FFCCFFCC"/>
        <bgColor rgb="FFF7CAAC"/>
      </patternFill>
    </fill>
    <fill>
      <patternFill patternType="solid">
        <fgColor rgb="FFCCFFCC"/>
        <bgColor rgb="FFFBE4D5"/>
      </patternFill>
    </fill>
    <fill>
      <patternFill patternType="solid">
        <fgColor rgb="FF339933"/>
        <bgColor rgb="FFFF9999"/>
      </patternFill>
    </fill>
    <fill>
      <patternFill patternType="solid">
        <fgColor rgb="FF339933"/>
        <bgColor indexed="64"/>
      </patternFill>
    </fill>
    <fill>
      <patternFill patternType="solid">
        <fgColor rgb="FF66FF66"/>
        <bgColor rgb="FFFFCCCC"/>
      </patternFill>
    </fill>
    <fill>
      <patternFill patternType="solid">
        <fgColor rgb="FF66FF66"/>
        <bgColor indexed="64"/>
      </patternFill>
    </fill>
    <fill>
      <patternFill patternType="solid">
        <fgColor rgb="FF66FF66"/>
        <bgColor rgb="FFFBE4D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9999"/>
        <bgColor rgb="FFFF7C80"/>
      </patternFill>
    </fill>
    <fill>
      <patternFill patternType="solid">
        <fgColor rgb="FF99FF99"/>
        <bgColor rgb="FFDD7E6B"/>
      </patternFill>
    </fill>
    <fill>
      <patternFill patternType="solid">
        <fgColor theme="9" tint="0.79998168889431442"/>
        <bgColor rgb="FFFF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rgb="FF990000"/>
      </patternFill>
    </fill>
    <fill>
      <patternFill patternType="solid">
        <fgColor rgb="FF00CC99"/>
        <bgColor rgb="FFFF7C80"/>
      </patternFill>
    </fill>
    <fill>
      <patternFill patternType="solid">
        <fgColor rgb="FF009999"/>
        <bgColor rgb="FFDD7E6B"/>
      </patternFill>
    </fill>
    <fill>
      <patternFill patternType="solid">
        <fgColor rgb="FF66FFCC"/>
        <bgColor rgb="FFF4B08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66"/>
        <bgColor rgb="FFDD7E6B"/>
      </patternFill>
    </fill>
  </fills>
  <borders count="10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0">
    <xf numFmtId="0" fontId="0" fillId="0" borderId="0" xfId="0"/>
    <xf numFmtId="0" fontId="3" fillId="0" borderId="0" xfId="0" applyFont="1"/>
    <xf numFmtId="0" fontId="4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10" xfId="0" applyFont="1" applyFill="1" applyBorder="1"/>
    <xf numFmtId="165" fontId="6" fillId="3" borderId="10" xfId="0" applyNumberFormat="1" applyFont="1" applyFill="1" applyBorder="1"/>
    <xf numFmtId="165" fontId="9" fillId="3" borderId="47" xfId="0" applyNumberFormat="1" applyFont="1" applyFill="1" applyBorder="1"/>
    <xf numFmtId="165" fontId="9" fillId="3" borderId="48" xfId="0" applyNumberFormat="1" applyFont="1" applyFill="1" applyBorder="1"/>
    <xf numFmtId="0" fontId="6" fillId="5" borderId="10" xfId="0" applyFont="1" applyFill="1" applyBorder="1"/>
    <xf numFmtId="165" fontId="6" fillId="5" borderId="10" xfId="0" applyNumberFormat="1" applyFont="1" applyFill="1" applyBorder="1"/>
    <xf numFmtId="0" fontId="9" fillId="6" borderId="15" xfId="0" applyFont="1" applyFill="1" applyBorder="1"/>
    <xf numFmtId="165" fontId="9" fillId="6" borderId="15" xfId="0" applyNumberFormat="1" applyFont="1" applyFill="1" applyBorder="1"/>
    <xf numFmtId="165" fontId="6" fillId="6" borderId="15" xfId="0" applyNumberFormat="1" applyFont="1" applyFill="1" applyBorder="1"/>
    <xf numFmtId="0" fontId="6" fillId="8" borderId="49" xfId="0" applyFont="1" applyFill="1" applyBorder="1"/>
    <xf numFmtId="165" fontId="6" fillId="8" borderId="33" xfId="0" applyNumberFormat="1" applyFont="1" applyFill="1" applyBorder="1"/>
    <xf numFmtId="165" fontId="6" fillId="8" borderId="34" xfId="0" applyNumberFormat="1" applyFont="1" applyFill="1" applyBorder="1"/>
    <xf numFmtId="165" fontId="9" fillId="9" borderId="15" xfId="0" applyNumberFormat="1" applyFont="1" applyFill="1" applyBorder="1"/>
    <xf numFmtId="165" fontId="9" fillId="9" borderId="45" xfId="0" applyNumberFormat="1" applyFont="1" applyFill="1" applyBorder="1"/>
    <xf numFmtId="165" fontId="6" fillId="9" borderId="15" xfId="0" applyNumberFormat="1" applyFont="1" applyFill="1" applyBorder="1"/>
    <xf numFmtId="0" fontId="17" fillId="3" borderId="46" xfId="0" applyFont="1" applyFill="1" applyBorder="1"/>
    <xf numFmtId="0" fontId="17" fillId="9" borderId="44" xfId="0" applyFont="1" applyFill="1" applyBorder="1"/>
    <xf numFmtId="0" fontId="10" fillId="0" borderId="52" xfId="0" applyFont="1" applyBorder="1"/>
    <xf numFmtId="165" fontId="6" fillId="0" borderId="53" xfId="0" applyNumberFormat="1" applyFont="1" applyBorder="1"/>
    <xf numFmtId="165" fontId="6" fillId="0" borderId="54" xfId="0" applyNumberFormat="1" applyFont="1" applyBorder="1"/>
    <xf numFmtId="0" fontId="7" fillId="0" borderId="55" xfId="0" applyFont="1" applyBorder="1" applyAlignment="1">
      <alignment horizontal="left"/>
    </xf>
    <xf numFmtId="165" fontId="7" fillId="0" borderId="56" xfId="0" applyNumberFormat="1" applyFont="1" applyBorder="1"/>
    <xf numFmtId="165" fontId="7" fillId="0" borderId="57" xfId="0" applyNumberFormat="1" applyFont="1" applyBorder="1"/>
    <xf numFmtId="0" fontId="10" fillId="0" borderId="55" xfId="0" applyFont="1" applyBorder="1"/>
    <xf numFmtId="0" fontId="6" fillId="0" borderId="52" xfId="0" applyFont="1" applyBorder="1"/>
    <xf numFmtId="0" fontId="6" fillId="0" borderId="55" xfId="0" applyFont="1" applyBorder="1"/>
    <xf numFmtId="165" fontId="6" fillId="0" borderId="56" xfId="0" applyNumberFormat="1" applyFont="1" applyBorder="1"/>
    <xf numFmtId="165" fontId="6" fillId="0" borderId="57" xfId="0" applyNumberFormat="1" applyFont="1" applyBorder="1"/>
    <xf numFmtId="0" fontId="6" fillId="0" borderId="58" xfId="0" applyFont="1" applyBorder="1"/>
    <xf numFmtId="165" fontId="6" fillId="0" borderId="59" xfId="0" applyNumberFormat="1" applyFont="1" applyBorder="1"/>
    <xf numFmtId="165" fontId="6" fillId="0" borderId="60" xfId="0" applyNumberFormat="1" applyFont="1" applyBorder="1"/>
    <xf numFmtId="0" fontId="9" fillId="0" borderId="61" xfId="0" applyFont="1" applyBorder="1"/>
    <xf numFmtId="165" fontId="6" fillId="0" borderId="61" xfId="0" applyNumberFormat="1" applyFont="1" applyBorder="1"/>
    <xf numFmtId="0" fontId="9" fillId="0" borderId="56" xfId="0" applyFont="1" applyBorder="1" applyAlignment="1">
      <alignment horizontal="left"/>
    </xf>
    <xf numFmtId="0" fontId="6" fillId="0" borderId="59" xfId="0" applyFont="1" applyBorder="1"/>
    <xf numFmtId="0" fontId="6" fillId="0" borderId="61" xfId="0" applyFont="1" applyBorder="1"/>
    <xf numFmtId="165" fontId="9" fillId="0" borderId="56" xfId="0" applyNumberFormat="1" applyFont="1" applyBorder="1"/>
    <xf numFmtId="0" fontId="17" fillId="0" borderId="62" xfId="0" applyFont="1" applyBorder="1"/>
    <xf numFmtId="165" fontId="6" fillId="0" borderId="63" xfId="0" applyNumberFormat="1" applyFont="1" applyBorder="1"/>
    <xf numFmtId="0" fontId="13" fillId="0" borderId="55" xfId="0" applyFont="1" applyBorder="1"/>
    <xf numFmtId="0" fontId="17" fillId="0" borderId="55" xfId="0" applyFont="1" applyBorder="1"/>
    <xf numFmtId="0" fontId="0" fillId="10" borderId="0" xfId="0" applyFill="1"/>
    <xf numFmtId="0" fontId="0" fillId="11" borderId="0" xfId="0" applyFill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166" fontId="14" fillId="16" borderId="51" xfId="0" applyNumberFormat="1" applyFont="1" applyFill="1" applyBorder="1"/>
    <xf numFmtId="0" fontId="14" fillId="16" borderId="51" xfId="0" applyFont="1" applyFill="1" applyBorder="1"/>
    <xf numFmtId="0" fontId="7" fillId="17" borderId="15" xfId="0" applyFont="1" applyFill="1" applyBorder="1"/>
    <xf numFmtId="0" fontId="7" fillId="17" borderId="15" xfId="0" applyFont="1" applyFill="1" applyBorder="1" applyAlignment="1">
      <alignment horizontal="center"/>
    </xf>
    <xf numFmtId="165" fontId="7" fillId="17" borderId="15" xfId="0" applyNumberFormat="1" applyFont="1" applyFill="1" applyBorder="1"/>
    <xf numFmtId="165" fontId="7" fillId="17" borderId="15" xfId="0" applyNumberFormat="1" applyFont="1" applyFill="1" applyBorder="1" applyAlignment="1">
      <alignment vertical="center" wrapText="1"/>
    </xf>
    <xf numFmtId="164" fontId="20" fillId="18" borderId="15" xfId="0" applyNumberFormat="1" applyFont="1" applyFill="1" applyBorder="1"/>
    <xf numFmtId="0" fontId="20" fillId="18" borderId="15" xfId="0" applyFont="1" applyFill="1" applyBorder="1"/>
    <xf numFmtId="0" fontId="20" fillId="18" borderId="15" xfId="0" applyFont="1" applyFill="1" applyBorder="1" applyAlignment="1">
      <alignment horizontal="center"/>
    </xf>
    <xf numFmtId="165" fontId="20" fillId="18" borderId="15" xfId="0" applyNumberFormat="1" applyFont="1" applyFill="1" applyBorder="1"/>
    <xf numFmtId="0" fontId="2" fillId="11" borderId="0" xfId="0" applyFont="1" applyFill="1"/>
    <xf numFmtId="0" fontId="11" fillId="15" borderId="69" xfId="0" applyFont="1" applyFill="1" applyBorder="1" applyAlignment="1">
      <alignment horizontal="center"/>
    </xf>
    <xf numFmtId="0" fontId="11" fillId="15" borderId="70" xfId="0" applyFont="1" applyFill="1" applyBorder="1" applyAlignment="1">
      <alignment horizontal="center"/>
    </xf>
    <xf numFmtId="0" fontId="11" fillId="15" borderId="71" xfId="0" applyFont="1" applyFill="1" applyBorder="1" applyAlignment="1">
      <alignment horizontal="center"/>
    </xf>
    <xf numFmtId="0" fontId="7" fillId="17" borderId="51" xfId="0" applyFont="1" applyFill="1" applyBorder="1"/>
    <xf numFmtId="0" fontId="0" fillId="16" borderId="51" xfId="1" applyNumberFormat="1" applyFont="1" applyFill="1" applyBorder="1" applyAlignment="1">
      <alignment horizontal="center"/>
    </xf>
    <xf numFmtId="165" fontId="0" fillId="16" borderId="51" xfId="1" applyNumberFormat="1" applyFont="1" applyFill="1" applyBorder="1"/>
    <xf numFmtId="0" fontId="12" fillId="19" borderId="51" xfId="1" applyNumberFormat="1" applyFont="1" applyFill="1" applyBorder="1" applyAlignment="1">
      <alignment horizontal="center"/>
    </xf>
    <xf numFmtId="167" fontId="12" fillId="19" borderId="51" xfId="1" applyNumberFormat="1" applyFont="1" applyFill="1" applyBorder="1"/>
    <xf numFmtId="165" fontId="12" fillId="19" borderId="51" xfId="0" applyNumberFormat="1" applyFont="1" applyFill="1" applyBorder="1"/>
    <xf numFmtId="0" fontId="24" fillId="14" borderId="13" xfId="0" applyFont="1" applyFill="1" applyBorder="1" applyAlignment="1">
      <alignment horizontal="center" vertical="center"/>
    </xf>
    <xf numFmtId="0" fontId="24" fillId="14" borderId="14" xfId="0" applyFont="1" applyFill="1" applyBorder="1" applyAlignment="1">
      <alignment horizontal="center" vertical="center"/>
    </xf>
    <xf numFmtId="0" fontId="2" fillId="0" borderId="0" xfId="0" applyFont="1"/>
    <xf numFmtId="0" fontId="6" fillId="21" borderId="64" xfId="0" applyFont="1" applyFill="1" applyBorder="1"/>
    <xf numFmtId="0" fontId="6" fillId="21" borderId="66" xfId="0" applyFont="1" applyFill="1" applyBorder="1"/>
    <xf numFmtId="0" fontId="6" fillId="21" borderId="67" xfId="0" applyFont="1" applyFill="1" applyBorder="1"/>
    <xf numFmtId="0" fontId="6" fillId="22" borderId="64" xfId="0" applyFont="1" applyFill="1" applyBorder="1"/>
    <xf numFmtId="0" fontId="6" fillId="22" borderId="67" xfId="0" applyFont="1" applyFill="1" applyBorder="1"/>
    <xf numFmtId="0" fontId="6" fillId="23" borderId="64" xfId="0" applyFont="1" applyFill="1" applyBorder="1"/>
    <xf numFmtId="0" fontId="6" fillId="23" borderId="66" xfId="0" applyFont="1" applyFill="1" applyBorder="1"/>
    <xf numFmtId="0" fontId="6" fillId="23" borderId="67" xfId="0" applyFont="1" applyFill="1" applyBorder="1"/>
    <xf numFmtId="0" fontId="6" fillId="24" borderId="64" xfId="0" applyFont="1" applyFill="1" applyBorder="1"/>
    <xf numFmtId="0" fontId="6" fillId="25" borderId="66" xfId="0" applyFont="1" applyFill="1" applyBorder="1"/>
    <xf numFmtId="0" fontId="6" fillId="25" borderId="67" xfId="0" applyFont="1" applyFill="1" applyBorder="1"/>
    <xf numFmtId="0" fontId="6" fillId="24" borderId="67" xfId="0" applyFont="1" applyFill="1" applyBorder="1"/>
    <xf numFmtId="165" fontId="20" fillId="0" borderId="0" xfId="0" applyNumberFormat="1" applyFont="1"/>
    <xf numFmtId="165" fontId="17" fillId="0" borderId="0" xfId="0" applyNumberFormat="1" applyFont="1"/>
    <xf numFmtId="0" fontId="26" fillId="0" borderId="18" xfId="0" applyFont="1" applyBorder="1"/>
    <xf numFmtId="0" fontId="20" fillId="0" borderId="18" xfId="0" applyFont="1" applyBorder="1"/>
    <xf numFmtId="0" fontId="23" fillId="20" borderId="76" xfId="0" applyFont="1" applyFill="1" applyBorder="1" applyAlignment="1">
      <alignment horizontal="center"/>
    </xf>
    <xf numFmtId="0" fontId="23" fillId="20" borderId="72" xfId="0" applyFont="1" applyFill="1" applyBorder="1" applyAlignment="1">
      <alignment horizontal="center"/>
    </xf>
    <xf numFmtId="0" fontId="2" fillId="16" borderId="77" xfId="0" applyFont="1" applyFill="1" applyBorder="1"/>
    <xf numFmtId="0" fontId="2" fillId="16" borderId="78" xfId="0" applyFont="1" applyFill="1" applyBorder="1"/>
    <xf numFmtId="0" fontId="2" fillId="16" borderId="79" xfId="0" applyFont="1" applyFill="1" applyBorder="1"/>
    <xf numFmtId="0" fontId="2" fillId="16" borderId="66" xfId="0" applyFont="1" applyFill="1" applyBorder="1"/>
    <xf numFmtId="0" fontId="2" fillId="16" borderId="64" xfId="0" applyFont="1" applyFill="1" applyBorder="1"/>
    <xf numFmtId="0" fontId="2" fillId="16" borderId="67" xfId="0" applyFont="1" applyFill="1" applyBorder="1"/>
    <xf numFmtId="0" fontId="27" fillId="13" borderId="72" xfId="0" applyFont="1" applyFill="1" applyBorder="1" applyAlignment="1">
      <alignment horizontal="center"/>
    </xf>
    <xf numFmtId="0" fontId="27" fillId="13" borderId="0" xfId="0" applyFont="1" applyFill="1" applyAlignment="1">
      <alignment horizontal="center"/>
    </xf>
    <xf numFmtId="0" fontId="6" fillId="21" borderId="77" xfId="0" applyFont="1" applyFill="1" applyBorder="1"/>
    <xf numFmtId="0" fontId="6" fillId="21" borderId="78" xfId="0" applyFont="1" applyFill="1" applyBorder="1"/>
    <xf numFmtId="0" fontId="6" fillId="21" borderId="79" xfId="0" applyFont="1" applyFill="1" applyBorder="1"/>
    <xf numFmtId="0" fontId="6" fillId="22" borderId="77" xfId="0" applyFont="1" applyFill="1" applyBorder="1"/>
    <xf numFmtId="0" fontId="6" fillId="22" borderId="79" xfId="0" applyFont="1" applyFill="1" applyBorder="1"/>
    <xf numFmtId="0" fontId="6" fillId="23" borderId="77" xfId="0" applyFont="1" applyFill="1" applyBorder="1"/>
    <xf numFmtId="0" fontId="6" fillId="23" borderId="78" xfId="0" applyFont="1" applyFill="1" applyBorder="1"/>
    <xf numFmtId="0" fontId="6" fillId="23" borderId="79" xfId="0" applyFont="1" applyFill="1" applyBorder="1"/>
    <xf numFmtId="0" fontId="6" fillId="24" borderId="77" xfId="0" applyFont="1" applyFill="1" applyBorder="1"/>
    <xf numFmtId="0" fontId="6" fillId="24" borderId="79" xfId="0" applyFont="1" applyFill="1" applyBorder="1"/>
    <xf numFmtId="0" fontId="13" fillId="25" borderId="78" xfId="0" applyFont="1" applyFill="1" applyBorder="1"/>
    <xf numFmtId="0" fontId="6" fillId="25" borderId="78" xfId="0" applyFont="1" applyFill="1" applyBorder="1"/>
    <xf numFmtId="0" fontId="6" fillId="25" borderId="79" xfId="0" applyFont="1" applyFill="1" applyBorder="1"/>
    <xf numFmtId="0" fontId="20" fillId="17" borderId="15" xfId="0" applyFont="1" applyFill="1" applyBorder="1"/>
    <xf numFmtId="165" fontId="20" fillId="28" borderId="27" xfId="0" applyNumberFormat="1" applyFont="1" applyFill="1" applyBorder="1" applyAlignment="1">
      <alignment horizontal="center" vertical="center"/>
    </xf>
    <xf numFmtId="165" fontId="20" fillId="28" borderId="28" xfId="0" applyNumberFormat="1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/>
    </xf>
    <xf numFmtId="0" fontId="6" fillId="25" borderId="30" xfId="0" applyFont="1" applyFill="1" applyBorder="1"/>
    <xf numFmtId="0" fontId="6" fillId="25" borderId="29" xfId="0" applyFont="1" applyFill="1" applyBorder="1"/>
    <xf numFmtId="0" fontId="6" fillId="25" borderId="30" xfId="0" applyFont="1" applyFill="1" applyBorder="1" applyAlignment="1">
      <alignment horizontal="center"/>
    </xf>
    <xf numFmtId="165" fontId="6" fillId="25" borderId="29" xfId="0" applyNumberFormat="1" applyFont="1" applyFill="1" applyBorder="1"/>
    <xf numFmtId="165" fontId="6" fillId="25" borderId="31" xfId="0" applyNumberFormat="1" applyFont="1" applyFill="1" applyBorder="1"/>
    <xf numFmtId="0" fontId="6" fillId="25" borderId="32" xfId="0" applyFont="1" applyFill="1" applyBorder="1" applyAlignment="1">
      <alignment horizontal="center"/>
    </xf>
    <xf numFmtId="0" fontId="6" fillId="25" borderId="32" xfId="0" applyFont="1" applyFill="1" applyBorder="1"/>
    <xf numFmtId="165" fontId="6" fillId="25" borderId="32" xfId="0" applyNumberFormat="1" applyFont="1" applyFill="1" applyBorder="1"/>
    <xf numFmtId="165" fontId="6" fillId="25" borderId="34" xfId="0" applyNumberFormat="1" applyFont="1" applyFill="1" applyBorder="1"/>
    <xf numFmtId="0" fontId="6" fillId="25" borderId="28" xfId="0" applyFont="1" applyFill="1" applyBorder="1" applyAlignment="1">
      <alignment horizontal="center"/>
    </xf>
    <xf numFmtId="0" fontId="6" fillId="25" borderId="28" xfId="0" applyFont="1" applyFill="1" applyBorder="1"/>
    <xf numFmtId="165" fontId="6" fillId="25" borderId="36" xfId="0" applyNumberFormat="1" applyFont="1" applyFill="1" applyBorder="1"/>
    <xf numFmtId="165" fontId="6" fillId="30" borderId="72" xfId="0" applyNumberFormat="1" applyFont="1" applyFill="1" applyBorder="1"/>
    <xf numFmtId="0" fontId="13" fillId="21" borderId="78" xfId="0" applyFont="1" applyFill="1" applyBorder="1"/>
    <xf numFmtId="0" fontId="20" fillId="0" borderId="80" xfId="0" applyFont="1" applyBorder="1"/>
    <xf numFmtId="0" fontId="26" fillId="0" borderId="38" xfId="0" applyFont="1" applyBorder="1"/>
    <xf numFmtId="165" fontId="17" fillId="0" borderId="17" xfId="0" applyNumberFormat="1" applyFont="1" applyBorder="1"/>
    <xf numFmtId="165" fontId="20" fillId="0" borderId="17" xfId="0" applyNumberFormat="1" applyFont="1" applyBorder="1"/>
    <xf numFmtId="165" fontId="17" fillId="0" borderId="74" xfId="0" applyNumberFormat="1" applyFont="1" applyBorder="1"/>
    <xf numFmtId="165" fontId="20" fillId="28" borderId="83" xfId="0" applyNumberFormat="1" applyFont="1" applyFill="1" applyBorder="1" applyAlignment="1">
      <alignment horizontal="center" vertical="center"/>
    </xf>
    <xf numFmtId="0" fontId="6" fillId="25" borderId="84" xfId="0" applyFont="1" applyFill="1" applyBorder="1" applyAlignment="1">
      <alignment horizontal="center"/>
    </xf>
    <xf numFmtId="165" fontId="6" fillId="25" borderId="85" xfId="0" applyNumberFormat="1" applyFont="1" applyFill="1" applyBorder="1"/>
    <xf numFmtId="0" fontId="6" fillId="25" borderId="86" xfId="0" applyFont="1" applyFill="1" applyBorder="1" applyAlignment="1">
      <alignment horizontal="center"/>
    </xf>
    <xf numFmtId="0" fontId="6" fillId="25" borderId="37" xfId="0" applyFont="1" applyFill="1" applyBorder="1"/>
    <xf numFmtId="165" fontId="6" fillId="25" borderId="87" xfId="0" applyNumberFormat="1" applyFont="1" applyFill="1" applyBorder="1"/>
    <xf numFmtId="0" fontId="6" fillId="25" borderId="88" xfId="0" applyFont="1" applyFill="1" applyBorder="1" applyAlignment="1">
      <alignment horizontal="center"/>
    </xf>
    <xf numFmtId="0" fontId="6" fillId="25" borderId="89" xfId="0" applyFont="1" applyFill="1" applyBorder="1"/>
    <xf numFmtId="0" fontId="6" fillId="25" borderId="90" xfId="0" applyFont="1" applyFill="1" applyBorder="1"/>
    <xf numFmtId="0" fontId="6" fillId="25" borderId="89" xfId="0" applyFont="1" applyFill="1" applyBorder="1" applyAlignment="1">
      <alignment horizontal="center"/>
    </xf>
    <xf numFmtId="165" fontId="6" fillId="25" borderId="90" xfId="0" applyNumberFormat="1" applyFont="1" applyFill="1" applyBorder="1"/>
    <xf numFmtId="165" fontId="6" fillId="25" borderId="91" xfId="0" applyNumberFormat="1" applyFont="1" applyFill="1" applyBorder="1"/>
    <xf numFmtId="0" fontId="20" fillId="0" borderId="17" xfId="0" applyFont="1" applyBorder="1"/>
    <xf numFmtId="0" fontId="26" fillId="0" borderId="17" xfId="0" applyFont="1" applyBorder="1"/>
    <xf numFmtId="0" fontId="20" fillId="17" borderId="43" xfId="0" applyFont="1" applyFill="1" applyBorder="1"/>
    <xf numFmtId="165" fontId="6" fillId="25" borderId="72" xfId="0" applyNumberFormat="1" applyFont="1" applyFill="1" applyBorder="1"/>
    <xf numFmtId="165" fontId="6" fillId="30" borderId="91" xfId="0" applyNumberFormat="1" applyFont="1" applyFill="1" applyBorder="1"/>
    <xf numFmtId="0" fontId="20" fillId="0" borderId="66" xfId="0" applyFont="1" applyBorder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6" fillId="37" borderId="15" xfId="0" applyFont="1" applyFill="1" applyBorder="1" applyAlignment="1">
      <alignment horizontal="center"/>
    </xf>
    <xf numFmtId="0" fontId="7" fillId="37" borderId="15" xfId="0" applyFont="1" applyFill="1" applyBorder="1"/>
    <xf numFmtId="0" fontId="6" fillId="37" borderId="43" xfId="0" applyFont="1" applyFill="1" applyBorder="1" applyAlignment="1">
      <alignment horizontal="center"/>
    </xf>
    <xf numFmtId="0" fontId="6" fillId="38" borderId="51" xfId="0" applyFont="1" applyFill="1" applyBorder="1" applyAlignment="1">
      <alignment horizontal="center"/>
    </xf>
    <xf numFmtId="0" fontId="6" fillId="34" borderId="51" xfId="0" applyFont="1" applyFill="1" applyBorder="1" applyAlignment="1">
      <alignment horizontal="center"/>
    </xf>
    <xf numFmtId="0" fontId="4" fillId="34" borderId="41" xfId="0" applyFont="1" applyFill="1" applyBorder="1"/>
    <xf numFmtId="0" fontId="29" fillId="38" borderId="41" xfId="0" applyFont="1" applyFill="1" applyBorder="1"/>
    <xf numFmtId="165" fontId="4" fillId="38" borderId="15" xfId="1" applyNumberFormat="1" applyFont="1" applyFill="1" applyBorder="1"/>
    <xf numFmtId="165" fontId="4" fillId="34" borderId="15" xfId="1" applyNumberFormat="1" applyFont="1" applyFill="1" applyBorder="1"/>
    <xf numFmtId="0" fontId="12" fillId="36" borderId="15" xfId="0" applyFont="1" applyFill="1" applyBorder="1" applyAlignment="1">
      <alignment horizontal="center"/>
    </xf>
    <xf numFmtId="0" fontId="6" fillId="18" borderId="10" xfId="0" applyFont="1" applyFill="1" applyBorder="1"/>
    <xf numFmtId="165" fontId="6" fillId="18" borderId="10" xfId="0" applyNumberFormat="1" applyFont="1" applyFill="1" applyBorder="1"/>
    <xf numFmtId="165" fontId="10" fillId="18" borderId="47" xfId="0" applyNumberFormat="1" applyFont="1" applyFill="1" applyBorder="1"/>
    <xf numFmtId="165" fontId="10" fillId="18" borderId="48" xfId="0" applyNumberFormat="1" applyFont="1" applyFill="1" applyBorder="1"/>
    <xf numFmtId="0" fontId="20" fillId="18" borderId="46" xfId="0" applyFont="1" applyFill="1" applyBorder="1"/>
    <xf numFmtId="0" fontId="6" fillId="0" borderId="62" xfId="0" applyFont="1" applyBorder="1"/>
    <xf numFmtId="0" fontId="9" fillId="0" borderId="62" xfId="0" applyFont="1" applyBorder="1"/>
    <xf numFmtId="0" fontId="13" fillId="0" borderId="58" xfId="0" applyFont="1" applyBorder="1"/>
    <xf numFmtId="165" fontId="9" fillId="0" borderId="57" xfId="0" applyNumberFormat="1" applyFont="1" applyBorder="1"/>
    <xf numFmtId="165" fontId="9" fillId="0" borderId="97" xfId="0" applyNumberFormat="1" applyFont="1" applyBorder="1"/>
    <xf numFmtId="164" fontId="7" fillId="37" borderId="15" xfId="0" applyNumberFormat="1" applyFont="1" applyFill="1" applyBorder="1"/>
    <xf numFmtId="0" fontId="7" fillId="37" borderId="15" xfId="0" applyFont="1" applyFill="1" applyBorder="1" applyAlignment="1">
      <alignment horizontal="center"/>
    </xf>
    <xf numFmtId="165" fontId="7" fillId="37" borderId="15" xfId="0" applyNumberFormat="1" applyFont="1" applyFill="1" applyBorder="1"/>
    <xf numFmtId="165" fontId="7" fillId="37" borderId="15" xfId="0" applyNumberFormat="1" applyFont="1" applyFill="1" applyBorder="1" applyAlignment="1">
      <alignment vertical="center" wrapText="1"/>
    </xf>
    <xf numFmtId="0" fontId="8" fillId="37" borderId="15" xfId="0" applyFont="1" applyFill="1" applyBorder="1"/>
    <xf numFmtId="164" fontId="7" fillId="37" borderId="43" xfId="0" applyNumberFormat="1" applyFont="1" applyFill="1" applyBorder="1"/>
    <xf numFmtId="0" fontId="7" fillId="37" borderId="43" xfId="0" applyFont="1" applyFill="1" applyBorder="1"/>
    <xf numFmtId="0" fontId="7" fillId="37" borderId="43" xfId="0" applyFont="1" applyFill="1" applyBorder="1" applyAlignment="1">
      <alignment horizontal="center"/>
    </xf>
    <xf numFmtId="165" fontId="7" fillId="37" borderId="43" xfId="0" applyNumberFormat="1" applyFont="1" applyFill="1" applyBorder="1"/>
    <xf numFmtId="0" fontId="6" fillId="42" borderId="50" xfId="0" applyFont="1" applyFill="1" applyBorder="1"/>
    <xf numFmtId="0" fontId="6" fillId="42" borderId="35" xfId="0" applyFont="1" applyFill="1" applyBorder="1"/>
    <xf numFmtId="165" fontId="6" fillId="42" borderId="35" xfId="0" applyNumberFormat="1" applyFont="1" applyFill="1" applyBorder="1"/>
    <xf numFmtId="165" fontId="6" fillId="42" borderId="36" xfId="0" applyNumberFormat="1" applyFont="1" applyFill="1" applyBorder="1"/>
    <xf numFmtId="0" fontId="18" fillId="40" borderId="13" xfId="0" applyFont="1" applyFill="1" applyBorder="1" applyAlignment="1">
      <alignment horizontal="center" vertical="center"/>
    </xf>
    <xf numFmtId="0" fontId="18" fillId="40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7" borderId="15" xfId="0" applyFont="1" applyFill="1" applyBorder="1" applyAlignment="1">
      <alignment horizontal="left" indent="2"/>
    </xf>
    <xf numFmtId="0" fontId="32" fillId="17" borderId="15" xfId="0" applyFont="1" applyFill="1" applyBorder="1"/>
    <xf numFmtId="0" fontId="33" fillId="17" borderId="15" xfId="0" applyFont="1" applyFill="1" applyBorder="1"/>
    <xf numFmtId="0" fontId="32" fillId="17" borderId="15" xfId="0" applyFont="1" applyFill="1" applyBorder="1" applyAlignment="1">
      <alignment horizontal="left"/>
    </xf>
    <xf numFmtId="165" fontId="7" fillId="17" borderId="13" xfId="0" applyNumberFormat="1" applyFont="1" applyFill="1" applyBorder="1"/>
    <xf numFmtId="165" fontId="7" fillId="17" borderId="13" xfId="0" applyNumberFormat="1" applyFont="1" applyFill="1" applyBorder="1" applyAlignment="1">
      <alignment vertical="center" wrapText="1"/>
    </xf>
    <xf numFmtId="165" fontId="1" fillId="38" borderId="15" xfId="1" applyNumberFormat="1" applyFont="1" applyFill="1" applyBorder="1"/>
    <xf numFmtId="165" fontId="7" fillId="37" borderId="15" xfId="1" applyNumberFormat="1" applyFont="1" applyFill="1" applyBorder="1"/>
    <xf numFmtId="165" fontId="4" fillId="34" borderId="41" xfId="0" applyNumberFormat="1" applyFont="1" applyFill="1" applyBorder="1"/>
    <xf numFmtId="166" fontId="14" fillId="29" borderId="51" xfId="0" applyNumberFormat="1" applyFont="1" applyFill="1" applyBorder="1"/>
    <xf numFmtId="0" fontId="14" fillId="29" borderId="51" xfId="0" applyFont="1" applyFill="1" applyBorder="1"/>
    <xf numFmtId="0" fontId="7" fillId="28" borderId="15" xfId="0" applyFont="1" applyFill="1" applyBorder="1"/>
    <xf numFmtId="0" fontId="7" fillId="28" borderId="15" xfId="0" applyFont="1" applyFill="1" applyBorder="1" applyAlignment="1">
      <alignment horizontal="center"/>
    </xf>
    <xf numFmtId="165" fontId="7" fillId="28" borderId="15" xfId="0" applyNumberFormat="1" applyFont="1" applyFill="1" applyBorder="1"/>
    <xf numFmtId="0" fontId="7" fillId="28" borderId="15" xfId="0" applyFont="1" applyFill="1" applyBorder="1" applyAlignment="1">
      <alignment horizontal="left" indent="2"/>
    </xf>
    <xf numFmtId="0" fontId="32" fillId="28" borderId="15" xfId="0" applyFont="1" applyFill="1" applyBorder="1" applyAlignment="1">
      <alignment horizontal="left"/>
    </xf>
    <xf numFmtId="165" fontId="0" fillId="0" borderId="0" xfId="0" applyNumberFormat="1"/>
    <xf numFmtId="165" fontId="12" fillId="43" borderId="15" xfId="1" applyNumberFormat="1" applyFont="1" applyFill="1" applyBorder="1"/>
    <xf numFmtId="165" fontId="4" fillId="43" borderId="15" xfId="1" applyNumberFormat="1" applyFont="1" applyFill="1" applyBorder="1"/>
    <xf numFmtId="0" fontId="7" fillId="0" borderId="55" xfId="0" applyFont="1" applyBorder="1" applyAlignment="1">
      <alignment horizontal="left" indent="1"/>
    </xf>
    <xf numFmtId="0" fontId="9" fillId="0" borderId="56" xfId="0" applyFont="1" applyBorder="1" applyAlignment="1">
      <alignment horizontal="left" indent="1"/>
    </xf>
    <xf numFmtId="0" fontId="6" fillId="0" borderId="56" xfId="0" applyFont="1" applyBorder="1" applyAlignment="1">
      <alignment horizontal="left" indent="1"/>
    </xf>
    <xf numFmtId="165" fontId="6" fillId="0" borderId="42" xfId="0" applyNumberFormat="1" applyFont="1" applyBorder="1"/>
    <xf numFmtId="0" fontId="6" fillId="0" borderId="59" xfId="0" applyFont="1" applyBorder="1" applyAlignment="1">
      <alignment horizontal="left" indent="1"/>
    </xf>
    <xf numFmtId="0" fontId="9" fillId="0" borderId="42" xfId="0" applyFont="1" applyBorder="1" applyAlignment="1">
      <alignment horizontal="left" indent="1"/>
    </xf>
    <xf numFmtId="165" fontId="6" fillId="0" borderId="100" xfId="0" applyNumberFormat="1" applyFont="1" applyBorder="1"/>
    <xf numFmtId="165" fontId="6" fillId="0" borderId="101" xfId="0" applyNumberFormat="1" applyFont="1" applyBorder="1"/>
    <xf numFmtId="0" fontId="6" fillId="0" borderId="99" xfId="0" applyFont="1" applyBorder="1"/>
    <xf numFmtId="0" fontId="10" fillId="0" borderId="58" xfId="0" applyFont="1" applyBorder="1"/>
    <xf numFmtId="165" fontId="10" fillId="0" borderId="59" xfId="0" applyNumberFormat="1" applyFont="1" applyBorder="1"/>
    <xf numFmtId="165" fontId="10" fillId="0" borderId="60" xfId="0" applyNumberFormat="1" applyFont="1" applyBorder="1"/>
    <xf numFmtId="165" fontId="10" fillId="0" borderId="57" xfId="0" applyNumberFormat="1" applyFont="1" applyBorder="1"/>
    <xf numFmtId="0" fontId="9" fillId="0" borderId="96" xfId="0" applyFont="1" applyBorder="1"/>
    <xf numFmtId="0" fontId="18" fillId="12" borderId="1" xfId="0" applyFont="1" applyFill="1" applyBorder="1" applyAlignment="1">
      <alignment horizontal="center"/>
    </xf>
    <xf numFmtId="0" fontId="19" fillId="13" borderId="2" xfId="0" applyFont="1" applyFill="1" applyBorder="1"/>
    <xf numFmtId="0" fontId="19" fillId="13" borderId="3" xfId="0" applyFont="1" applyFill="1" applyBorder="1"/>
    <xf numFmtId="0" fontId="18" fillId="12" borderId="4" xfId="0" applyFont="1" applyFill="1" applyBorder="1" applyAlignment="1">
      <alignment horizontal="center"/>
    </xf>
    <xf numFmtId="0" fontId="19" fillId="13" borderId="5" xfId="0" applyFont="1" applyFill="1" applyBorder="1"/>
    <xf numFmtId="0" fontId="19" fillId="13" borderId="6" xfId="0" applyFont="1" applyFill="1" applyBorder="1"/>
    <xf numFmtId="17" fontId="18" fillId="12" borderId="7" xfId="0" applyNumberFormat="1" applyFont="1" applyFill="1" applyBorder="1" applyAlignment="1">
      <alignment horizontal="center"/>
    </xf>
    <xf numFmtId="0" fontId="19" fillId="13" borderId="8" xfId="0" applyFont="1" applyFill="1" applyBorder="1"/>
    <xf numFmtId="0" fontId="19" fillId="13" borderId="9" xfId="0" applyFont="1" applyFill="1" applyBorder="1"/>
    <xf numFmtId="0" fontId="24" fillId="14" borderId="11" xfId="0" applyFont="1" applyFill="1" applyBorder="1" applyAlignment="1">
      <alignment horizontal="center" vertical="center"/>
    </xf>
    <xf numFmtId="0" fontId="25" fillId="15" borderId="12" xfId="0" applyFont="1" applyFill="1" applyBorder="1"/>
    <xf numFmtId="0" fontId="18" fillId="26" borderId="64" xfId="0" applyFont="1" applyFill="1" applyBorder="1" applyAlignment="1">
      <alignment horizontal="center"/>
    </xf>
    <xf numFmtId="0" fontId="21" fillId="27" borderId="65" xfId="0" applyFont="1" applyFill="1" applyBorder="1"/>
    <xf numFmtId="0" fontId="21" fillId="27" borderId="73" xfId="0" applyFont="1" applyFill="1" applyBorder="1"/>
    <xf numFmtId="0" fontId="10" fillId="28" borderId="81" xfId="0" applyFont="1" applyFill="1" applyBorder="1" applyAlignment="1">
      <alignment horizontal="center" vertical="center"/>
    </xf>
    <xf numFmtId="0" fontId="5" fillId="29" borderId="34" xfId="0" applyFont="1" applyFill="1" applyBorder="1"/>
    <xf numFmtId="0" fontId="5" fillId="29" borderId="80" xfId="0" applyFont="1" applyFill="1" applyBorder="1"/>
    <xf numFmtId="0" fontId="5" fillId="29" borderId="25" xfId="0" applyFont="1" applyFill="1" applyBorder="1"/>
    <xf numFmtId="0" fontId="10" fillId="28" borderId="32" xfId="0" applyFont="1" applyFill="1" applyBorder="1" applyAlignment="1">
      <alignment horizontal="center" vertical="center"/>
    </xf>
    <xf numFmtId="0" fontId="5" fillId="29" borderId="26" xfId="0" applyFont="1" applyFill="1" applyBorder="1"/>
    <xf numFmtId="165" fontId="20" fillId="28" borderId="32" xfId="0" applyNumberFormat="1" applyFont="1" applyFill="1" applyBorder="1" applyAlignment="1">
      <alignment horizontal="center" vertical="center"/>
    </xf>
    <xf numFmtId="165" fontId="10" fillId="28" borderId="50" xfId="0" applyNumberFormat="1" applyFont="1" applyFill="1" applyBorder="1" applyAlignment="1">
      <alignment horizontal="center" vertical="center"/>
    </xf>
    <xf numFmtId="0" fontId="5" fillId="29" borderId="82" xfId="0" applyFont="1" applyFill="1" applyBorder="1"/>
    <xf numFmtId="0" fontId="18" fillId="26" borderId="16" xfId="0" applyFont="1" applyFill="1" applyBorder="1" applyAlignment="1">
      <alignment horizontal="center" vertical="center"/>
    </xf>
    <xf numFmtId="0" fontId="21" fillId="27" borderId="5" xfId="0" applyFont="1" applyFill="1" applyBorder="1" applyAlignment="1">
      <alignment vertical="center"/>
    </xf>
    <xf numFmtId="0" fontId="21" fillId="27" borderId="17" xfId="0" applyFont="1" applyFill="1" applyBorder="1" applyAlignment="1">
      <alignment vertical="center"/>
    </xf>
    <xf numFmtId="0" fontId="10" fillId="28" borderId="21" xfId="0" applyFont="1" applyFill="1" applyBorder="1" applyAlignment="1">
      <alignment horizontal="center" vertical="center"/>
    </xf>
    <xf numFmtId="165" fontId="20" fillId="28" borderId="21" xfId="0" applyNumberFormat="1" applyFont="1" applyFill="1" applyBorder="1" applyAlignment="1">
      <alignment horizontal="center" vertical="center"/>
    </xf>
    <xf numFmtId="165" fontId="10" fillId="28" borderId="22" xfId="0" applyNumberFormat="1" applyFont="1" applyFill="1" applyBorder="1" applyAlignment="1">
      <alignment horizontal="center" vertical="center"/>
    </xf>
    <xf numFmtId="0" fontId="5" fillId="29" borderId="23" xfId="0" applyFont="1" applyFill="1" applyBorder="1"/>
    <xf numFmtId="0" fontId="10" fillId="28" borderId="93" xfId="0" applyFont="1" applyFill="1" applyBorder="1" applyAlignment="1">
      <alignment horizontal="center" vertical="center"/>
    </xf>
    <xf numFmtId="0" fontId="10" fillId="28" borderId="64" xfId="0" applyFont="1" applyFill="1" applyBorder="1" applyAlignment="1">
      <alignment horizontal="center" vertical="center"/>
    </xf>
    <xf numFmtId="0" fontId="5" fillId="29" borderId="92" xfId="0" applyFont="1" applyFill="1" applyBorder="1"/>
    <xf numFmtId="0" fontId="10" fillId="28" borderId="19" xfId="0" applyFont="1" applyFill="1" applyBorder="1" applyAlignment="1">
      <alignment horizontal="center" vertical="center"/>
    </xf>
    <xf numFmtId="0" fontId="5" fillId="29" borderId="20" xfId="0" applyFont="1" applyFill="1" applyBorder="1"/>
    <xf numFmtId="0" fontId="5" fillId="29" borderId="24" xfId="0" applyFont="1" applyFill="1" applyBorder="1"/>
    <xf numFmtId="165" fontId="20" fillId="28" borderId="93" xfId="0" applyNumberFormat="1" applyFont="1" applyFill="1" applyBorder="1" applyAlignment="1">
      <alignment horizontal="center" vertical="center"/>
    </xf>
    <xf numFmtId="165" fontId="10" fillId="28" borderId="94" xfId="0" applyNumberFormat="1" applyFont="1" applyFill="1" applyBorder="1" applyAlignment="1">
      <alignment horizontal="center" vertical="center"/>
    </xf>
    <xf numFmtId="0" fontId="5" fillId="29" borderId="95" xfId="0" applyFont="1" applyFill="1" applyBorder="1"/>
    <xf numFmtId="0" fontId="12" fillId="36" borderId="40" xfId="0" applyFont="1" applyFill="1" applyBorder="1" applyAlignment="1">
      <alignment horizontal="center"/>
    </xf>
    <xf numFmtId="0" fontId="26" fillId="34" borderId="41" xfId="0" applyFont="1" applyFill="1" applyBorder="1"/>
    <xf numFmtId="0" fontId="18" fillId="35" borderId="1" xfId="0" applyFont="1" applyFill="1" applyBorder="1" applyAlignment="1">
      <alignment horizontal="center"/>
    </xf>
    <xf numFmtId="0" fontId="19" fillId="13" borderId="37" xfId="0" applyFont="1" applyFill="1" applyBorder="1"/>
    <xf numFmtId="0" fontId="28" fillId="35" borderId="4" xfId="0" applyFont="1" applyFill="1" applyBorder="1" applyAlignment="1">
      <alignment horizontal="center"/>
    </xf>
    <xf numFmtId="0" fontId="19" fillId="13" borderId="17" xfId="0" applyFont="1" applyFill="1" applyBorder="1"/>
    <xf numFmtId="17" fontId="18" fillId="35" borderId="7" xfId="0" applyNumberFormat="1" applyFont="1" applyFill="1" applyBorder="1" applyAlignment="1">
      <alignment horizontal="center"/>
    </xf>
    <xf numFmtId="0" fontId="19" fillId="13" borderId="38" xfId="0" applyFont="1" applyFill="1" applyBorder="1"/>
    <xf numFmtId="0" fontId="30" fillId="36" borderId="39" xfId="0" applyFont="1" applyFill="1" applyBorder="1" applyAlignment="1">
      <alignment horizontal="center" vertical="center"/>
    </xf>
    <xf numFmtId="0" fontId="31" fillId="34" borderId="42" xfId="0" applyFont="1" applyFill="1" applyBorder="1"/>
    <xf numFmtId="0" fontId="12" fillId="36" borderId="39" xfId="0" applyFont="1" applyFill="1" applyBorder="1" applyAlignment="1">
      <alignment horizontal="center" vertical="center"/>
    </xf>
    <xf numFmtId="0" fontId="26" fillId="34" borderId="42" xfId="0" applyFont="1" applyFill="1" applyBorder="1"/>
    <xf numFmtId="17" fontId="15" fillId="2" borderId="7" xfId="0" applyNumberFormat="1" applyFont="1" applyFill="1" applyBorder="1" applyAlignment="1">
      <alignment horizontal="center"/>
    </xf>
    <xf numFmtId="0" fontId="16" fillId="0" borderId="8" xfId="0" applyFont="1" applyBorder="1"/>
    <xf numFmtId="0" fontId="16" fillId="0" borderId="38" xfId="0" applyFont="1" applyBorder="1"/>
    <xf numFmtId="0" fontId="15" fillId="4" borderId="1" xfId="0" applyFont="1" applyFill="1" applyBorder="1" applyAlignment="1">
      <alignment horizontal="center"/>
    </xf>
    <xf numFmtId="0" fontId="16" fillId="0" borderId="2" xfId="0" applyFont="1" applyBorder="1"/>
    <xf numFmtId="0" fontId="16" fillId="0" borderId="37" xfId="0" applyFont="1" applyBorder="1"/>
    <xf numFmtId="0" fontId="15" fillId="39" borderId="1" xfId="0" applyFont="1" applyFill="1" applyBorder="1" applyAlignment="1">
      <alignment horizontal="center"/>
    </xf>
    <xf numFmtId="0" fontId="16" fillId="13" borderId="2" xfId="0" applyFont="1" applyFill="1" applyBorder="1"/>
    <xf numFmtId="0" fontId="16" fillId="13" borderId="37" xfId="0" applyFont="1" applyFill="1" applyBorder="1"/>
    <xf numFmtId="0" fontId="15" fillId="39" borderId="4" xfId="0" applyFont="1" applyFill="1" applyBorder="1" applyAlignment="1">
      <alignment horizontal="center"/>
    </xf>
    <xf numFmtId="0" fontId="16" fillId="13" borderId="5" xfId="0" applyFont="1" applyFill="1" applyBorder="1"/>
    <xf numFmtId="0" fontId="16" fillId="13" borderId="17" xfId="0" applyFont="1" applyFill="1" applyBorder="1"/>
    <xf numFmtId="17" fontId="15" fillId="39" borderId="7" xfId="0" applyNumberFormat="1" applyFont="1" applyFill="1" applyBorder="1" applyAlignment="1">
      <alignment horizontal="center"/>
    </xf>
    <xf numFmtId="0" fontId="16" fillId="13" borderId="8" xfId="0" applyFont="1" applyFill="1" applyBorder="1"/>
    <xf numFmtId="0" fontId="16" fillId="13" borderId="38" xfId="0" applyFont="1" applyFill="1" applyBorder="1"/>
    <xf numFmtId="0" fontId="15" fillId="2" borderId="1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6" fillId="0" borderId="5" xfId="0" applyFont="1" applyBorder="1"/>
    <xf numFmtId="0" fontId="16" fillId="0" borderId="17" xfId="0" applyFont="1" applyBorder="1"/>
    <xf numFmtId="0" fontId="15" fillId="4" borderId="4" xfId="0" applyFont="1" applyFill="1" applyBorder="1" applyAlignment="1">
      <alignment horizontal="center"/>
    </xf>
    <xf numFmtId="17" fontId="15" fillId="4" borderId="7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17" fontId="15" fillId="7" borderId="7" xfId="0" applyNumberFormat="1" applyFont="1" applyFill="1" applyBorder="1" applyAlignment="1">
      <alignment horizontal="center"/>
    </xf>
    <xf numFmtId="0" fontId="15" fillId="41" borderId="1" xfId="0" applyFont="1" applyFill="1" applyBorder="1" applyAlignment="1">
      <alignment horizontal="center"/>
    </xf>
    <xf numFmtId="0" fontId="16" fillId="13" borderId="3" xfId="0" applyFont="1" applyFill="1" applyBorder="1"/>
    <xf numFmtId="0" fontId="15" fillId="41" borderId="4" xfId="0" applyFont="1" applyFill="1" applyBorder="1" applyAlignment="1">
      <alignment horizontal="center"/>
    </xf>
    <xf numFmtId="0" fontId="16" fillId="13" borderId="6" xfId="0" applyFont="1" applyFill="1" applyBorder="1"/>
    <xf numFmtId="17" fontId="15" fillId="41" borderId="7" xfId="0" applyNumberFormat="1" applyFont="1" applyFill="1" applyBorder="1" applyAlignment="1">
      <alignment horizontal="center"/>
    </xf>
    <xf numFmtId="0" fontId="16" fillId="13" borderId="9" xfId="0" applyFont="1" applyFill="1" applyBorder="1"/>
    <xf numFmtId="0" fontId="18" fillId="40" borderId="11" xfId="0" applyFont="1" applyFill="1" applyBorder="1" applyAlignment="1">
      <alignment horizontal="center" vertical="center"/>
    </xf>
    <xf numFmtId="0" fontId="19" fillId="15" borderId="12" xfId="0" applyFont="1" applyFill="1" applyBorder="1"/>
    <xf numFmtId="0" fontId="22" fillId="13" borderId="64" xfId="0" applyFont="1" applyFill="1" applyBorder="1" applyAlignment="1">
      <alignment horizontal="center"/>
    </xf>
    <xf numFmtId="0" fontId="22" fillId="13" borderId="65" xfId="0" applyFont="1" applyFill="1" applyBorder="1" applyAlignment="1">
      <alignment horizontal="center"/>
    </xf>
    <xf numFmtId="0" fontId="22" fillId="13" borderId="73" xfId="0" applyFont="1" applyFill="1" applyBorder="1" applyAlignment="1">
      <alignment horizontal="center"/>
    </xf>
    <xf numFmtId="0" fontId="22" fillId="13" borderId="66" xfId="0" applyFont="1" applyFill="1" applyBorder="1" applyAlignment="1">
      <alignment horizontal="center"/>
    </xf>
    <xf numFmtId="0" fontId="22" fillId="13" borderId="17" xfId="0" applyFont="1" applyFill="1" applyBorder="1" applyAlignment="1">
      <alignment horizontal="center"/>
    </xf>
    <xf numFmtId="0" fontId="22" fillId="13" borderId="74" xfId="0" applyFont="1" applyFill="1" applyBorder="1" applyAlignment="1">
      <alignment horizontal="center"/>
    </xf>
    <xf numFmtId="17" fontId="22" fillId="13" borderId="67" xfId="0" quotePrefix="1" applyNumberFormat="1" applyFont="1" applyFill="1" applyBorder="1" applyAlignment="1">
      <alignment horizontal="center"/>
    </xf>
    <xf numFmtId="0" fontId="22" fillId="13" borderId="68" xfId="0" applyFont="1" applyFill="1" applyBorder="1" applyAlignment="1">
      <alignment horizontal="center"/>
    </xf>
    <xf numFmtId="0" fontId="22" fillId="13" borderId="75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left"/>
    </xf>
    <xf numFmtId="165" fontId="4" fillId="32" borderId="15" xfId="1" applyNumberFormat="1" applyFont="1" applyFill="1" applyBorder="1"/>
    <xf numFmtId="0" fontId="12" fillId="44" borderId="40" xfId="0" applyFont="1" applyFill="1" applyBorder="1" applyAlignment="1">
      <alignment horizontal="center"/>
    </xf>
    <xf numFmtId="0" fontId="26" fillId="29" borderId="41" xfId="0" applyFont="1" applyFill="1" applyBorder="1"/>
    <xf numFmtId="0" fontId="12" fillId="44" borderId="15" xfId="0" applyFont="1" applyFill="1" applyBorder="1" applyAlignment="1">
      <alignment horizontal="center"/>
    </xf>
    <xf numFmtId="0" fontId="9" fillId="32" borderId="56" xfId="0" applyFont="1" applyFill="1" applyBorder="1" applyAlignment="1">
      <alignment horizontal="left" indent="1"/>
    </xf>
    <xf numFmtId="0" fontId="9" fillId="32" borderId="56" xfId="0" applyFont="1" applyFill="1" applyBorder="1" applyAlignment="1">
      <alignment horizontal="left"/>
    </xf>
    <xf numFmtId="165" fontId="6" fillId="34" borderId="56" xfId="0" applyNumberFormat="1" applyFont="1" applyFill="1" applyBorder="1"/>
    <xf numFmtId="165" fontId="9" fillId="34" borderId="98" xfId="0" applyNumberFormat="1" applyFont="1" applyFill="1" applyBorder="1"/>
    <xf numFmtId="0" fontId="7" fillId="37" borderId="15" xfId="0" applyFont="1" applyFill="1" applyBorder="1" applyAlignment="1">
      <alignment horizontal="left" indent="2"/>
    </xf>
    <xf numFmtId="0" fontId="7" fillId="37" borderId="15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99"/>
      <color rgb="FF66FF66"/>
      <color rgb="FF33CCFF"/>
      <color rgb="FFFF9999"/>
      <color rgb="FF00CC99"/>
      <color rgb="FF339933"/>
      <color rgb="FF66FFCC"/>
      <color rgb="FF009999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kun!A1"/><Relationship Id="rId3" Type="http://schemas.openxmlformats.org/officeDocument/2006/relationships/hyperlink" Target="#'Buku Besar'!A1"/><Relationship Id="rId7" Type="http://schemas.openxmlformats.org/officeDocument/2006/relationships/hyperlink" Target="#NSSP!A1"/><Relationship Id="rId2" Type="http://schemas.openxmlformats.org/officeDocument/2006/relationships/hyperlink" Target="#Jurnal!A1"/><Relationship Id="rId1" Type="http://schemas.openxmlformats.org/officeDocument/2006/relationships/hyperlink" Target="#SOAL!A1"/><Relationship Id="rId6" Type="http://schemas.openxmlformats.org/officeDocument/2006/relationships/hyperlink" Target="#Penutup!A1"/><Relationship Id="rId5" Type="http://schemas.openxmlformats.org/officeDocument/2006/relationships/hyperlink" Target="#LK!A1"/><Relationship Id="rId4" Type="http://schemas.openxmlformats.org/officeDocument/2006/relationships/hyperlink" Target="#NLajur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Jurnal!A1"/><Relationship Id="rId1" Type="http://schemas.openxmlformats.org/officeDocument/2006/relationships/hyperlink" Target="#INTR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hyperlink" Target="#Jurnal!A1"/><Relationship Id="rId4" Type="http://schemas.openxmlformats.org/officeDocument/2006/relationships/hyperlink" Target="#INTRO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Buku Besar'!A1"/><Relationship Id="rId2" Type="http://schemas.openxmlformats.org/officeDocument/2006/relationships/hyperlink" Target="#SOAL!A1"/><Relationship Id="rId1" Type="http://schemas.openxmlformats.org/officeDocument/2006/relationships/hyperlink" Target="#INTRO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Jurnal!A1"/><Relationship Id="rId1" Type="http://schemas.openxmlformats.org/officeDocument/2006/relationships/hyperlink" Target="#INTRO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Jurnal!A1"/><Relationship Id="rId1" Type="http://schemas.openxmlformats.org/officeDocument/2006/relationships/hyperlink" Target="#INTRO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NLajur!A1"/><Relationship Id="rId1" Type="http://schemas.openxmlformats.org/officeDocument/2006/relationships/hyperlink" Target="#INTRO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NLajur!A1"/><Relationship Id="rId1" Type="http://schemas.openxmlformats.org/officeDocument/2006/relationships/hyperlink" Target="#INTRO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NLajur!A1"/><Relationship Id="rId1" Type="http://schemas.openxmlformats.org/officeDocument/2006/relationships/hyperlink" Target="#INTR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9</xdr:row>
      <xdr:rowOff>133350</xdr:rowOff>
    </xdr:from>
    <xdr:to>
      <xdr:col>6</xdr:col>
      <xdr:colOff>57151</xdr:colOff>
      <xdr:row>14</xdr:row>
      <xdr:rowOff>152400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6D9F6-C581-478B-8316-256CB3A57375}"/>
            </a:ext>
          </a:extLst>
        </xdr:cNvPr>
        <xdr:cNvSpPr/>
      </xdr:nvSpPr>
      <xdr:spPr>
        <a:xfrm>
          <a:off x="228601" y="1847850"/>
          <a:ext cx="3486150" cy="97155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>
              <a:solidFill>
                <a:schemeClr val="tx1"/>
              </a:solidFill>
            </a:rPr>
            <a:t>Kasus</a:t>
          </a:r>
        </a:p>
        <a:p>
          <a:pPr algn="ctr"/>
          <a:r>
            <a:rPr lang="en-US" sz="2400">
              <a:solidFill>
                <a:schemeClr val="tx1"/>
              </a:solidFill>
            </a:rPr>
            <a:t>PT. Palawa Service</a:t>
          </a:r>
        </a:p>
      </xdr:txBody>
    </xdr:sp>
    <xdr:clientData/>
  </xdr:twoCellAnchor>
  <xdr:twoCellAnchor>
    <xdr:from>
      <xdr:col>8</xdr:col>
      <xdr:colOff>57150</xdr:colOff>
      <xdr:row>0</xdr:row>
      <xdr:rowOff>0</xdr:rowOff>
    </xdr:from>
    <xdr:to>
      <xdr:col>12</xdr:col>
      <xdr:colOff>504826</xdr:colOff>
      <xdr:row>4</xdr:row>
      <xdr:rowOff>28574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4CC1B6-7400-411D-8113-9F5A2D8242B5}"/>
            </a:ext>
          </a:extLst>
        </xdr:cNvPr>
        <xdr:cNvSpPr/>
      </xdr:nvSpPr>
      <xdr:spPr>
        <a:xfrm>
          <a:off x="4933950" y="0"/>
          <a:ext cx="2886076" cy="790574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STEP 1</a:t>
          </a:r>
        </a:p>
        <a:p>
          <a:pPr algn="ctr"/>
          <a:r>
            <a:rPr lang="en-US" sz="1800"/>
            <a:t>Jurnal</a:t>
          </a:r>
        </a:p>
      </xdr:txBody>
    </xdr:sp>
    <xdr:clientData/>
  </xdr:twoCellAnchor>
  <xdr:twoCellAnchor>
    <xdr:from>
      <xdr:col>8</xdr:col>
      <xdr:colOff>57151</xdr:colOff>
      <xdr:row>4</xdr:row>
      <xdr:rowOff>85726</xdr:rowOff>
    </xdr:from>
    <xdr:to>
      <xdr:col>12</xdr:col>
      <xdr:colOff>514350</xdr:colOff>
      <xdr:row>8</xdr:row>
      <xdr:rowOff>114300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C3D661-685D-4EF8-BD6A-92D2F95225E7}"/>
            </a:ext>
          </a:extLst>
        </xdr:cNvPr>
        <xdr:cNvSpPr/>
      </xdr:nvSpPr>
      <xdr:spPr>
        <a:xfrm>
          <a:off x="4933951" y="847726"/>
          <a:ext cx="2895599" cy="790574"/>
        </a:xfrm>
        <a:prstGeom prst="roundRect">
          <a:avLst/>
        </a:prstGeom>
        <a:solidFill>
          <a:srgbClr val="33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STEP 2</a:t>
          </a:r>
        </a:p>
        <a:p>
          <a:pPr algn="ctr"/>
          <a:r>
            <a:rPr lang="en-US" sz="1800"/>
            <a:t>Buku Besar</a:t>
          </a:r>
        </a:p>
      </xdr:txBody>
    </xdr:sp>
    <xdr:clientData/>
  </xdr:twoCellAnchor>
  <xdr:twoCellAnchor>
    <xdr:from>
      <xdr:col>8</xdr:col>
      <xdr:colOff>38101</xdr:colOff>
      <xdr:row>9</xdr:row>
      <xdr:rowOff>0</xdr:rowOff>
    </xdr:from>
    <xdr:to>
      <xdr:col>12</xdr:col>
      <xdr:colOff>514351</xdr:colOff>
      <xdr:row>12</xdr:row>
      <xdr:rowOff>180975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9C3549-20E1-4DD7-8A78-264B91472F7A}"/>
            </a:ext>
          </a:extLst>
        </xdr:cNvPr>
        <xdr:cNvSpPr/>
      </xdr:nvSpPr>
      <xdr:spPr>
        <a:xfrm>
          <a:off x="4914901" y="1714500"/>
          <a:ext cx="2914650" cy="752475"/>
        </a:xfrm>
        <a:prstGeom prst="roundRect">
          <a:avLst/>
        </a:prstGeom>
        <a:solidFill>
          <a:srgbClr val="00CC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STEP 3</a:t>
          </a:r>
        </a:p>
        <a:p>
          <a:pPr algn="ctr"/>
          <a:r>
            <a:rPr lang="en-US" sz="1600"/>
            <a:t>Neraca Lajur</a:t>
          </a:r>
        </a:p>
      </xdr:txBody>
    </xdr:sp>
    <xdr:clientData/>
  </xdr:twoCellAnchor>
  <xdr:twoCellAnchor>
    <xdr:from>
      <xdr:col>8</xdr:col>
      <xdr:colOff>38100</xdr:colOff>
      <xdr:row>13</xdr:row>
      <xdr:rowOff>66676</xdr:rowOff>
    </xdr:from>
    <xdr:to>
      <xdr:col>12</xdr:col>
      <xdr:colOff>523876</xdr:colOff>
      <xdr:row>17</xdr:row>
      <xdr:rowOff>85726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13FF658-6DCB-4310-A471-79BA6EFFC63B}"/>
            </a:ext>
          </a:extLst>
        </xdr:cNvPr>
        <xdr:cNvSpPr/>
      </xdr:nvSpPr>
      <xdr:spPr>
        <a:xfrm>
          <a:off x="4914900" y="2543176"/>
          <a:ext cx="2924176" cy="7810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STEP 4</a:t>
          </a:r>
        </a:p>
        <a:p>
          <a:pPr algn="ctr"/>
          <a:r>
            <a:rPr lang="en-US" sz="1800"/>
            <a:t>Laporan Keuangan</a:t>
          </a:r>
        </a:p>
      </xdr:txBody>
    </xdr:sp>
    <xdr:clientData/>
  </xdr:twoCellAnchor>
  <xdr:twoCellAnchor>
    <xdr:from>
      <xdr:col>8</xdr:col>
      <xdr:colOff>66675</xdr:colOff>
      <xdr:row>18</xdr:row>
      <xdr:rowOff>9526</xdr:rowOff>
    </xdr:from>
    <xdr:to>
      <xdr:col>12</xdr:col>
      <xdr:colOff>533401</xdr:colOff>
      <xdr:row>22</xdr:row>
      <xdr:rowOff>28576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2B51CB4-D1CC-4665-AB85-4E0FB9612F2B}"/>
            </a:ext>
          </a:extLst>
        </xdr:cNvPr>
        <xdr:cNvSpPr/>
      </xdr:nvSpPr>
      <xdr:spPr>
        <a:xfrm>
          <a:off x="4943475" y="3438526"/>
          <a:ext cx="2905126" cy="7810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STEP 5</a:t>
          </a:r>
        </a:p>
        <a:p>
          <a:pPr algn="ctr"/>
          <a:r>
            <a:rPr lang="en-US" sz="1800"/>
            <a:t>Penutup</a:t>
          </a:r>
        </a:p>
      </xdr:txBody>
    </xdr:sp>
    <xdr:clientData/>
  </xdr:twoCellAnchor>
  <xdr:twoCellAnchor>
    <xdr:from>
      <xdr:col>8</xdr:col>
      <xdr:colOff>76200</xdr:colOff>
      <xdr:row>22</xdr:row>
      <xdr:rowOff>114301</xdr:rowOff>
    </xdr:from>
    <xdr:to>
      <xdr:col>12</xdr:col>
      <xdr:colOff>523876</xdr:colOff>
      <xdr:row>26</xdr:row>
      <xdr:rowOff>133351</xdr:rowOff>
    </xdr:to>
    <xdr:sp macro="" textlink="">
      <xdr:nvSpPr>
        <xdr:cNvPr id="8" name="Rectangle: Rounded Corner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C38467-0A14-4FD6-8443-06A123871331}"/>
            </a:ext>
          </a:extLst>
        </xdr:cNvPr>
        <xdr:cNvSpPr/>
      </xdr:nvSpPr>
      <xdr:spPr>
        <a:xfrm>
          <a:off x="4953000" y="4305301"/>
          <a:ext cx="2886076" cy="78105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bg1"/>
              </a:solidFill>
            </a:rPr>
            <a:t>STEP 6</a:t>
          </a:r>
        </a:p>
        <a:p>
          <a:pPr algn="ctr"/>
          <a:r>
            <a:rPr lang="en-US" sz="1800">
              <a:solidFill>
                <a:schemeClr val="bg1"/>
              </a:solidFill>
            </a:rPr>
            <a:t>NSSP</a:t>
          </a:r>
        </a:p>
      </xdr:txBody>
    </xdr:sp>
    <xdr:clientData/>
  </xdr:twoCellAnchor>
  <xdr:twoCellAnchor>
    <xdr:from>
      <xdr:col>6</xdr:col>
      <xdr:colOff>57151</xdr:colOff>
      <xdr:row>12</xdr:row>
      <xdr:rowOff>47625</xdr:rowOff>
    </xdr:from>
    <xdr:to>
      <xdr:col>7</xdr:col>
      <xdr:colOff>0</xdr:colOff>
      <xdr:row>12</xdr:row>
      <xdr:rowOff>47625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1CE75AA-FCE4-4397-8557-8A479F6DA9E3}"/>
            </a:ext>
          </a:extLst>
        </xdr:cNvPr>
        <xdr:cNvCxnSpPr>
          <a:stCxn id="2" idx="3"/>
        </xdr:cNvCxnSpPr>
      </xdr:nvCxnSpPr>
      <xdr:spPr>
        <a:xfrm>
          <a:off x="3714751" y="2333625"/>
          <a:ext cx="552449" cy="0"/>
        </a:xfrm>
        <a:prstGeom prst="line">
          <a:avLst/>
        </a:prstGeom>
        <a:ln w="57150">
          <a:solidFill>
            <a:srgbClr val="00666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</xdr:row>
      <xdr:rowOff>9525</xdr:rowOff>
    </xdr:from>
    <xdr:to>
      <xdr:col>7</xdr:col>
      <xdr:colOff>19050</xdr:colOff>
      <xdr:row>24</xdr:row>
      <xdr:rowOff>161925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3463FE4-F44A-4068-8E38-1BF25C17F9D2}"/>
            </a:ext>
          </a:extLst>
        </xdr:cNvPr>
        <xdr:cNvCxnSpPr/>
      </xdr:nvCxnSpPr>
      <xdr:spPr>
        <a:xfrm>
          <a:off x="4257675" y="390525"/>
          <a:ext cx="28575" cy="43434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19050</xdr:rowOff>
    </xdr:from>
    <xdr:to>
      <xdr:col>8</xdr:col>
      <xdr:colOff>66675</xdr:colOff>
      <xdr:row>2</xdr:row>
      <xdr:rowOff>23812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971BCD9-0BE3-44C2-A948-008A03DB78E9}"/>
            </a:ext>
          </a:extLst>
        </xdr:cNvPr>
        <xdr:cNvCxnSpPr/>
      </xdr:nvCxnSpPr>
      <xdr:spPr>
        <a:xfrm>
          <a:off x="4267200" y="400050"/>
          <a:ext cx="676275" cy="4762"/>
        </a:xfrm>
        <a:prstGeom prst="straightConnector1">
          <a:avLst/>
        </a:prstGeom>
        <a:ln w="57150">
          <a:solidFill>
            <a:srgbClr val="FF9999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</xdr:row>
      <xdr:rowOff>66675</xdr:rowOff>
    </xdr:from>
    <xdr:to>
      <xdr:col>8</xdr:col>
      <xdr:colOff>85725</xdr:colOff>
      <xdr:row>6</xdr:row>
      <xdr:rowOff>71437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D1B1CE9-186B-4C6C-8975-06D40AC7C28E}"/>
            </a:ext>
          </a:extLst>
        </xdr:cNvPr>
        <xdr:cNvCxnSpPr/>
      </xdr:nvCxnSpPr>
      <xdr:spPr>
        <a:xfrm>
          <a:off x="4286250" y="1209675"/>
          <a:ext cx="676275" cy="4762"/>
        </a:xfrm>
        <a:prstGeom prst="straightConnector1">
          <a:avLst/>
        </a:prstGeom>
        <a:ln w="57150">
          <a:solidFill>
            <a:srgbClr val="33CC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11</xdr:row>
      <xdr:rowOff>0</xdr:rowOff>
    </xdr:from>
    <xdr:to>
      <xdr:col>8</xdr:col>
      <xdr:colOff>95250</xdr:colOff>
      <xdr:row>11</xdr:row>
      <xdr:rowOff>4762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F34DBAD-41E1-4DC6-89F4-C0342ED06DD5}"/>
            </a:ext>
          </a:extLst>
        </xdr:cNvPr>
        <xdr:cNvCxnSpPr/>
      </xdr:nvCxnSpPr>
      <xdr:spPr>
        <a:xfrm>
          <a:off x="4295775" y="2095500"/>
          <a:ext cx="676275" cy="4762"/>
        </a:xfrm>
        <a:prstGeom prst="straightConnector1">
          <a:avLst/>
        </a:prstGeom>
        <a:ln w="57150">
          <a:solidFill>
            <a:srgbClr val="00CC99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15</xdr:row>
      <xdr:rowOff>76200</xdr:rowOff>
    </xdr:from>
    <xdr:to>
      <xdr:col>8</xdr:col>
      <xdr:colOff>104775</xdr:colOff>
      <xdr:row>15</xdr:row>
      <xdr:rowOff>80962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78C238A-0863-4C8B-8077-2FB1B4D3BA09}"/>
            </a:ext>
          </a:extLst>
        </xdr:cNvPr>
        <xdr:cNvCxnSpPr/>
      </xdr:nvCxnSpPr>
      <xdr:spPr>
        <a:xfrm>
          <a:off x="4305300" y="2933700"/>
          <a:ext cx="676275" cy="4762"/>
        </a:xfrm>
        <a:prstGeom prst="straightConnector1">
          <a:avLst/>
        </a:prstGeom>
        <a:ln w="571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20</xdr:row>
      <xdr:rowOff>0</xdr:rowOff>
    </xdr:from>
    <xdr:to>
      <xdr:col>8</xdr:col>
      <xdr:colOff>95250</xdr:colOff>
      <xdr:row>20</xdr:row>
      <xdr:rowOff>4762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BEB8A9-274B-4B5B-92A0-9D2F3B54EC04}"/>
            </a:ext>
          </a:extLst>
        </xdr:cNvPr>
        <xdr:cNvCxnSpPr/>
      </xdr:nvCxnSpPr>
      <xdr:spPr>
        <a:xfrm>
          <a:off x="4295775" y="3810000"/>
          <a:ext cx="676275" cy="4762"/>
        </a:xfrm>
        <a:prstGeom prst="straightConnector1">
          <a:avLst/>
        </a:prstGeom>
        <a:ln w="571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24</xdr:row>
      <xdr:rowOff>133350</xdr:rowOff>
    </xdr:from>
    <xdr:to>
      <xdr:col>8</xdr:col>
      <xdr:colOff>104775</xdr:colOff>
      <xdr:row>24</xdr:row>
      <xdr:rowOff>138112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3979FBC-B5FF-4ECA-B8FD-B8DA298A29C1}"/>
            </a:ext>
          </a:extLst>
        </xdr:cNvPr>
        <xdr:cNvCxnSpPr/>
      </xdr:nvCxnSpPr>
      <xdr:spPr>
        <a:xfrm>
          <a:off x="4305300" y="4705350"/>
          <a:ext cx="676275" cy="476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15</xdr:row>
      <xdr:rowOff>95250</xdr:rowOff>
    </xdr:from>
    <xdr:to>
      <xdr:col>5</xdr:col>
      <xdr:colOff>561975</xdr:colOff>
      <xdr:row>17</xdr:row>
      <xdr:rowOff>161925</xdr:rowOff>
    </xdr:to>
    <xdr:sp macro="" textlink="">
      <xdr:nvSpPr>
        <xdr:cNvPr id="17" name="Rectangle: Rounded Corner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CBF700F-3A7C-444F-9E38-C6F60E857738}"/>
            </a:ext>
          </a:extLst>
        </xdr:cNvPr>
        <xdr:cNvSpPr/>
      </xdr:nvSpPr>
      <xdr:spPr>
        <a:xfrm>
          <a:off x="2619375" y="2952750"/>
          <a:ext cx="847725" cy="447675"/>
        </a:xfrm>
        <a:prstGeom prst="roundRect">
          <a:avLst/>
        </a:prstGeom>
        <a:solidFill>
          <a:srgbClr val="33993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Akun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104775</xdr:rowOff>
    </xdr:from>
    <xdr:to>
      <xdr:col>8</xdr:col>
      <xdr:colOff>133350</xdr:colOff>
      <xdr:row>5</xdr:row>
      <xdr:rowOff>19050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2CA3E4-8112-00EB-CC7B-B5A6B065642A}"/>
            </a:ext>
          </a:extLst>
        </xdr:cNvPr>
        <xdr:cNvSpPr/>
      </xdr:nvSpPr>
      <xdr:spPr>
        <a:xfrm>
          <a:off x="6010275" y="31432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6</xdr:col>
      <xdr:colOff>295275</xdr:colOff>
      <xdr:row>6</xdr:row>
      <xdr:rowOff>85725</xdr:rowOff>
    </xdr:from>
    <xdr:to>
      <xdr:col>8</xdr:col>
      <xdr:colOff>180975</xdr:colOff>
      <xdr:row>10</xdr:row>
      <xdr:rowOff>0</xdr:rowOff>
    </xdr:to>
    <xdr:sp macro="" textlink="">
      <xdr:nvSpPr>
        <xdr:cNvPr id="3" name="Ova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861FDB-985A-4BD2-8FA3-EFA129067D61}"/>
            </a:ext>
          </a:extLst>
        </xdr:cNvPr>
        <xdr:cNvSpPr/>
      </xdr:nvSpPr>
      <xdr:spPr>
        <a:xfrm>
          <a:off x="6057900" y="1200150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315075" cy="41624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315075" cy="4162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18</xdr:row>
      <xdr:rowOff>133350</xdr:rowOff>
    </xdr:from>
    <xdr:ext cx="6429375" cy="60960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3390900"/>
          <a:ext cx="6429375" cy="6096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1</xdr:rowOff>
    </xdr:from>
    <xdr:ext cx="6438900" cy="51054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9591676"/>
          <a:ext cx="6438900" cy="5105400"/>
        </a:xfrm>
        <a:prstGeom prst="rect">
          <a:avLst/>
        </a:prstGeom>
        <a:noFill/>
      </xdr:spPr>
    </xdr:pic>
    <xdr:clientData fLocksWithSheet="0"/>
  </xdr:oneCellAnchor>
  <xdr:twoCellAnchor>
    <xdr:from>
      <xdr:col>14</xdr:col>
      <xdr:colOff>247650</xdr:colOff>
      <xdr:row>9</xdr:row>
      <xdr:rowOff>104775</xdr:rowOff>
    </xdr:from>
    <xdr:to>
      <xdr:col>16</xdr:col>
      <xdr:colOff>133350</xdr:colOff>
      <xdr:row>13</xdr:row>
      <xdr:rowOff>19050</xdr:rowOff>
    </xdr:to>
    <xdr:sp macro="" textlink="">
      <xdr:nvSpPr>
        <xdr:cNvPr id="5" name="Oval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C47E8D-2CFB-4AF4-9197-FCAFE1D77E4E}"/>
            </a:ext>
          </a:extLst>
        </xdr:cNvPr>
        <xdr:cNvSpPr/>
      </xdr:nvSpPr>
      <xdr:spPr>
        <a:xfrm>
          <a:off x="9972675" y="105727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14</xdr:col>
      <xdr:colOff>295275</xdr:colOff>
      <xdr:row>14</xdr:row>
      <xdr:rowOff>85725</xdr:rowOff>
    </xdr:from>
    <xdr:to>
      <xdr:col>16</xdr:col>
      <xdr:colOff>180975</xdr:colOff>
      <xdr:row>18</xdr:row>
      <xdr:rowOff>0</xdr:rowOff>
    </xdr:to>
    <xdr:sp macro="" textlink="">
      <xdr:nvSpPr>
        <xdr:cNvPr id="6" name="Oval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65CF434-A6F3-4968-9381-8E44654F4AB1}"/>
            </a:ext>
          </a:extLst>
        </xdr:cNvPr>
        <xdr:cNvSpPr/>
      </xdr:nvSpPr>
      <xdr:spPr>
        <a:xfrm>
          <a:off x="10020300" y="1943100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  <xdr:twoCellAnchor>
    <xdr:from>
      <xdr:col>14</xdr:col>
      <xdr:colOff>247650</xdr:colOff>
      <xdr:row>34</xdr:row>
      <xdr:rowOff>104775</xdr:rowOff>
    </xdr:from>
    <xdr:to>
      <xdr:col>16</xdr:col>
      <xdr:colOff>133350</xdr:colOff>
      <xdr:row>38</xdr:row>
      <xdr:rowOff>19050</xdr:rowOff>
    </xdr:to>
    <xdr:sp macro="" textlink="">
      <xdr:nvSpPr>
        <xdr:cNvPr id="7" name="Oval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96AC6E-475D-489F-A68E-B460B4F06A1A}"/>
            </a:ext>
          </a:extLst>
        </xdr:cNvPr>
        <xdr:cNvSpPr/>
      </xdr:nvSpPr>
      <xdr:spPr>
        <a:xfrm>
          <a:off x="8382000" y="1733550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14</xdr:col>
      <xdr:colOff>295275</xdr:colOff>
      <xdr:row>39</xdr:row>
      <xdr:rowOff>85725</xdr:rowOff>
    </xdr:from>
    <xdr:to>
      <xdr:col>16</xdr:col>
      <xdr:colOff>180975</xdr:colOff>
      <xdr:row>43</xdr:row>
      <xdr:rowOff>0</xdr:rowOff>
    </xdr:to>
    <xdr:sp macro="" textlink="">
      <xdr:nvSpPr>
        <xdr:cNvPr id="8" name="Oval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71595D-0B76-450C-A0DA-A75D7224D10E}"/>
            </a:ext>
          </a:extLst>
        </xdr:cNvPr>
        <xdr:cNvSpPr/>
      </xdr:nvSpPr>
      <xdr:spPr>
        <a:xfrm>
          <a:off x="8429625" y="2619375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  <xdr:twoCellAnchor>
    <xdr:from>
      <xdr:col>14</xdr:col>
      <xdr:colOff>247650</xdr:colOff>
      <xdr:row>54</xdr:row>
      <xdr:rowOff>104775</xdr:rowOff>
    </xdr:from>
    <xdr:to>
      <xdr:col>16</xdr:col>
      <xdr:colOff>133350</xdr:colOff>
      <xdr:row>58</xdr:row>
      <xdr:rowOff>19050</xdr:rowOff>
    </xdr:to>
    <xdr:sp macro="" textlink="">
      <xdr:nvSpPr>
        <xdr:cNvPr id="9" name="Oval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A1FCEB-3BEB-4041-AFD8-88267019AE7E}"/>
            </a:ext>
          </a:extLst>
        </xdr:cNvPr>
        <xdr:cNvSpPr/>
      </xdr:nvSpPr>
      <xdr:spPr>
        <a:xfrm>
          <a:off x="8382000" y="1733550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14</xdr:col>
      <xdr:colOff>295275</xdr:colOff>
      <xdr:row>59</xdr:row>
      <xdr:rowOff>85725</xdr:rowOff>
    </xdr:from>
    <xdr:to>
      <xdr:col>16</xdr:col>
      <xdr:colOff>180975</xdr:colOff>
      <xdr:row>63</xdr:row>
      <xdr:rowOff>0</xdr:rowOff>
    </xdr:to>
    <xdr:sp macro="" textlink="">
      <xdr:nvSpPr>
        <xdr:cNvPr id="10" name="Oval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CAC7ED2-BBE2-45F8-8D01-D1D4AA310DBA}"/>
            </a:ext>
          </a:extLst>
        </xdr:cNvPr>
        <xdr:cNvSpPr/>
      </xdr:nvSpPr>
      <xdr:spPr>
        <a:xfrm>
          <a:off x="8429625" y="2619375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  <xdr:twoCellAnchor>
    <xdr:from>
      <xdr:col>14</xdr:col>
      <xdr:colOff>247650</xdr:colOff>
      <xdr:row>68</xdr:row>
      <xdr:rowOff>104775</xdr:rowOff>
    </xdr:from>
    <xdr:to>
      <xdr:col>16</xdr:col>
      <xdr:colOff>133350</xdr:colOff>
      <xdr:row>72</xdr:row>
      <xdr:rowOff>19050</xdr:rowOff>
    </xdr:to>
    <xdr:sp macro="" textlink="">
      <xdr:nvSpPr>
        <xdr:cNvPr id="13" name="Oval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71C728-77DA-4DC5-92AC-29958876B49A}"/>
            </a:ext>
          </a:extLst>
        </xdr:cNvPr>
        <xdr:cNvSpPr/>
      </xdr:nvSpPr>
      <xdr:spPr>
        <a:xfrm>
          <a:off x="8382000" y="1733550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14</xdr:col>
      <xdr:colOff>295275</xdr:colOff>
      <xdr:row>73</xdr:row>
      <xdr:rowOff>85725</xdr:rowOff>
    </xdr:from>
    <xdr:to>
      <xdr:col>16</xdr:col>
      <xdr:colOff>180975</xdr:colOff>
      <xdr:row>77</xdr:row>
      <xdr:rowOff>0</xdr:rowOff>
    </xdr:to>
    <xdr:sp macro="" textlink="">
      <xdr:nvSpPr>
        <xdr:cNvPr id="14" name="Oval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55AE752-D010-4A72-A763-FEF43666CB60}"/>
            </a:ext>
          </a:extLst>
        </xdr:cNvPr>
        <xdr:cNvSpPr/>
      </xdr:nvSpPr>
      <xdr:spPr>
        <a:xfrm>
          <a:off x="8429625" y="2619375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6</xdr:row>
      <xdr:rowOff>142875</xdr:rowOff>
    </xdr:from>
    <xdr:to>
      <xdr:col>10</xdr:col>
      <xdr:colOff>333375</xdr:colOff>
      <xdr:row>10</xdr:row>
      <xdr:rowOff>57150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F5FE8-C2A5-4998-84F1-5E9F73DB42BA}"/>
            </a:ext>
          </a:extLst>
        </xdr:cNvPr>
        <xdr:cNvSpPr/>
      </xdr:nvSpPr>
      <xdr:spPr>
        <a:xfrm>
          <a:off x="7677150" y="117157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8</xdr:col>
      <xdr:colOff>523875</xdr:colOff>
      <xdr:row>12</xdr:row>
      <xdr:rowOff>47625</xdr:rowOff>
    </xdr:from>
    <xdr:to>
      <xdr:col>10</xdr:col>
      <xdr:colOff>409575</xdr:colOff>
      <xdr:row>18</xdr:row>
      <xdr:rowOff>142875</xdr:rowOff>
    </xdr:to>
    <xdr:sp macro="" textlink="">
      <xdr:nvSpPr>
        <xdr:cNvPr id="3" name="Ova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D4933E-B651-4B6A-BDC9-CA99A4C38FAC}"/>
            </a:ext>
          </a:extLst>
        </xdr:cNvPr>
        <xdr:cNvSpPr/>
      </xdr:nvSpPr>
      <xdr:spPr>
        <a:xfrm>
          <a:off x="7753350" y="1981200"/>
          <a:ext cx="1047750" cy="63817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Soal</a:t>
          </a:r>
        </a:p>
      </xdr:txBody>
    </xdr:sp>
    <xdr:clientData/>
  </xdr:twoCellAnchor>
  <xdr:twoCellAnchor>
    <xdr:from>
      <xdr:col>8</xdr:col>
      <xdr:colOff>504825</xdr:colOff>
      <xdr:row>19</xdr:row>
      <xdr:rowOff>142875</xdr:rowOff>
    </xdr:from>
    <xdr:to>
      <xdr:col>10</xdr:col>
      <xdr:colOff>390525</xdr:colOff>
      <xdr:row>23</xdr:row>
      <xdr:rowOff>57150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AFF5CAB-AEBE-476B-99ED-36590EFB628F}"/>
            </a:ext>
          </a:extLst>
        </xdr:cNvPr>
        <xdr:cNvSpPr/>
      </xdr:nvSpPr>
      <xdr:spPr>
        <a:xfrm>
          <a:off x="7734300" y="2800350"/>
          <a:ext cx="1047750" cy="638175"/>
        </a:xfrm>
        <a:prstGeom prst="ellipse">
          <a:avLst/>
        </a:prstGeom>
        <a:solidFill>
          <a:srgbClr val="33993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bg1"/>
              </a:solidFill>
            </a:rPr>
            <a:t>Akun</a:t>
          </a:r>
        </a:p>
      </xdr:txBody>
    </xdr:sp>
    <xdr:clientData/>
  </xdr:twoCellAnchor>
  <xdr:twoCellAnchor>
    <xdr:from>
      <xdr:col>8</xdr:col>
      <xdr:colOff>533399</xdr:colOff>
      <xdr:row>24</xdr:row>
      <xdr:rowOff>161925</xdr:rowOff>
    </xdr:from>
    <xdr:to>
      <xdr:col>10</xdr:col>
      <xdr:colOff>447674</xdr:colOff>
      <xdr:row>28</xdr:row>
      <xdr:rowOff>76200</xdr:rowOff>
    </xdr:to>
    <xdr:sp macro="" textlink="">
      <xdr:nvSpPr>
        <xdr:cNvPr id="18" name="Oval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1ADD17-01DA-49BE-8B64-769D57D8FF69}"/>
            </a:ext>
          </a:extLst>
        </xdr:cNvPr>
        <xdr:cNvSpPr/>
      </xdr:nvSpPr>
      <xdr:spPr>
        <a:xfrm>
          <a:off x="7762874" y="3724275"/>
          <a:ext cx="1076325" cy="63817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Ledger</a:t>
          </a:r>
        </a:p>
      </xdr:txBody>
    </xdr:sp>
    <xdr:clientData/>
  </xdr:twoCellAnchor>
  <xdr:twoCellAnchor>
    <xdr:from>
      <xdr:col>8</xdr:col>
      <xdr:colOff>447675</xdr:colOff>
      <xdr:row>39</xdr:row>
      <xdr:rowOff>142875</xdr:rowOff>
    </xdr:from>
    <xdr:to>
      <xdr:col>10</xdr:col>
      <xdr:colOff>333375</xdr:colOff>
      <xdr:row>43</xdr:row>
      <xdr:rowOff>57150</xdr:rowOff>
    </xdr:to>
    <xdr:sp macro="" textlink="">
      <xdr:nvSpPr>
        <xdr:cNvPr id="27" name="Oval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E4207D-04B9-41A2-9463-6BC8DED1BED3}"/>
            </a:ext>
          </a:extLst>
        </xdr:cNvPr>
        <xdr:cNvSpPr/>
      </xdr:nvSpPr>
      <xdr:spPr>
        <a:xfrm>
          <a:off x="7677150" y="117157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8</xdr:col>
      <xdr:colOff>523875</xdr:colOff>
      <xdr:row>44</xdr:row>
      <xdr:rowOff>47625</xdr:rowOff>
    </xdr:from>
    <xdr:to>
      <xdr:col>10</xdr:col>
      <xdr:colOff>409575</xdr:colOff>
      <xdr:row>47</xdr:row>
      <xdr:rowOff>142875</xdr:rowOff>
    </xdr:to>
    <xdr:sp macro="" textlink="">
      <xdr:nvSpPr>
        <xdr:cNvPr id="28" name="Oval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334606-2D2E-4516-A521-DC1D05599069}"/>
            </a:ext>
          </a:extLst>
        </xdr:cNvPr>
        <xdr:cNvSpPr/>
      </xdr:nvSpPr>
      <xdr:spPr>
        <a:xfrm>
          <a:off x="7753350" y="1981200"/>
          <a:ext cx="1047750" cy="63817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Soal</a:t>
          </a:r>
        </a:p>
      </xdr:txBody>
    </xdr:sp>
    <xdr:clientData/>
  </xdr:twoCellAnchor>
  <xdr:twoCellAnchor>
    <xdr:from>
      <xdr:col>8</xdr:col>
      <xdr:colOff>504825</xdr:colOff>
      <xdr:row>48</xdr:row>
      <xdr:rowOff>142875</xdr:rowOff>
    </xdr:from>
    <xdr:to>
      <xdr:col>10</xdr:col>
      <xdr:colOff>390525</xdr:colOff>
      <xdr:row>52</xdr:row>
      <xdr:rowOff>57150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49D5592C-06C2-47B5-9135-FC72D9CEEAB7}"/>
            </a:ext>
          </a:extLst>
        </xdr:cNvPr>
        <xdr:cNvSpPr/>
      </xdr:nvSpPr>
      <xdr:spPr>
        <a:xfrm>
          <a:off x="7734300" y="2800350"/>
          <a:ext cx="1047750" cy="638175"/>
        </a:xfrm>
        <a:prstGeom prst="ellipse">
          <a:avLst/>
        </a:prstGeom>
        <a:solidFill>
          <a:srgbClr val="33993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bg1"/>
              </a:solidFill>
            </a:rPr>
            <a:t>Akun</a:t>
          </a:r>
        </a:p>
      </xdr:txBody>
    </xdr:sp>
    <xdr:clientData/>
  </xdr:twoCellAnchor>
  <xdr:twoCellAnchor>
    <xdr:from>
      <xdr:col>8</xdr:col>
      <xdr:colOff>533399</xdr:colOff>
      <xdr:row>53</xdr:row>
      <xdr:rowOff>161925</xdr:rowOff>
    </xdr:from>
    <xdr:to>
      <xdr:col>10</xdr:col>
      <xdr:colOff>447674</xdr:colOff>
      <xdr:row>57</xdr:row>
      <xdr:rowOff>76200</xdr:rowOff>
    </xdr:to>
    <xdr:sp macro="" textlink="">
      <xdr:nvSpPr>
        <xdr:cNvPr id="30" name="Oval 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287322-B00F-4477-8CCA-B5B2DBDB3D5C}"/>
            </a:ext>
          </a:extLst>
        </xdr:cNvPr>
        <xdr:cNvSpPr/>
      </xdr:nvSpPr>
      <xdr:spPr>
        <a:xfrm>
          <a:off x="7762874" y="3724275"/>
          <a:ext cx="1076325" cy="63817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Ledger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5</xdr:row>
      <xdr:rowOff>104775</xdr:rowOff>
    </xdr:from>
    <xdr:to>
      <xdr:col>12</xdr:col>
      <xdr:colOff>133350</xdr:colOff>
      <xdr:row>9</xdr:row>
      <xdr:rowOff>19050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1B0063-1C7A-49ED-A400-E060275E86D5}"/>
            </a:ext>
          </a:extLst>
        </xdr:cNvPr>
        <xdr:cNvSpPr/>
      </xdr:nvSpPr>
      <xdr:spPr>
        <a:xfrm>
          <a:off x="6010275" y="31432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10</xdr:col>
      <xdr:colOff>295275</xdr:colOff>
      <xdr:row>10</xdr:row>
      <xdr:rowOff>85725</xdr:rowOff>
    </xdr:from>
    <xdr:to>
      <xdr:col>12</xdr:col>
      <xdr:colOff>180975</xdr:colOff>
      <xdr:row>14</xdr:row>
      <xdr:rowOff>0</xdr:rowOff>
    </xdr:to>
    <xdr:sp macro="" textlink="">
      <xdr:nvSpPr>
        <xdr:cNvPr id="3" name="Ova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8C2F1D-FC0D-4302-8EF7-EF7FD4EDD733}"/>
            </a:ext>
          </a:extLst>
        </xdr:cNvPr>
        <xdr:cNvSpPr/>
      </xdr:nvSpPr>
      <xdr:spPr>
        <a:xfrm>
          <a:off x="6057900" y="1200150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  <xdr:twoCellAnchor>
    <xdr:from>
      <xdr:col>11</xdr:col>
      <xdr:colOff>247650</xdr:colOff>
      <xdr:row>36</xdr:row>
      <xdr:rowOff>104775</xdr:rowOff>
    </xdr:from>
    <xdr:to>
      <xdr:col>13</xdr:col>
      <xdr:colOff>133350</xdr:colOff>
      <xdr:row>40</xdr:row>
      <xdr:rowOff>19050</xdr:rowOff>
    </xdr:to>
    <xdr:sp macro="" textlink="">
      <xdr:nvSpPr>
        <xdr:cNvPr id="4" name="Ova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74575-8B99-41BF-ACD9-C61929396645}"/>
            </a:ext>
          </a:extLst>
        </xdr:cNvPr>
        <xdr:cNvSpPr/>
      </xdr:nvSpPr>
      <xdr:spPr>
        <a:xfrm>
          <a:off x="6010275" y="31432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11</xdr:col>
      <xdr:colOff>295275</xdr:colOff>
      <xdr:row>41</xdr:row>
      <xdr:rowOff>85725</xdr:rowOff>
    </xdr:from>
    <xdr:to>
      <xdr:col>13</xdr:col>
      <xdr:colOff>180975</xdr:colOff>
      <xdr:row>45</xdr:row>
      <xdr:rowOff>0</xdr:rowOff>
    </xdr:to>
    <xdr:sp macro="" textlink="">
      <xdr:nvSpPr>
        <xdr:cNvPr id="5" name="Oval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68F1DF-85F0-4A2B-8CE5-D6441CAED47A}"/>
            </a:ext>
          </a:extLst>
        </xdr:cNvPr>
        <xdr:cNvSpPr/>
      </xdr:nvSpPr>
      <xdr:spPr>
        <a:xfrm>
          <a:off x="6057900" y="1200150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  <xdr:twoCellAnchor>
    <xdr:from>
      <xdr:col>11</xdr:col>
      <xdr:colOff>247650</xdr:colOff>
      <xdr:row>67</xdr:row>
      <xdr:rowOff>104775</xdr:rowOff>
    </xdr:from>
    <xdr:to>
      <xdr:col>13</xdr:col>
      <xdr:colOff>133350</xdr:colOff>
      <xdr:row>71</xdr:row>
      <xdr:rowOff>19050</xdr:rowOff>
    </xdr:to>
    <xdr:sp macro="" textlink="">
      <xdr:nvSpPr>
        <xdr:cNvPr id="6" name="Oval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19338A-D63B-4EBD-8235-B937650EB7BD}"/>
            </a:ext>
          </a:extLst>
        </xdr:cNvPr>
        <xdr:cNvSpPr/>
      </xdr:nvSpPr>
      <xdr:spPr>
        <a:xfrm>
          <a:off x="6010275" y="31432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11</xdr:col>
      <xdr:colOff>295275</xdr:colOff>
      <xdr:row>72</xdr:row>
      <xdr:rowOff>85725</xdr:rowOff>
    </xdr:from>
    <xdr:to>
      <xdr:col>13</xdr:col>
      <xdr:colOff>180975</xdr:colOff>
      <xdr:row>76</xdr:row>
      <xdr:rowOff>0</xdr:rowOff>
    </xdr:to>
    <xdr:sp macro="" textlink="">
      <xdr:nvSpPr>
        <xdr:cNvPr id="7" name="Oval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88E03F-871B-4939-8B0C-CCF640E7CC04}"/>
            </a:ext>
          </a:extLst>
        </xdr:cNvPr>
        <xdr:cNvSpPr/>
      </xdr:nvSpPr>
      <xdr:spPr>
        <a:xfrm>
          <a:off x="6057900" y="1200150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  <xdr:twoCellAnchor>
    <xdr:from>
      <xdr:col>11</xdr:col>
      <xdr:colOff>247650</xdr:colOff>
      <xdr:row>100</xdr:row>
      <xdr:rowOff>104775</xdr:rowOff>
    </xdr:from>
    <xdr:to>
      <xdr:col>13</xdr:col>
      <xdr:colOff>133350</xdr:colOff>
      <xdr:row>104</xdr:row>
      <xdr:rowOff>19050</xdr:rowOff>
    </xdr:to>
    <xdr:sp macro="" textlink="">
      <xdr:nvSpPr>
        <xdr:cNvPr id="8" name="Oval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DE7D0E-4437-4DF6-93FB-DCA3EF00441D}"/>
            </a:ext>
          </a:extLst>
        </xdr:cNvPr>
        <xdr:cNvSpPr/>
      </xdr:nvSpPr>
      <xdr:spPr>
        <a:xfrm>
          <a:off x="6010275" y="31432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11</xdr:col>
      <xdr:colOff>295275</xdr:colOff>
      <xdr:row>105</xdr:row>
      <xdr:rowOff>85725</xdr:rowOff>
    </xdr:from>
    <xdr:to>
      <xdr:col>13</xdr:col>
      <xdr:colOff>180975</xdr:colOff>
      <xdr:row>109</xdr:row>
      <xdr:rowOff>0</xdr:rowOff>
    </xdr:to>
    <xdr:sp macro="" textlink="">
      <xdr:nvSpPr>
        <xdr:cNvPr id="9" name="Oval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694467-5E87-46F9-8C91-641507B8BC3E}"/>
            </a:ext>
          </a:extLst>
        </xdr:cNvPr>
        <xdr:cNvSpPr/>
      </xdr:nvSpPr>
      <xdr:spPr>
        <a:xfrm>
          <a:off x="6057900" y="1200150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  <xdr:twoCellAnchor>
    <xdr:from>
      <xdr:col>11</xdr:col>
      <xdr:colOff>247650</xdr:colOff>
      <xdr:row>132</xdr:row>
      <xdr:rowOff>104775</xdr:rowOff>
    </xdr:from>
    <xdr:to>
      <xdr:col>13</xdr:col>
      <xdr:colOff>133350</xdr:colOff>
      <xdr:row>136</xdr:row>
      <xdr:rowOff>19050</xdr:rowOff>
    </xdr:to>
    <xdr:sp macro="" textlink="">
      <xdr:nvSpPr>
        <xdr:cNvPr id="10" name="Oval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D60E96-9895-4340-A423-8B508718BD85}"/>
            </a:ext>
          </a:extLst>
        </xdr:cNvPr>
        <xdr:cNvSpPr/>
      </xdr:nvSpPr>
      <xdr:spPr>
        <a:xfrm>
          <a:off x="6010275" y="31432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11</xdr:col>
      <xdr:colOff>295275</xdr:colOff>
      <xdr:row>137</xdr:row>
      <xdr:rowOff>85725</xdr:rowOff>
    </xdr:from>
    <xdr:to>
      <xdr:col>13</xdr:col>
      <xdr:colOff>180975</xdr:colOff>
      <xdr:row>141</xdr:row>
      <xdr:rowOff>0</xdr:rowOff>
    </xdr:to>
    <xdr:sp macro="" textlink="">
      <xdr:nvSpPr>
        <xdr:cNvPr id="11" name="Oval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8E76EE-CA98-4DA0-94FF-7E5221C3B6D2}"/>
            </a:ext>
          </a:extLst>
        </xdr:cNvPr>
        <xdr:cNvSpPr/>
      </xdr:nvSpPr>
      <xdr:spPr>
        <a:xfrm>
          <a:off x="6057900" y="1200150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  <xdr:twoCellAnchor>
    <xdr:from>
      <xdr:col>11</xdr:col>
      <xdr:colOff>247650</xdr:colOff>
      <xdr:row>150</xdr:row>
      <xdr:rowOff>104775</xdr:rowOff>
    </xdr:from>
    <xdr:to>
      <xdr:col>13</xdr:col>
      <xdr:colOff>133350</xdr:colOff>
      <xdr:row>154</xdr:row>
      <xdr:rowOff>19050</xdr:rowOff>
    </xdr:to>
    <xdr:sp macro="" textlink="">
      <xdr:nvSpPr>
        <xdr:cNvPr id="12" name="Oval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AB1F54-09F4-4183-8989-8B9E9F6867B3}"/>
            </a:ext>
          </a:extLst>
        </xdr:cNvPr>
        <xdr:cNvSpPr/>
      </xdr:nvSpPr>
      <xdr:spPr>
        <a:xfrm>
          <a:off x="6010275" y="31432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11</xdr:col>
      <xdr:colOff>295275</xdr:colOff>
      <xdr:row>155</xdr:row>
      <xdr:rowOff>85725</xdr:rowOff>
    </xdr:from>
    <xdr:to>
      <xdr:col>13</xdr:col>
      <xdr:colOff>180975</xdr:colOff>
      <xdr:row>159</xdr:row>
      <xdr:rowOff>0</xdr:rowOff>
    </xdr:to>
    <xdr:sp macro="" textlink="">
      <xdr:nvSpPr>
        <xdr:cNvPr id="13" name="Oval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6F2C83-AB8A-40D0-83D5-283CB3C99492}"/>
            </a:ext>
          </a:extLst>
        </xdr:cNvPr>
        <xdr:cNvSpPr/>
      </xdr:nvSpPr>
      <xdr:spPr>
        <a:xfrm>
          <a:off x="6057900" y="1200150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  <xdr:twoCellAnchor>
    <xdr:from>
      <xdr:col>11</xdr:col>
      <xdr:colOff>247650</xdr:colOff>
      <xdr:row>174</xdr:row>
      <xdr:rowOff>104775</xdr:rowOff>
    </xdr:from>
    <xdr:to>
      <xdr:col>13</xdr:col>
      <xdr:colOff>133350</xdr:colOff>
      <xdr:row>178</xdr:row>
      <xdr:rowOff>19050</xdr:rowOff>
    </xdr:to>
    <xdr:sp macro="" textlink="">
      <xdr:nvSpPr>
        <xdr:cNvPr id="14" name="Oval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37F3D3-8657-4027-89E4-DBAB048BC25F}"/>
            </a:ext>
          </a:extLst>
        </xdr:cNvPr>
        <xdr:cNvSpPr/>
      </xdr:nvSpPr>
      <xdr:spPr>
        <a:xfrm>
          <a:off x="6010275" y="31432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11</xdr:col>
      <xdr:colOff>295275</xdr:colOff>
      <xdr:row>179</xdr:row>
      <xdr:rowOff>85725</xdr:rowOff>
    </xdr:from>
    <xdr:to>
      <xdr:col>13</xdr:col>
      <xdr:colOff>180975</xdr:colOff>
      <xdr:row>183</xdr:row>
      <xdr:rowOff>0</xdr:rowOff>
    </xdr:to>
    <xdr:sp macro="" textlink="">
      <xdr:nvSpPr>
        <xdr:cNvPr id="15" name="Oval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FE097E-5729-4119-ABA6-CDEF0CE056CC}"/>
            </a:ext>
          </a:extLst>
        </xdr:cNvPr>
        <xdr:cNvSpPr/>
      </xdr:nvSpPr>
      <xdr:spPr>
        <a:xfrm>
          <a:off x="6057900" y="1200150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  <xdr:twoCellAnchor>
    <xdr:from>
      <xdr:col>11</xdr:col>
      <xdr:colOff>247650</xdr:colOff>
      <xdr:row>205</xdr:row>
      <xdr:rowOff>104775</xdr:rowOff>
    </xdr:from>
    <xdr:to>
      <xdr:col>13</xdr:col>
      <xdr:colOff>133350</xdr:colOff>
      <xdr:row>209</xdr:row>
      <xdr:rowOff>19050</xdr:rowOff>
    </xdr:to>
    <xdr:sp macro="" textlink="">
      <xdr:nvSpPr>
        <xdr:cNvPr id="16" name="Oval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2005C-0B0D-4651-9D3D-B5267C41ED09}"/>
            </a:ext>
          </a:extLst>
        </xdr:cNvPr>
        <xdr:cNvSpPr/>
      </xdr:nvSpPr>
      <xdr:spPr>
        <a:xfrm>
          <a:off x="6010275" y="31432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11</xdr:col>
      <xdr:colOff>295275</xdr:colOff>
      <xdr:row>210</xdr:row>
      <xdr:rowOff>85725</xdr:rowOff>
    </xdr:from>
    <xdr:to>
      <xdr:col>13</xdr:col>
      <xdr:colOff>180975</xdr:colOff>
      <xdr:row>214</xdr:row>
      <xdr:rowOff>0</xdr:rowOff>
    </xdr:to>
    <xdr:sp macro="" textlink="">
      <xdr:nvSpPr>
        <xdr:cNvPr id="17" name="Oval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8082B8-63F9-4B76-B1A4-1CFF231D33AC}"/>
            </a:ext>
          </a:extLst>
        </xdr:cNvPr>
        <xdr:cNvSpPr/>
      </xdr:nvSpPr>
      <xdr:spPr>
        <a:xfrm>
          <a:off x="6057900" y="1200150"/>
          <a:ext cx="1047750" cy="638175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2</xdr:row>
      <xdr:rowOff>152400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FF55AC-ED60-4AF2-95AF-8490CF5B10F6}"/>
            </a:ext>
          </a:extLst>
        </xdr:cNvPr>
        <xdr:cNvSpPr/>
      </xdr:nvSpPr>
      <xdr:spPr>
        <a:xfrm>
          <a:off x="0" y="0"/>
          <a:ext cx="1047750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1</xdr:col>
      <xdr:colOff>704850</xdr:colOff>
      <xdr:row>0</xdr:row>
      <xdr:rowOff>9525</xdr:rowOff>
    </xdr:from>
    <xdr:to>
      <xdr:col>1</xdr:col>
      <xdr:colOff>1752600</xdr:colOff>
      <xdr:row>2</xdr:row>
      <xdr:rowOff>161925</xdr:rowOff>
    </xdr:to>
    <xdr:sp macro="" textlink="">
      <xdr:nvSpPr>
        <xdr:cNvPr id="3" name="Ova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EE68E6-90F8-4684-B862-0C63B370F2F1}"/>
            </a:ext>
          </a:extLst>
        </xdr:cNvPr>
        <xdr:cNvSpPr/>
      </xdr:nvSpPr>
      <xdr:spPr>
        <a:xfrm>
          <a:off x="1247775" y="9525"/>
          <a:ext cx="1047750" cy="53340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LK</a:t>
          </a:r>
        </a:p>
      </xdr:txBody>
    </xdr:sp>
    <xdr:clientData/>
  </xdr:twoCellAnchor>
  <xdr:twoCellAnchor>
    <xdr:from>
      <xdr:col>4</xdr:col>
      <xdr:colOff>57150</xdr:colOff>
      <xdr:row>0</xdr:row>
      <xdr:rowOff>1</xdr:rowOff>
    </xdr:from>
    <xdr:to>
      <xdr:col>5</xdr:col>
      <xdr:colOff>142875</xdr:colOff>
      <xdr:row>3</xdr:row>
      <xdr:rowOff>1</xdr:rowOff>
    </xdr:to>
    <xdr:sp macro="" textlink="">
      <xdr:nvSpPr>
        <xdr:cNvPr id="4" name="Oval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0BB456-BDD0-4DAA-B2BF-67D19B40E0CA}"/>
            </a:ext>
          </a:extLst>
        </xdr:cNvPr>
        <xdr:cNvSpPr/>
      </xdr:nvSpPr>
      <xdr:spPr>
        <a:xfrm>
          <a:off x="2514600" y="1"/>
          <a:ext cx="1047750" cy="571500"/>
        </a:xfrm>
        <a:prstGeom prst="ellipse">
          <a:avLst/>
        </a:prstGeom>
        <a:solidFill>
          <a:srgbClr val="FF99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Jurnal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104775</xdr:rowOff>
    </xdr:from>
    <xdr:to>
      <xdr:col>6</xdr:col>
      <xdr:colOff>133350</xdr:colOff>
      <xdr:row>6</xdr:row>
      <xdr:rowOff>19050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186A47-ADE1-4F58-B24E-5DD64ACBB671}"/>
            </a:ext>
          </a:extLst>
        </xdr:cNvPr>
        <xdr:cNvSpPr/>
      </xdr:nvSpPr>
      <xdr:spPr>
        <a:xfrm>
          <a:off x="6010275" y="314325"/>
          <a:ext cx="1047750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4</xdr:col>
      <xdr:colOff>295275</xdr:colOff>
      <xdr:row>7</xdr:row>
      <xdr:rowOff>85725</xdr:rowOff>
    </xdr:from>
    <xdr:to>
      <xdr:col>6</xdr:col>
      <xdr:colOff>180975</xdr:colOff>
      <xdr:row>11</xdr:row>
      <xdr:rowOff>0</xdr:rowOff>
    </xdr:to>
    <xdr:sp macro="" textlink="">
      <xdr:nvSpPr>
        <xdr:cNvPr id="3" name="Ova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9A255E-F80A-40A0-9871-672FE00A787C}"/>
            </a:ext>
          </a:extLst>
        </xdr:cNvPr>
        <xdr:cNvSpPr/>
      </xdr:nvSpPr>
      <xdr:spPr>
        <a:xfrm>
          <a:off x="6057900" y="1200150"/>
          <a:ext cx="1047750" cy="638175"/>
        </a:xfrm>
        <a:prstGeom prst="ellipse">
          <a:avLst/>
        </a:prstGeom>
        <a:solidFill>
          <a:srgbClr val="66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NL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5</xdr:row>
      <xdr:rowOff>104775</xdr:rowOff>
    </xdr:from>
    <xdr:to>
      <xdr:col>10</xdr:col>
      <xdr:colOff>133350</xdr:colOff>
      <xdr:row>9</xdr:row>
      <xdr:rowOff>19050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AA86AD-C82E-4C71-B212-ACC64D793445}"/>
            </a:ext>
          </a:extLst>
        </xdr:cNvPr>
        <xdr:cNvSpPr/>
      </xdr:nvSpPr>
      <xdr:spPr>
        <a:xfrm>
          <a:off x="6067425" y="561975"/>
          <a:ext cx="1047750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8</xdr:col>
      <xdr:colOff>295275</xdr:colOff>
      <xdr:row>10</xdr:row>
      <xdr:rowOff>85725</xdr:rowOff>
    </xdr:from>
    <xdr:to>
      <xdr:col>10</xdr:col>
      <xdr:colOff>180975</xdr:colOff>
      <xdr:row>14</xdr:row>
      <xdr:rowOff>0</xdr:rowOff>
    </xdr:to>
    <xdr:sp macro="" textlink="">
      <xdr:nvSpPr>
        <xdr:cNvPr id="3" name="Ova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D08F1A-AABA-48C3-BF5B-A9053F02C4B4}"/>
            </a:ext>
          </a:extLst>
        </xdr:cNvPr>
        <xdr:cNvSpPr/>
      </xdr:nvSpPr>
      <xdr:spPr>
        <a:xfrm>
          <a:off x="6115050" y="1343025"/>
          <a:ext cx="1047750" cy="638175"/>
        </a:xfrm>
        <a:prstGeom prst="ellipse">
          <a:avLst/>
        </a:prstGeom>
        <a:solidFill>
          <a:srgbClr val="66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NL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104775</xdr:rowOff>
    </xdr:from>
    <xdr:to>
      <xdr:col>8</xdr:col>
      <xdr:colOff>133350</xdr:colOff>
      <xdr:row>10</xdr:row>
      <xdr:rowOff>19050</xdr:rowOff>
    </xdr:to>
    <xdr:sp macro="" textlink="">
      <xdr:nvSpPr>
        <xdr:cNvPr id="4" name="Ova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31A0C5-A9E3-4F7E-B891-DD45768953B5}"/>
            </a:ext>
          </a:extLst>
        </xdr:cNvPr>
        <xdr:cNvSpPr/>
      </xdr:nvSpPr>
      <xdr:spPr>
        <a:xfrm>
          <a:off x="6067425" y="561975"/>
          <a:ext cx="1047750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Back</a:t>
          </a:r>
        </a:p>
      </xdr:txBody>
    </xdr:sp>
    <xdr:clientData/>
  </xdr:twoCellAnchor>
  <xdr:twoCellAnchor>
    <xdr:from>
      <xdr:col>6</xdr:col>
      <xdr:colOff>295275</xdr:colOff>
      <xdr:row>11</xdr:row>
      <xdr:rowOff>85725</xdr:rowOff>
    </xdr:from>
    <xdr:to>
      <xdr:col>8</xdr:col>
      <xdr:colOff>180975</xdr:colOff>
      <xdr:row>15</xdr:row>
      <xdr:rowOff>0</xdr:rowOff>
    </xdr:to>
    <xdr:sp macro="" textlink="">
      <xdr:nvSpPr>
        <xdr:cNvPr id="5" name="Oval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ACEAB1-F717-468A-AEFA-F893FE41194F}"/>
            </a:ext>
          </a:extLst>
        </xdr:cNvPr>
        <xdr:cNvSpPr/>
      </xdr:nvSpPr>
      <xdr:spPr>
        <a:xfrm>
          <a:off x="6115050" y="1343025"/>
          <a:ext cx="1047750" cy="638175"/>
        </a:xfrm>
        <a:prstGeom prst="ellipse">
          <a:avLst/>
        </a:prstGeom>
        <a:solidFill>
          <a:srgbClr val="66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NL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outlinePr summaryBelow="0" summaryRight="0"/>
  </sheetPr>
  <dimension ref="A1:Y118"/>
  <sheetViews>
    <sheetView topLeftCell="A13" zoomScaleNormal="100" workbookViewId="0"/>
  </sheetViews>
  <sheetFormatPr defaultColWidth="14.42578125" defaultRowHeight="15" customHeight="1" x14ac:dyDescent="0.25"/>
  <cols>
    <col min="1" max="17" width="8.7109375" customWidth="1"/>
  </cols>
  <sheetData>
    <row r="1" spans="1:25" ht="1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25" ht="1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spans="1:25" ht="15" customHeigh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 ht="15" customHeight="1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</row>
    <row r="7" spans="1:25" ht="15" customHeigh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5" customHeight="1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 ht="15" customHeight="1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5" customHeight="1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61" t="s">
        <v>94</v>
      </c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spans="1:25" ht="15" customHeight="1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61" t="s">
        <v>95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5" customHeight="1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61" t="s">
        <v>13</v>
      </c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</row>
    <row r="13" spans="1:25" ht="15" customHeight="1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61" t="s">
        <v>14</v>
      </c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5" customHeight="1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spans="1:25" ht="15" customHeight="1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61" t="s">
        <v>94</v>
      </c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5" customHeight="1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61" t="s">
        <v>129</v>
      </c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spans="1:25" ht="15" customHeight="1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61" t="s">
        <v>130</v>
      </c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5" customHeigh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61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25" ht="15" customHeight="1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5" customHeight="1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ht="15" customHeight="1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5" customHeight="1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spans="1:25" ht="15" customHeight="1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5" customHeight="1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spans="1:25" ht="15" customHeight="1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5" customHeight="1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spans="1:25" ht="15" customHeight="1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5" customHeight="1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spans="1:25" ht="15" customHeight="1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5" customHeight="1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spans="1:25" ht="15" customHeigh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5" customHeight="1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</row>
    <row r="33" spans="1:25" ht="15" customHeight="1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1:25" ht="15" customHeight="1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spans="1:25" ht="15" customHeight="1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1:25" ht="15" customHeight="1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spans="1:25" ht="15" customHeight="1" x14ac:dyDescent="0.2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</row>
    <row r="38" spans="1:25" ht="15" customHeight="1" x14ac:dyDescent="0.2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spans="1:25" ht="15" customHeight="1" x14ac:dyDescent="0.2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</row>
    <row r="40" spans="1:25" ht="15" customHeight="1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25" ht="15" customHeight="1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</row>
    <row r="42" spans="1:25" ht="15" customHeight="1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spans="1:25" ht="15" customHeight="1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1:25" ht="15" customHeight="1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1:25" ht="15" customHeight="1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spans="1:25" ht="15" customHeight="1" x14ac:dyDescent="0.2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  <row r="47" spans="1:25" ht="15" customHeight="1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</row>
    <row r="48" spans="1:25" ht="15" customHeight="1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</row>
    <row r="49" spans="1:25" ht="15" customHeight="1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</row>
    <row r="50" spans="1:25" ht="15" customHeigh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</row>
    <row r="51" spans="1:25" ht="15" customHeigh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</row>
    <row r="52" spans="1:25" ht="15" customHeigh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</row>
    <row r="53" spans="1:25" ht="15" customHeight="1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</row>
    <row r="54" spans="1:25" ht="15" customHeight="1" x14ac:dyDescent="0.2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</row>
    <row r="55" spans="1:25" ht="15" customHeight="1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</row>
    <row r="56" spans="1:25" ht="15" customHeight="1" x14ac:dyDescent="0.2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spans="1:25" ht="15" customHeight="1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</row>
    <row r="58" spans="1:25" ht="15" customHeight="1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spans="1:25" ht="15" customHeight="1" x14ac:dyDescent="0.2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</row>
    <row r="60" spans="1:25" ht="15" customHeight="1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spans="1:25" ht="15" customHeight="1" x14ac:dyDescent="0.2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 spans="1:25" ht="15" customHeight="1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spans="1:25" ht="15" customHeight="1" x14ac:dyDescent="0.2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spans="1:25" ht="15" customHeight="1" x14ac:dyDescent="0.2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spans="1:25" ht="15" customHeight="1" x14ac:dyDescent="0.2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spans="1:25" ht="15" customHeight="1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spans="1:25" ht="15" customHeight="1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spans="1:25" ht="15" customHeight="1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1:25" ht="15" customHeight="1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spans="1:25" ht="15" customHeight="1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1:25" ht="15" customHeight="1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1:25" ht="15" customHeight="1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1:25" ht="15" customHeight="1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1:25" ht="15" customHeight="1" x14ac:dyDescent="0.2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1:25" ht="15" customHeight="1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1:25" ht="15" customHeight="1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1:25" ht="15" customHeight="1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:25" ht="15" customHeight="1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1:25" ht="15" customHeight="1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1:25" ht="15" customHeight="1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1:25" ht="15" customHeight="1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1:25" ht="15" customHeight="1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1:25" ht="15" customHeight="1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1:25" ht="15" customHeight="1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1:25" ht="15" customHeight="1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1:25" ht="15" customHeight="1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1:25" ht="15" customHeight="1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spans="1:25" ht="15" customHeight="1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spans="1:25" ht="15" customHeight="1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spans="1:25" ht="15" customHeight="1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spans="1:25" ht="15" customHeight="1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spans="1:25" ht="15" customHeight="1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spans="1:25" ht="15" customHeight="1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spans="1:25" ht="15" customHeight="1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1:25" ht="15" customHeight="1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spans="1:25" ht="15" customHeight="1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1:25" ht="15" customHeight="1" x14ac:dyDescent="0.2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spans="1:25" ht="15" customHeight="1" x14ac:dyDescent="0.2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1:25" ht="15" customHeight="1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spans="1:25" ht="15" customHeight="1" x14ac:dyDescent="0.2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1:25" ht="15" customHeight="1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1:25" ht="15" customHeight="1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1:25" ht="15" customHeight="1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spans="1:25" ht="15" customHeight="1" x14ac:dyDescent="0.2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1:25" ht="15" customHeight="1" x14ac:dyDescent="0.2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spans="1:25" ht="15" customHeight="1" x14ac:dyDescent="0.2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spans="1:25" ht="15" customHeight="1" x14ac:dyDescent="0.2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spans="1:25" ht="15" customHeight="1" x14ac:dyDescent="0.2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spans="1:25" ht="15" customHeight="1" x14ac:dyDescent="0.2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spans="1:25" ht="15" customHeight="1" x14ac:dyDescent="0.2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1:25" ht="15" customHeight="1" x14ac:dyDescent="0.2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spans="1:25" ht="15" customHeight="1" x14ac:dyDescent="0.2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spans="1:25" ht="15" customHeight="1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spans="1:25" ht="15" customHeight="1" x14ac:dyDescent="0.2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1:25" ht="15" customHeight="1" x14ac:dyDescent="0.2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spans="1:25" ht="15" customHeight="1" x14ac:dyDescent="0.2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1:25" ht="15" customHeight="1" x14ac:dyDescent="0.2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spans="1:25" ht="15" customHeight="1" x14ac:dyDescent="0.2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339933"/>
  </sheetPr>
  <dimension ref="A1:E1000"/>
  <sheetViews>
    <sheetView showGridLines="0" workbookViewId="0">
      <selection activeCell="B11" sqref="B11"/>
    </sheetView>
  </sheetViews>
  <sheetFormatPr defaultColWidth="14.42578125" defaultRowHeight="15" customHeight="1" x14ac:dyDescent="0.25"/>
  <cols>
    <col min="1" max="1" width="7" customWidth="1"/>
    <col min="2" max="2" width="29.28515625" customWidth="1"/>
    <col min="3" max="3" width="14.7109375" customWidth="1"/>
    <col min="4" max="4" width="11.7109375" customWidth="1"/>
    <col min="5" max="5" width="15" customWidth="1"/>
    <col min="6" max="23" width="8.7109375" customWidth="1"/>
  </cols>
  <sheetData>
    <row r="1" spans="1:5" ht="16.5" customHeight="1" thickBot="1" x14ac:dyDescent="0.3">
      <c r="A1" s="90" t="s">
        <v>20</v>
      </c>
      <c r="B1" s="91" t="s">
        <v>93</v>
      </c>
      <c r="C1" s="98" t="s">
        <v>103</v>
      </c>
      <c r="D1" s="98" t="s">
        <v>106</v>
      </c>
      <c r="E1" s="99" t="s">
        <v>105</v>
      </c>
    </row>
    <row r="2" spans="1:5" ht="14.25" customHeight="1" x14ac:dyDescent="0.25">
      <c r="A2" s="74">
        <v>111</v>
      </c>
      <c r="B2" s="100" t="s">
        <v>21</v>
      </c>
      <c r="C2" s="92" t="s">
        <v>104</v>
      </c>
      <c r="D2" s="92" t="s">
        <v>107</v>
      </c>
      <c r="E2" s="92" t="s">
        <v>109</v>
      </c>
    </row>
    <row r="3" spans="1:5" ht="14.25" customHeight="1" x14ac:dyDescent="0.25">
      <c r="A3" s="75">
        <v>112</v>
      </c>
      <c r="B3" s="130" t="s">
        <v>117</v>
      </c>
      <c r="C3" s="93" t="s">
        <v>104</v>
      </c>
      <c r="D3" s="93" t="s">
        <v>107</v>
      </c>
      <c r="E3" s="93" t="s">
        <v>109</v>
      </c>
    </row>
    <row r="4" spans="1:5" ht="14.25" customHeight="1" x14ac:dyDescent="0.25">
      <c r="A4" s="75">
        <v>113</v>
      </c>
      <c r="B4" s="101" t="s">
        <v>22</v>
      </c>
      <c r="C4" s="93" t="s">
        <v>104</v>
      </c>
      <c r="D4" s="93" t="s">
        <v>107</v>
      </c>
      <c r="E4" s="93" t="s">
        <v>109</v>
      </c>
    </row>
    <row r="5" spans="1:5" ht="14.25" customHeight="1" x14ac:dyDescent="0.25">
      <c r="A5" s="75">
        <v>114</v>
      </c>
      <c r="B5" s="101" t="s">
        <v>23</v>
      </c>
      <c r="C5" s="93" t="s">
        <v>104</v>
      </c>
      <c r="D5" s="93" t="s">
        <v>107</v>
      </c>
      <c r="E5" s="93" t="s">
        <v>109</v>
      </c>
    </row>
    <row r="6" spans="1:5" ht="14.25" customHeight="1" x14ac:dyDescent="0.25">
      <c r="A6" s="75">
        <v>115</v>
      </c>
      <c r="B6" s="130" t="s">
        <v>118</v>
      </c>
      <c r="C6" s="93" t="s">
        <v>104</v>
      </c>
      <c r="D6" s="93" t="s">
        <v>107</v>
      </c>
      <c r="E6" s="93" t="s">
        <v>109</v>
      </c>
    </row>
    <row r="7" spans="1:5" ht="14.25" customHeight="1" x14ac:dyDescent="0.25">
      <c r="A7" s="75">
        <v>116</v>
      </c>
      <c r="B7" s="101" t="s">
        <v>24</v>
      </c>
      <c r="C7" s="93" t="s">
        <v>104</v>
      </c>
      <c r="D7" s="93" t="s">
        <v>107</v>
      </c>
      <c r="E7" s="93" t="s">
        <v>109</v>
      </c>
    </row>
    <row r="8" spans="1:5" ht="14.25" customHeight="1" x14ac:dyDescent="0.25">
      <c r="A8" s="75">
        <v>121</v>
      </c>
      <c r="B8" s="101" t="s">
        <v>25</v>
      </c>
      <c r="C8" s="93" t="s">
        <v>104</v>
      </c>
      <c r="D8" s="93" t="s">
        <v>107</v>
      </c>
      <c r="E8" s="93" t="s">
        <v>110</v>
      </c>
    </row>
    <row r="9" spans="1:5" ht="14.25" customHeight="1" x14ac:dyDescent="0.25">
      <c r="A9" s="75">
        <v>122</v>
      </c>
      <c r="B9" s="101" t="s">
        <v>26</v>
      </c>
      <c r="C9" s="93" t="s">
        <v>104</v>
      </c>
      <c r="D9" s="93" t="s">
        <v>107</v>
      </c>
      <c r="E9" s="93" t="s">
        <v>110</v>
      </c>
    </row>
    <row r="10" spans="1:5" ht="14.25" customHeight="1" x14ac:dyDescent="0.25">
      <c r="A10" s="75">
        <v>123</v>
      </c>
      <c r="B10" s="101" t="s">
        <v>178</v>
      </c>
      <c r="C10" s="93" t="s">
        <v>98</v>
      </c>
      <c r="D10" s="93" t="s">
        <v>107</v>
      </c>
      <c r="E10" s="93" t="s">
        <v>110</v>
      </c>
    </row>
    <row r="11" spans="1:5" ht="14.25" customHeight="1" thickBot="1" x14ac:dyDescent="0.3">
      <c r="A11" s="76">
        <v>124</v>
      </c>
      <c r="B11" s="102" t="s">
        <v>27</v>
      </c>
      <c r="C11" s="94" t="s">
        <v>104</v>
      </c>
      <c r="D11" s="94" t="s">
        <v>107</v>
      </c>
      <c r="E11" s="94" t="s">
        <v>110</v>
      </c>
    </row>
    <row r="12" spans="1:5" ht="14.25" customHeight="1" x14ac:dyDescent="0.25">
      <c r="A12" s="77">
        <v>211</v>
      </c>
      <c r="B12" s="103" t="s">
        <v>28</v>
      </c>
      <c r="C12" s="92" t="s">
        <v>98</v>
      </c>
      <c r="D12" s="92" t="s">
        <v>107</v>
      </c>
      <c r="E12" s="93" t="s">
        <v>111</v>
      </c>
    </row>
    <row r="13" spans="1:5" ht="14.25" customHeight="1" thickBot="1" x14ac:dyDescent="0.3">
      <c r="A13" s="78">
        <v>212</v>
      </c>
      <c r="B13" s="104" t="s">
        <v>29</v>
      </c>
      <c r="C13" s="94" t="s">
        <v>98</v>
      </c>
      <c r="D13" s="93" t="s">
        <v>107</v>
      </c>
      <c r="E13" s="93" t="s">
        <v>111</v>
      </c>
    </row>
    <row r="14" spans="1:5" ht="14.25" customHeight="1" x14ac:dyDescent="0.25">
      <c r="A14" s="79">
        <v>311</v>
      </c>
      <c r="B14" s="105" t="s">
        <v>30</v>
      </c>
      <c r="C14" s="95" t="s">
        <v>98</v>
      </c>
      <c r="D14" s="92" t="s">
        <v>107</v>
      </c>
      <c r="E14" s="92" t="s">
        <v>112</v>
      </c>
    </row>
    <row r="15" spans="1:5" ht="14.25" customHeight="1" x14ac:dyDescent="0.25">
      <c r="A15" s="80">
        <v>312</v>
      </c>
      <c r="B15" s="106" t="s">
        <v>31</v>
      </c>
      <c r="C15" s="95" t="s">
        <v>104</v>
      </c>
      <c r="D15" s="93" t="s">
        <v>107</v>
      </c>
      <c r="E15" s="93" t="s">
        <v>112</v>
      </c>
    </row>
    <row r="16" spans="1:5" ht="14.25" customHeight="1" x14ac:dyDescent="0.25">
      <c r="A16" s="80">
        <v>313</v>
      </c>
      <c r="B16" s="106" t="s">
        <v>32</v>
      </c>
      <c r="C16" s="95" t="s">
        <v>98</v>
      </c>
      <c r="D16" s="93" t="s">
        <v>107</v>
      </c>
      <c r="E16" s="93" t="s">
        <v>112</v>
      </c>
    </row>
    <row r="17" spans="1:5" ht="14.25" customHeight="1" thickBot="1" x14ac:dyDescent="0.3">
      <c r="A17" s="81">
        <v>314</v>
      </c>
      <c r="B17" s="107" t="s">
        <v>33</v>
      </c>
      <c r="C17" s="95" t="s">
        <v>98</v>
      </c>
      <c r="D17" s="94" t="s">
        <v>107</v>
      </c>
      <c r="E17" s="94" t="s">
        <v>112</v>
      </c>
    </row>
    <row r="18" spans="1:5" ht="14.25" customHeight="1" x14ac:dyDescent="0.25">
      <c r="A18" s="82">
        <v>411</v>
      </c>
      <c r="B18" s="108" t="s">
        <v>34</v>
      </c>
      <c r="C18" s="96" t="s">
        <v>98</v>
      </c>
      <c r="D18" s="92" t="s">
        <v>108</v>
      </c>
      <c r="E18" s="93" t="s">
        <v>113</v>
      </c>
    </row>
    <row r="19" spans="1:5" ht="14.25" customHeight="1" thickBot="1" x14ac:dyDescent="0.3">
      <c r="A19" s="85">
        <v>412</v>
      </c>
      <c r="B19" s="109" t="s">
        <v>35</v>
      </c>
      <c r="C19" s="97" t="s">
        <v>98</v>
      </c>
      <c r="D19" s="94" t="s">
        <v>108</v>
      </c>
      <c r="E19" s="93" t="s">
        <v>113</v>
      </c>
    </row>
    <row r="20" spans="1:5" ht="14.25" customHeight="1" x14ac:dyDescent="0.25">
      <c r="A20" s="83">
        <v>510</v>
      </c>
      <c r="B20" s="110" t="s">
        <v>115</v>
      </c>
      <c r="C20" s="95" t="s">
        <v>104</v>
      </c>
      <c r="D20" s="93" t="s">
        <v>108</v>
      </c>
      <c r="E20" s="92" t="s">
        <v>114</v>
      </c>
    </row>
    <row r="21" spans="1:5" ht="14.25" customHeight="1" x14ac:dyDescent="0.25">
      <c r="A21" s="83">
        <v>511</v>
      </c>
      <c r="B21" s="111" t="s">
        <v>36</v>
      </c>
      <c r="C21" s="95" t="s">
        <v>104</v>
      </c>
      <c r="D21" s="93" t="s">
        <v>108</v>
      </c>
      <c r="E21" s="93" t="s">
        <v>114</v>
      </c>
    </row>
    <row r="22" spans="1:5" ht="14.25" customHeight="1" x14ac:dyDescent="0.25">
      <c r="A22" s="83">
        <v>512</v>
      </c>
      <c r="B22" s="111" t="s">
        <v>37</v>
      </c>
      <c r="C22" s="95" t="s">
        <v>104</v>
      </c>
      <c r="D22" s="93" t="s">
        <v>108</v>
      </c>
      <c r="E22" s="93" t="s">
        <v>114</v>
      </c>
    </row>
    <row r="23" spans="1:5" ht="14.25" customHeight="1" x14ac:dyDescent="0.25">
      <c r="A23" s="83">
        <v>513</v>
      </c>
      <c r="B23" s="111" t="s">
        <v>38</v>
      </c>
      <c r="C23" s="95" t="s">
        <v>104</v>
      </c>
      <c r="D23" s="93" t="s">
        <v>108</v>
      </c>
      <c r="E23" s="93" t="s">
        <v>114</v>
      </c>
    </row>
    <row r="24" spans="1:5" ht="14.25" customHeight="1" x14ac:dyDescent="0.25">
      <c r="A24" s="83">
        <v>514</v>
      </c>
      <c r="B24" s="111" t="s">
        <v>39</v>
      </c>
      <c r="C24" s="95" t="s">
        <v>104</v>
      </c>
      <c r="D24" s="93" t="s">
        <v>108</v>
      </c>
      <c r="E24" s="93" t="s">
        <v>114</v>
      </c>
    </row>
    <row r="25" spans="1:5" ht="14.25" customHeight="1" x14ac:dyDescent="0.25">
      <c r="A25" s="83">
        <v>515</v>
      </c>
      <c r="B25" s="111" t="s">
        <v>40</v>
      </c>
      <c r="C25" s="95" t="s">
        <v>104</v>
      </c>
      <c r="D25" s="93" t="s">
        <v>108</v>
      </c>
      <c r="E25" s="93" t="s">
        <v>114</v>
      </c>
    </row>
    <row r="26" spans="1:5" ht="14.25" customHeight="1" x14ac:dyDescent="0.25">
      <c r="A26" s="83">
        <v>516</v>
      </c>
      <c r="B26" s="111" t="s">
        <v>41</v>
      </c>
      <c r="C26" s="95" t="s">
        <v>104</v>
      </c>
      <c r="D26" s="93" t="s">
        <v>108</v>
      </c>
      <c r="E26" s="93" t="s">
        <v>114</v>
      </c>
    </row>
    <row r="27" spans="1:5" ht="14.25" customHeight="1" x14ac:dyDescent="0.25">
      <c r="A27" s="83">
        <v>517</v>
      </c>
      <c r="B27" s="111" t="s">
        <v>149</v>
      </c>
      <c r="C27" s="95" t="s">
        <v>104</v>
      </c>
      <c r="D27" s="93" t="s">
        <v>108</v>
      </c>
      <c r="E27" s="93" t="s">
        <v>114</v>
      </c>
    </row>
    <row r="28" spans="1:5" ht="14.25" customHeight="1" x14ac:dyDescent="0.25">
      <c r="A28" s="83">
        <v>518</v>
      </c>
      <c r="B28" s="111" t="s">
        <v>143</v>
      </c>
      <c r="C28" s="95" t="s">
        <v>104</v>
      </c>
      <c r="D28" s="93" t="s">
        <v>108</v>
      </c>
      <c r="E28" s="93" t="s">
        <v>114</v>
      </c>
    </row>
    <row r="29" spans="1:5" ht="14.25" customHeight="1" x14ac:dyDescent="0.25">
      <c r="A29" s="83">
        <v>519</v>
      </c>
      <c r="B29" s="111" t="s">
        <v>42</v>
      </c>
      <c r="C29" s="95" t="s">
        <v>104</v>
      </c>
      <c r="D29" s="93" t="s">
        <v>108</v>
      </c>
      <c r="E29" s="93" t="s">
        <v>114</v>
      </c>
    </row>
    <row r="30" spans="1:5" ht="14.25" customHeight="1" thickBot="1" x14ac:dyDescent="0.3">
      <c r="A30" s="84">
        <v>520</v>
      </c>
      <c r="B30" s="112" t="s">
        <v>43</v>
      </c>
      <c r="C30" s="97" t="s">
        <v>104</v>
      </c>
      <c r="D30" s="94" t="s">
        <v>108</v>
      </c>
      <c r="E30" s="94" t="s">
        <v>114</v>
      </c>
    </row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1000"/>
  <sheetViews>
    <sheetView showGridLines="0" topLeftCell="A67"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spans="1:1" ht="14.25" customHeight="1" x14ac:dyDescent="0.25"/>
    <row r="50" spans="1:1" ht="14.25" customHeight="1" x14ac:dyDescent="0.25"/>
    <row r="51" spans="1:1" ht="14.25" customHeight="1" x14ac:dyDescent="0.25"/>
    <row r="52" spans="1:1" ht="14.25" customHeight="1" x14ac:dyDescent="0.25"/>
    <row r="53" spans="1:1" ht="14.25" customHeight="1" x14ac:dyDescent="0.25"/>
    <row r="54" spans="1:1" ht="14.25" customHeight="1" x14ac:dyDescent="0.25"/>
    <row r="55" spans="1:1" ht="14.25" customHeight="1" x14ac:dyDescent="0.25"/>
    <row r="56" spans="1:1" ht="14.25" customHeight="1" x14ac:dyDescent="0.25"/>
    <row r="57" spans="1:1" ht="14.25" customHeight="1" x14ac:dyDescent="0.25"/>
    <row r="58" spans="1:1" ht="14.25" customHeight="1" x14ac:dyDescent="0.25"/>
    <row r="59" spans="1:1" ht="14.25" customHeight="1" x14ac:dyDescent="0.25"/>
    <row r="60" spans="1:1" ht="14.25" customHeight="1" x14ac:dyDescent="0.3">
      <c r="A60" s="1"/>
    </row>
    <row r="61" spans="1:1" ht="14.25" customHeight="1" x14ac:dyDescent="0.25">
      <c r="A61" s="2"/>
    </row>
    <row r="62" spans="1:1" ht="14.25" customHeight="1" x14ac:dyDescent="0.25"/>
    <row r="63" spans="1:1" ht="14.25" customHeight="1" x14ac:dyDescent="0.25"/>
    <row r="64" spans="1: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spans="1:1" ht="14.25" customHeight="1" x14ac:dyDescent="0.25"/>
    <row r="82" spans="1:1" ht="14.25" customHeight="1" x14ac:dyDescent="0.25"/>
    <row r="83" spans="1:1" ht="14.25" customHeight="1" x14ac:dyDescent="0.25">
      <c r="A83" s="73" t="s">
        <v>124</v>
      </c>
    </row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spans="1:6" ht="14.25" customHeight="1" x14ac:dyDescent="0.25"/>
    <row r="98" spans="1:6" ht="14.25" customHeight="1" x14ac:dyDescent="0.25"/>
    <row r="99" spans="1:6" ht="14.25" customHeight="1" x14ac:dyDescent="0.25"/>
    <row r="100" spans="1:6" ht="14.25" customHeight="1" x14ac:dyDescent="0.25"/>
    <row r="101" spans="1:6" ht="14.25" customHeight="1" x14ac:dyDescent="0.25"/>
    <row r="102" spans="1:6" ht="14.25" customHeight="1" x14ac:dyDescent="0.25"/>
    <row r="103" spans="1:6" ht="14.25" customHeight="1" x14ac:dyDescent="0.25"/>
    <row r="104" spans="1:6" ht="14.25" customHeight="1" x14ac:dyDescent="0.25"/>
    <row r="105" spans="1:6" ht="14.25" customHeight="1" x14ac:dyDescent="0.3">
      <c r="A105" s="1" t="s">
        <v>0</v>
      </c>
      <c r="B105" s="1"/>
      <c r="C105" s="1"/>
      <c r="D105" s="1"/>
      <c r="E105" s="1"/>
      <c r="F105" s="1"/>
    </row>
    <row r="106" spans="1:6" ht="14.25" customHeight="1" x14ac:dyDescent="0.3">
      <c r="A106" s="1" t="s">
        <v>1</v>
      </c>
      <c r="B106" s="1"/>
      <c r="C106" s="1"/>
      <c r="D106" s="1"/>
      <c r="E106" s="1"/>
      <c r="F106" s="1"/>
    </row>
    <row r="107" spans="1:6" ht="14.25" customHeight="1" x14ac:dyDescent="0.25"/>
    <row r="108" spans="1:6" ht="14.25" customHeight="1" x14ac:dyDescent="0.25"/>
    <row r="109" spans="1:6" ht="14.25" customHeight="1" x14ac:dyDescent="0.25"/>
    <row r="110" spans="1:6" ht="14.25" customHeight="1" x14ac:dyDescent="0.25"/>
    <row r="111" spans="1:6" ht="14.25" customHeight="1" x14ac:dyDescent="0.25"/>
    <row r="112" spans="1:6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99"/>
  </sheetPr>
  <dimension ref="A1:G1004"/>
  <sheetViews>
    <sheetView showGridLines="0" topLeftCell="A58" zoomScaleNormal="100" workbookViewId="0">
      <selection activeCell="D8" sqref="D8"/>
    </sheetView>
  </sheetViews>
  <sheetFormatPr defaultColWidth="14.42578125" defaultRowHeight="15" customHeight="1" x14ac:dyDescent="0.25"/>
  <cols>
    <col min="1" max="1" width="8.7109375" customWidth="1"/>
    <col min="2" max="2" width="7" customWidth="1"/>
    <col min="3" max="3" width="3.85546875" customWidth="1"/>
    <col min="4" max="4" width="38.85546875" customWidth="1"/>
    <col min="5" max="5" width="8.7109375" customWidth="1"/>
    <col min="6" max="6" width="17.42578125" customWidth="1"/>
    <col min="7" max="7" width="17.28515625" customWidth="1"/>
    <col min="8" max="26" width="8.7109375" customWidth="1"/>
  </cols>
  <sheetData>
    <row r="1" spans="2:7" ht="14.25" customHeight="1" x14ac:dyDescent="0.3">
      <c r="B1" s="227" t="s">
        <v>2</v>
      </c>
      <c r="C1" s="228"/>
      <c r="D1" s="228"/>
      <c r="E1" s="228"/>
      <c r="F1" s="228"/>
      <c r="G1" s="229"/>
    </row>
    <row r="2" spans="2:7" ht="14.25" customHeight="1" x14ac:dyDescent="0.3">
      <c r="B2" s="230" t="s">
        <v>92</v>
      </c>
      <c r="C2" s="231"/>
      <c r="D2" s="231"/>
      <c r="E2" s="231"/>
      <c r="F2" s="231"/>
      <c r="G2" s="232"/>
    </row>
    <row r="3" spans="2:7" ht="14.25" customHeight="1" x14ac:dyDescent="0.3">
      <c r="B3" s="233">
        <v>31747</v>
      </c>
      <c r="C3" s="234"/>
      <c r="D3" s="234"/>
      <c r="E3" s="234"/>
      <c r="F3" s="234"/>
      <c r="G3" s="235"/>
    </row>
    <row r="4" spans="2:7" ht="9.75" customHeight="1" x14ac:dyDescent="0.25">
      <c r="B4" s="49"/>
      <c r="C4" s="49"/>
      <c r="D4" s="49" t="str">
        <f>IF(C4="","",VLOOKUP(C4,AKUN,2))</f>
        <v/>
      </c>
      <c r="E4" s="50"/>
      <c r="F4" s="49"/>
      <c r="G4" s="49"/>
    </row>
    <row r="5" spans="2:7" ht="14.25" customHeight="1" x14ac:dyDescent="0.3">
      <c r="B5" s="236" t="s">
        <v>3</v>
      </c>
      <c r="C5" s="237"/>
      <c r="D5" s="71" t="s">
        <v>100</v>
      </c>
      <c r="E5" s="71" t="s">
        <v>4</v>
      </c>
      <c r="F5" s="71" t="s">
        <v>97</v>
      </c>
      <c r="G5" s="72" t="s">
        <v>98</v>
      </c>
    </row>
    <row r="6" spans="2:7" ht="14.25" customHeight="1" x14ac:dyDescent="0.25">
      <c r="B6" s="51" t="s">
        <v>19</v>
      </c>
      <c r="C6" s="52" t="s">
        <v>44</v>
      </c>
      <c r="D6" s="53" t="str">
        <f>IF(E6="","",VLOOKUP(E6,COA,2))</f>
        <v>K a s</v>
      </c>
      <c r="E6" s="54">
        <v>111</v>
      </c>
      <c r="F6" s="55">
        <v>7500000</v>
      </c>
      <c r="G6" s="56"/>
    </row>
    <row r="7" spans="2:7" ht="14.25" customHeight="1" x14ac:dyDescent="0.25">
      <c r="B7" s="51"/>
      <c r="C7" s="52" t="s">
        <v>44</v>
      </c>
      <c r="D7" s="194" t="str">
        <f>IF(E7="","",VLOOKUP(E7,COA,2))</f>
        <v>Modal Saham</v>
      </c>
      <c r="E7" s="54">
        <v>311</v>
      </c>
      <c r="F7" s="55"/>
      <c r="G7" s="56">
        <v>7500000</v>
      </c>
    </row>
    <row r="8" spans="2:7" ht="14.25" customHeight="1" x14ac:dyDescent="0.25">
      <c r="B8" s="51"/>
      <c r="C8" s="52" t="s">
        <v>44</v>
      </c>
      <c r="D8" s="195" t="s">
        <v>131</v>
      </c>
      <c r="E8" s="54"/>
      <c r="F8" s="55"/>
      <c r="G8" s="55"/>
    </row>
    <row r="9" spans="2:7" ht="14.25" customHeight="1" x14ac:dyDescent="0.25">
      <c r="B9" s="51"/>
      <c r="C9" s="52" t="s">
        <v>45</v>
      </c>
      <c r="D9" s="53" t="str">
        <f>IF(E9="","",VLOOKUP(E9,COA,2))</f>
        <v>Piutang Usaha</v>
      </c>
      <c r="E9" s="54">
        <v>112</v>
      </c>
      <c r="F9" s="55">
        <v>350000</v>
      </c>
      <c r="G9" s="55"/>
    </row>
    <row r="10" spans="2:7" ht="14.25" customHeight="1" x14ac:dyDescent="0.25">
      <c r="B10" s="51"/>
      <c r="C10" s="52" t="s">
        <v>45</v>
      </c>
      <c r="D10" s="53" t="str">
        <f>IF(E10="","",VLOOKUP(E10,COA,2))</f>
        <v>Perlengkapan Truk</v>
      </c>
      <c r="E10" s="54">
        <v>115</v>
      </c>
      <c r="F10" s="55">
        <v>270000</v>
      </c>
      <c r="G10" s="55"/>
    </row>
    <row r="11" spans="2:7" ht="14.25" customHeight="1" x14ac:dyDescent="0.25">
      <c r="B11" s="51"/>
      <c r="C11" s="52" t="s">
        <v>45</v>
      </c>
      <c r="D11" s="319" t="str">
        <f>IF(E11="","",VLOOKUP(E11,COA,2))</f>
        <v>Perlengkapan Kantor</v>
      </c>
      <c r="E11" s="54">
        <v>116</v>
      </c>
      <c r="F11" s="55">
        <v>30000</v>
      </c>
      <c r="G11" s="55"/>
    </row>
    <row r="12" spans="2:7" ht="14.25" customHeight="1" x14ac:dyDescent="0.25">
      <c r="B12" s="51"/>
      <c r="C12" s="52" t="s">
        <v>45</v>
      </c>
      <c r="D12" s="319" t="str">
        <f>IF(E12="","",VLOOKUP(E12,COA,2))</f>
        <v>Kendaraan</v>
      </c>
      <c r="E12" s="54">
        <v>122</v>
      </c>
      <c r="F12" s="55">
        <v>6000000</v>
      </c>
      <c r="G12" s="55"/>
    </row>
    <row r="13" spans="2:7" ht="14.25" customHeight="1" x14ac:dyDescent="0.25">
      <c r="B13" s="51"/>
      <c r="C13" s="52" t="s">
        <v>45</v>
      </c>
      <c r="D13" s="194" t="str">
        <f>IF(E13="","",VLOOKUP(E13,COA,2))</f>
        <v>Utang usaha</v>
      </c>
      <c r="E13" s="54">
        <v>211</v>
      </c>
      <c r="F13" s="55"/>
      <c r="G13" s="55">
        <v>600000</v>
      </c>
    </row>
    <row r="14" spans="2:7" ht="14.25" customHeight="1" x14ac:dyDescent="0.25">
      <c r="B14" s="51"/>
      <c r="C14" s="52" t="s">
        <v>45</v>
      </c>
      <c r="D14" s="194" t="str">
        <f>IF(E14="","",VLOOKUP(E14,COA,2))</f>
        <v>K a s</v>
      </c>
      <c r="E14" s="54">
        <v>111</v>
      </c>
      <c r="F14" s="55"/>
      <c r="G14" s="55">
        <v>5850000</v>
      </c>
    </row>
    <row r="15" spans="2:7" ht="14.25" customHeight="1" x14ac:dyDescent="0.25">
      <c r="B15" s="51"/>
      <c r="C15" s="52" t="s">
        <v>45</v>
      </c>
      <c r="D15" s="194" t="str">
        <f>IF(E15="","",VLOOKUP(E15,COA,2))</f>
        <v>Wesel bayar</v>
      </c>
      <c r="E15" s="54">
        <v>212</v>
      </c>
      <c r="F15" s="55"/>
      <c r="G15" s="55">
        <v>1200000</v>
      </c>
    </row>
    <row r="16" spans="2:7" ht="14.25" customHeight="1" x14ac:dyDescent="0.25">
      <c r="B16" s="51"/>
      <c r="C16" s="52" t="s">
        <v>45</v>
      </c>
      <c r="D16" s="319" t="str">
        <f>IF(E16="","",VLOOKUP(E16,COA,2))</f>
        <v>Aset tak berwujud</v>
      </c>
      <c r="E16" s="54">
        <v>124</v>
      </c>
      <c r="F16" s="55">
        <v>1000000</v>
      </c>
      <c r="G16" s="55"/>
    </row>
    <row r="17" spans="2:7" ht="14.25" customHeight="1" x14ac:dyDescent="0.25">
      <c r="B17" s="51"/>
      <c r="C17" s="52" t="s">
        <v>45</v>
      </c>
      <c r="D17" s="195" t="s">
        <v>132</v>
      </c>
      <c r="E17" s="54"/>
      <c r="F17" s="55"/>
      <c r="G17" s="55"/>
    </row>
    <row r="18" spans="2:7" ht="14.25" customHeight="1" x14ac:dyDescent="0.25">
      <c r="B18" s="51"/>
      <c r="C18" s="52" t="s">
        <v>46</v>
      </c>
      <c r="D18" s="53" t="str">
        <f>IF(E18="","",VLOOKUP(E18,COA,2))</f>
        <v>Piutang Usaha</v>
      </c>
      <c r="E18" s="54">
        <v>112</v>
      </c>
      <c r="F18" s="55">
        <v>6300000</v>
      </c>
      <c r="G18" s="55"/>
    </row>
    <row r="19" spans="2:7" ht="14.25" customHeight="1" x14ac:dyDescent="0.25">
      <c r="B19" s="51"/>
      <c r="C19" s="52" t="s">
        <v>46</v>
      </c>
      <c r="D19" s="194" t="str">
        <f>IF(E19="","",VLOOKUP(E19,COA,2))</f>
        <v>Pendapatan Jasa</v>
      </c>
      <c r="E19" s="54">
        <v>411</v>
      </c>
      <c r="F19" s="55"/>
      <c r="G19" s="55">
        <f>F18</f>
        <v>6300000</v>
      </c>
    </row>
    <row r="20" spans="2:7" ht="14.25" customHeight="1" x14ac:dyDescent="0.25">
      <c r="B20" s="51"/>
      <c r="C20" s="52" t="s">
        <v>46</v>
      </c>
      <c r="D20" s="195" t="s">
        <v>133</v>
      </c>
      <c r="E20" s="54"/>
      <c r="F20" s="55"/>
      <c r="G20" s="55"/>
    </row>
    <row r="21" spans="2:7" ht="14.25" customHeight="1" x14ac:dyDescent="0.25">
      <c r="B21" s="51"/>
      <c r="C21" s="52" t="s">
        <v>47</v>
      </c>
      <c r="D21" s="196" t="str">
        <f>IF(E21="","",VLOOKUP(E21,COA,2))</f>
        <v>Perlengkapan Truk</v>
      </c>
      <c r="E21" s="54">
        <v>115</v>
      </c>
      <c r="F21" s="55">
        <v>840000</v>
      </c>
      <c r="G21" s="55"/>
    </row>
    <row r="22" spans="2:7" ht="14.25" customHeight="1" x14ac:dyDescent="0.25">
      <c r="B22" s="51"/>
      <c r="C22" s="52" t="s">
        <v>47</v>
      </c>
      <c r="D22" s="194" t="str">
        <f>IF(E22="","",VLOOKUP(E22,COA,2))</f>
        <v>Utang usaha</v>
      </c>
      <c r="E22" s="54">
        <v>211</v>
      </c>
      <c r="F22" s="55"/>
      <c r="G22" s="55">
        <f>F21</f>
        <v>840000</v>
      </c>
    </row>
    <row r="23" spans="2:7" ht="14.25" customHeight="1" x14ac:dyDescent="0.25">
      <c r="B23" s="51"/>
      <c r="C23" s="52" t="s">
        <v>47</v>
      </c>
      <c r="D23" s="197" t="s">
        <v>134</v>
      </c>
      <c r="E23" s="54"/>
      <c r="F23" s="55"/>
      <c r="G23" s="55"/>
    </row>
    <row r="24" spans="2:7" ht="14.25" customHeight="1" x14ac:dyDescent="0.25">
      <c r="B24" s="51"/>
      <c r="C24" s="52" t="s">
        <v>48</v>
      </c>
      <c r="D24" s="53" t="str">
        <f>IF(E24="","",VLOOKUP(E24,COA,2))</f>
        <v>Perlengkapan Kantor</v>
      </c>
      <c r="E24" s="54">
        <v>116</v>
      </c>
      <c r="F24" s="55">
        <v>45000</v>
      </c>
      <c r="G24" s="55"/>
    </row>
    <row r="25" spans="2:7" ht="14.25" customHeight="1" x14ac:dyDescent="0.25">
      <c r="B25" s="51"/>
      <c r="C25" s="52" t="s">
        <v>48</v>
      </c>
      <c r="D25" s="194" t="str">
        <f>IF(E25="","",VLOOKUP(E25,COA,2))</f>
        <v>K a s</v>
      </c>
      <c r="E25" s="54">
        <v>111</v>
      </c>
      <c r="F25" s="55"/>
      <c r="G25" s="55">
        <f>F24</f>
        <v>45000</v>
      </c>
    </row>
    <row r="26" spans="2:7" ht="14.25" customHeight="1" x14ac:dyDescent="0.25">
      <c r="B26" s="51"/>
      <c r="C26" s="52" t="s">
        <v>48</v>
      </c>
      <c r="D26" s="197" t="s">
        <v>135</v>
      </c>
      <c r="E26" s="54"/>
      <c r="F26" s="55"/>
      <c r="G26" s="55"/>
    </row>
    <row r="27" spans="2:7" ht="14.25" customHeight="1" x14ac:dyDescent="0.25">
      <c r="B27" s="51"/>
      <c r="C27" s="52" t="s">
        <v>49</v>
      </c>
      <c r="D27" s="53" t="str">
        <f>IF(E27="","",VLOOKUP(E27,COA,2))</f>
        <v>K a s</v>
      </c>
      <c r="E27" s="54">
        <v>111</v>
      </c>
      <c r="F27" s="55">
        <v>5370000</v>
      </c>
      <c r="G27" s="55"/>
    </row>
    <row r="28" spans="2:7" ht="14.25" customHeight="1" x14ac:dyDescent="0.25">
      <c r="B28" s="51"/>
      <c r="C28" s="52" t="s">
        <v>49</v>
      </c>
      <c r="D28" s="194" t="str">
        <f>IF(E28="","",VLOOKUP(E28,COA,2))</f>
        <v>Piutang Usaha</v>
      </c>
      <c r="E28" s="54">
        <v>112</v>
      </c>
      <c r="F28" s="55"/>
      <c r="G28" s="55">
        <f>F27</f>
        <v>5370000</v>
      </c>
    </row>
    <row r="29" spans="2:7" ht="14.25" customHeight="1" x14ac:dyDescent="0.25">
      <c r="B29" s="51"/>
      <c r="C29" s="52" t="s">
        <v>49</v>
      </c>
      <c r="D29" s="197" t="s">
        <v>136</v>
      </c>
      <c r="E29" s="54"/>
      <c r="F29" s="55"/>
      <c r="G29" s="55"/>
    </row>
    <row r="30" spans="2:7" ht="14.25" customHeight="1" x14ac:dyDescent="0.25">
      <c r="B30" s="51"/>
      <c r="C30" s="52" t="s">
        <v>50</v>
      </c>
      <c r="D30" s="53" t="str">
        <f>IF(E30="","",VLOOKUP(E30,COA,2))</f>
        <v>Utang usaha</v>
      </c>
      <c r="E30" s="54">
        <v>211</v>
      </c>
      <c r="F30" s="55">
        <v>900000</v>
      </c>
      <c r="G30" s="55"/>
    </row>
    <row r="31" spans="2:7" ht="14.25" customHeight="1" x14ac:dyDescent="0.25">
      <c r="B31" s="51"/>
      <c r="C31" s="52" t="s">
        <v>50</v>
      </c>
      <c r="D31" s="194" t="str">
        <f>IF(E31="","",VLOOKUP(E31,COA,2))</f>
        <v>K a s</v>
      </c>
      <c r="E31" s="54">
        <v>111</v>
      </c>
      <c r="F31" s="55"/>
      <c r="G31" s="55">
        <f>F30</f>
        <v>900000</v>
      </c>
    </row>
    <row r="32" spans="2:7" ht="14.25" customHeight="1" x14ac:dyDescent="0.25">
      <c r="B32" s="51"/>
      <c r="C32" s="52" t="s">
        <v>50</v>
      </c>
      <c r="D32" s="197" t="s">
        <v>137</v>
      </c>
      <c r="E32" s="54"/>
      <c r="F32" s="55"/>
      <c r="G32" s="55"/>
    </row>
    <row r="33" spans="2:7" ht="14.25" customHeight="1" x14ac:dyDescent="0.25">
      <c r="B33" s="51"/>
      <c r="C33" s="52" t="s">
        <v>51</v>
      </c>
      <c r="D33" s="53" t="str">
        <f>IF(E33="","",VLOOKUP(E33,COA,2))</f>
        <v>Pajak dibayar dimuka</v>
      </c>
      <c r="E33" s="54">
        <v>114</v>
      </c>
      <c r="F33" s="55">
        <v>240000</v>
      </c>
      <c r="G33" s="55"/>
    </row>
    <row r="34" spans="2:7" ht="14.25" customHeight="1" x14ac:dyDescent="0.25">
      <c r="B34" s="51"/>
      <c r="C34" s="52" t="s">
        <v>51</v>
      </c>
      <c r="D34" s="194" t="str">
        <f>IF(E34="","",VLOOKUP(E34,COA,2))</f>
        <v>K a s</v>
      </c>
      <c r="E34" s="54">
        <v>111</v>
      </c>
      <c r="F34" s="55"/>
      <c r="G34" s="55">
        <f>F33</f>
        <v>240000</v>
      </c>
    </row>
    <row r="35" spans="2:7" ht="14.25" customHeight="1" x14ac:dyDescent="0.25">
      <c r="B35" s="51"/>
      <c r="C35" s="52" t="s">
        <v>51</v>
      </c>
      <c r="D35" s="197" t="s">
        <v>138</v>
      </c>
      <c r="E35" s="54"/>
      <c r="F35" s="55"/>
      <c r="G35" s="55"/>
    </row>
    <row r="36" spans="2:7" ht="14.25" customHeight="1" x14ac:dyDescent="0.25">
      <c r="B36" s="51"/>
      <c r="C36" s="52" t="s">
        <v>52</v>
      </c>
      <c r="D36" s="53" t="str">
        <f>IF(E36="","",VLOOKUP(E36,COA,2))</f>
        <v>Asuransi dibayar dimuka</v>
      </c>
      <c r="E36" s="54">
        <v>113</v>
      </c>
      <c r="F36" s="55">
        <v>288000</v>
      </c>
      <c r="G36" s="55"/>
    </row>
    <row r="37" spans="2:7" ht="14.25" customHeight="1" x14ac:dyDescent="0.25">
      <c r="B37" s="51"/>
      <c r="C37" s="52" t="s">
        <v>52</v>
      </c>
      <c r="D37" s="194" t="str">
        <f>IF(E37="","",VLOOKUP(E37,COA,2))</f>
        <v>K a s</v>
      </c>
      <c r="E37" s="54">
        <v>111</v>
      </c>
      <c r="F37" s="55"/>
      <c r="G37" s="55">
        <f>F36</f>
        <v>288000</v>
      </c>
    </row>
    <row r="38" spans="2:7" ht="14.25" customHeight="1" x14ac:dyDescent="0.25">
      <c r="B38" s="51"/>
      <c r="C38" s="52" t="s">
        <v>52</v>
      </c>
      <c r="D38" s="197" t="s">
        <v>139</v>
      </c>
      <c r="E38" s="54"/>
      <c r="F38" s="55"/>
      <c r="G38" s="55"/>
    </row>
    <row r="39" spans="2:7" ht="14.25" customHeight="1" x14ac:dyDescent="0.25">
      <c r="B39" s="51"/>
      <c r="C39" s="52" t="s">
        <v>53</v>
      </c>
      <c r="D39" s="53" t="str">
        <f>IF(E39="","",VLOOKUP(E39,COA,2))</f>
        <v>Perlengkapan Truk</v>
      </c>
      <c r="E39" s="54">
        <v>115</v>
      </c>
      <c r="F39" s="55">
        <v>66000</v>
      </c>
      <c r="G39" s="55"/>
    </row>
    <row r="40" spans="2:7" ht="14.25" customHeight="1" x14ac:dyDescent="0.25">
      <c r="B40" s="51"/>
      <c r="C40" s="52" t="s">
        <v>53</v>
      </c>
      <c r="D40" s="194" t="str">
        <f>IF(E40="","",VLOOKUP(E40,COA,2))</f>
        <v>Utang usaha</v>
      </c>
      <c r="E40" s="54">
        <v>211</v>
      </c>
      <c r="F40" s="55"/>
      <c r="G40" s="55">
        <f>F39</f>
        <v>66000</v>
      </c>
    </row>
    <row r="41" spans="2:7" ht="14.25" customHeight="1" x14ac:dyDescent="0.25">
      <c r="B41" s="51"/>
      <c r="C41" s="52" t="s">
        <v>53</v>
      </c>
      <c r="D41" s="197" t="s">
        <v>140</v>
      </c>
      <c r="E41" s="54"/>
      <c r="F41" s="55"/>
      <c r="G41" s="55"/>
    </row>
    <row r="42" spans="2:7" ht="14.25" customHeight="1" x14ac:dyDescent="0.25">
      <c r="B42" s="51"/>
      <c r="C42" s="52" t="s">
        <v>54</v>
      </c>
      <c r="D42" s="53" t="str">
        <f>IF(E42="","",VLOOKUP(E42,COA,2))</f>
        <v>Beban Upah</v>
      </c>
      <c r="E42" s="54">
        <v>511</v>
      </c>
      <c r="F42" s="55">
        <v>2100000</v>
      </c>
      <c r="G42" s="55"/>
    </row>
    <row r="43" spans="2:7" ht="14.25" customHeight="1" x14ac:dyDescent="0.25">
      <c r="B43" s="51"/>
      <c r="C43" s="52" t="s">
        <v>54</v>
      </c>
      <c r="D43" s="194" t="str">
        <f>IF(E43="","",VLOOKUP(E43,COA,2))</f>
        <v>K a s</v>
      </c>
      <c r="E43" s="54">
        <v>111</v>
      </c>
      <c r="F43" s="55"/>
      <c r="G43" s="55">
        <f>F42</f>
        <v>2100000</v>
      </c>
    </row>
    <row r="44" spans="2:7" ht="14.25" customHeight="1" x14ac:dyDescent="0.25">
      <c r="B44" s="51"/>
      <c r="C44" s="52" t="s">
        <v>54</v>
      </c>
      <c r="D44" s="197" t="s">
        <v>141</v>
      </c>
      <c r="E44" s="54"/>
      <c r="F44" s="55"/>
      <c r="G44" s="55"/>
    </row>
    <row r="45" spans="2:7" ht="14.25" customHeight="1" x14ac:dyDescent="0.25">
      <c r="B45" s="51"/>
      <c r="C45" s="52" t="s">
        <v>55</v>
      </c>
      <c r="D45" s="53" t="str">
        <f>IF(E45="","",VLOOKUP(E45,COA,2))</f>
        <v>Beban Sewa</v>
      </c>
      <c r="E45" s="54">
        <v>512</v>
      </c>
      <c r="F45" s="55">
        <v>150000</v>
      </c>
      <c r="G45" s="55"/>
    </row>
    <row r="46" spans="2:7" ht="14.25" customHeight="1" x14ac:dyDescent="0.25">
      <c r="B46" s="51"/>
      <c r="C46" s="52" t="s">
        <v>55</v>
      </c>
      <c r="D46" s="194" t="str">
        <f>IF(E46="","",VLOOKUP(E46,COA,2))</f>
        <v>K a s</v>
      </c>
      <c r="E46" s="54">
        <v>111</v>
      </c>
      <c r="F46" s="55"/>
      <c r="G46" s="55">
        <f>F45</f>
        <v>150000</v>
      </c>
    </row>
    <row r="47" spans="2:7" ht="14.25" customHeight="1" x14ac:dyDescent="0.25">
      <c r="B47" s="51"/>
      <c r="C47" s="52" t="s">
        <v>55</v>
      </c>
      <c r="D47" s="197" t="s">
        <v>142</v>
      </c>
      <c r="E47" s="54"/>
      <c r="F47" s="55"/>
      <c r="G47" s="55"/>
    </row>
    <row r="48" spans="2:7" ht="14.25" customHeight="1" x14ac:dyDescent="0.25">
      <c r="B48" s="51"/>
      <c r="C48" s="52" t="s">
        <v>56</v>
      </c>
      <c r="D48" s="53" t="str">
        <f>IF(E48="","",VLOOKUP(E48,COA,2))</f>
        <v>Beban Listrik, Telp, Air</v>
      </c>
      <c r="E48" s="54">
        <v>518</v>
      </c>
      <c r="F48" s="55">
        <v>55000</v>
      </c>
      <c r="G48" s="55"/>
    </row>
    <row r="49" spans="2:7" ht="14.25" customHeight="1" x14ac:dyDescent="0.25">
      <c r="B49" s="51"/>
      <c r="C49" s="52" t="s">
        <v>56</v>
      </c>
      <c r="D49" s="194" t="str">
        <f>IF(E49="","",VLOOKUP(E49,COA,2))</f>
        <v>K a s</v>
      </c>
      <c r="E49" s="54">
        <v>111</v>
      </c>
      <c r="F49" s="55"/>
      <c r="G49" s="55">
        <f>F48</f>
        <v>55000</v>
      </c>
    </row>
    <row r="50" spans="2:7" ht="14.25" customHeight="1" x14ac:dyDescent="0.25">
      <c r="B50" s="51"/>
      <c r="C50" s="52" t="s">
        <v>56</v>
      </c>
      <c r="D50" s="197" t="s">
        <v>144</v>
      </c>
      <c r="E50" s="54"/>
      <c r="F50" s="55"/>
      <c r="G50" s="55"/>
    </row>
    <row r="51" spans="2:7" ht="14.25" customHeight="1" x14ac:dyDescent="0.25">
      <c r="B51" s="51"/>
      <c r="C51" s="52" t="s">
        <v>57</v>
      </c>
      <c r="D51" s="53" t="str">
        <f>IF(E51="","",VLOOKUP(E51,COA,2))</f>
        <v>Beban Perbaikan</v>
      </c>
      <c r="E51" s="54">
        <v>520</v>
      </c>
      <c r="F51" s="55">
        <v>120000</v>
      </c>
      <c r="G51" s="55"/>
    </row>
    <row r="52" spans="2:7" ht="14.25" customHeight="1" x14ac:dyDescent="0.25">
      <c r="B52" s="51"/>
      <c r="C52" s="52" t="s">
        <v>57</v>
      </c>
      <c r="D52" s="194" t="str">
        <f>IF(E52="","",VLOOKUP(E52,COA,2))</f>
        <v>K a s</v>
      </c>
      <c r="E52" s="54">
        <v>111</v>
      </c>
      <c r="F52" s="55"/>
      <c r="G52" s="55">
        <f>F51</f>
        <v>120000</v>
      </c>
    </row>
    <row r="53" spans="2:7" ht="14.25" customHeight="1" x14ac:dyDescent="0.25">
      <c r="B53" s="51"/>
      <c r="C53" s="52" t="s">
        <v>57</v>
      </c>
      <c r="D53" s="197" t="s">
        <v>145</v>
      </c>
      <c r="E53" s="54"/>
      <c r="F53" s="55"/>
      <c r="G53" s="55"/>
    </row>
    <row r="54" spans="2:7" ht="14.25" customHeight="1" x14ac:dyDescent="0.25">
      <c r="B54" s="51"/>
      <c r="C54" s="52" t="s">
        <v>58</v>
      </c>
      <c r="D54" s="53" t="str">
        <f>IF(E54="","",VLOOKUP(E54,COA,2))</f>
        <v>Beban Rupa-rupa</v>
      </c>
      <c r="E54" s="54">
        <v>514</v>
      </c>
      <c r="F54" s="55">
        <v>40000</v>
      </c>
      <c r="G54" s="55"/>
    </row>
    <row r="55" spans="2:7" ht="14.25" customHeight="1" x14ac:dyDescent="0.25">
      <c r="B55" s="51"/>
      <c r="C55" s="52" t="s">
        <v>58</v>
      </c>
      <c r="D55" s="194" t="str">
        <f>IF(E55="","",VLOOKUP(E55,COA,2))</f>
        <v>K a s</v>
      </c>
      <c r="E55" s="54">
        <v>111</v>
      </c>
      <c r="F55" s="55"/>
      <c r="G55" s="55">
        <f>F54</f>
        <v>40000</v>
      </c>
    </row>
    <row r="56" spans="2:7" ht="14.25" customHeight="1" x14ac:dyDescent="0.25">
      <c r="B56" s="51"/>
      <c r="C56" s="52" t="s">
        <v>58</v>
      </c>
      <c r="D56" s="197" t="s">
        <v>146</v>
      </c>
      <c r="E56" s="54"/>
      <c r="F56" s="55"/>
      <c r="G56" s="55"/>
    </row>
    <row r="57" spans="2:7" ht="14.25" customHeight="1" x14ac:dyDescent="0.25">
      <c r="B57" s="51"/>
      <c r="C57" s="52" t="s">
        <v>59</v>
      </c>
      <c r="D57" s="53" t="str">
        <f>IF(E57="","",VLOOKUP(E57,COA,2))</f>
        <v>Dividen</v>
      </c>
      <c r="E57" s="54">
        <v>312</v>
      </c>
      <c r="F57" s="55">
        <v>600000</v>
      </c>
      <c r="G57" s="55"/>
    </row>
    <row r="58" spans="2:7" ht="14.25" customHeight="1" x14ac:dyDescent="0.25">
      <c r="B58" s="51"/>
      <c r="C58" s="52" t="s">
        <v>59</v>
      </c>
      <c r="D58" s="194" t="str">
        <f>IF(E58="","",VLOOKUP(E58,COA,2))</f>
        <v>K a s</v>
      </c>
      <c r="E58" s="54">
        <v>111</v>
      </c>
      <c r="F58" s="55"/>
      <c r="G58" s="55">
        <f>F57</f>
        <v>600000</v>
      </c>
    </row>
    <row r="59" spans="2:7" ht="14.25" customHeight="1" x14ac:dyDescent="0.25">
      <c r="B59" s="51"/>
      <c r="C59" s="52" t="s">
        <v>59</v>
      </c>
      <c r="D59" s="197" t="s">
        <v>147</v>
      </c>
      <c r="E59" s="54"/>
      <c r="F59" s="55"/>
      <c r="G59" s="55"/>
    </row>
    <row r="60" spans="2:7" ht="14.25" customHeight="1" x14ac:dyDescent="0.25">
      <c r="B60" s="203"/>
      <c r="C60" s="204" t="s">
        <v>60</v>
      </c>
      <c r="D60" s="205" t="str">
        <f>IF(E60="","",VLOOKUP(E60,COA,2))</f>
        <v>Beban perlengkapan Truk</v>
      </c>
      <c r="E60" s="206">
        <v>515</v>
      </c>
      <c r="F60" s="207">
        <v>480000</v>
      </c>
      <c r="G60" s="207"/>
    </row>
    <row r="61" spans="2:7" ht="14.25" customHeight="1" x14ac:dyDescent="0.25">
      <c r="B61" s="203"/>
      <c r="C61" s="204" t="s">
        <v>60</v>
      </c>
      <c r="D61" s="208" t="str">
        <f>IF(E61="","",VLOOKUP(E61,COA,2))</f>
        <v>Perlengkapan Truk</v>
      </c>
      <c r="E61" s="206">
        <v>115</v>
      </c>
      <c r="F61" s="207"/>
      <c r="G61" s="207">
        <f>F60</f>
        <v>480000</v>
      </c>
    </row>
    <row r="62" spans="2:7" ht="14.25" customHeight="1" x14ac:dyDescent="0.25">
      <c r="B62" s="203"/>
      <c r="C62" s="204" t="s">
        <v>60</v>
      </c>
      <c r="D62" s="209" t="s">
        <v>148</v>
      </c>
      <c r="E62" s="206"/>
      <c r="F62" s="207"/>
      <c r="G62" s="207"/>
    </row>
    <row r="63" spans="2:7" ht="14.25" customHeight="1" x14ac:dyDescent="0.25">
      <c r="B63" s="203"/>
      <c r="C63" s="204" t="s">
        <v>61</v>
      </c>
      <c r="D63" s="205" t="str">
        <f>IF(E63="","",VLOOKUP(E63,COA,2))</f>
        <v>Beban Perlengkapan kantor</v>
      </c>
      <c r="E63" s="206">
        <v>516</v>
      </c>
      <c r="F63" s="207">
        <v>37000</v>
      </c>
      <c r="G63" s="207"/>
    </row>
    <row r="64" spans="2:7" ht="14.25" customHeight="1" x14ac:dyDescent="0.25">
      <c r="B64" s="203"/>
      <c r="C64" s="204" t="s">
        <v>61</v>
      </c>
      <c r="D64" s="208" t="str">
        <f>IF(E64="","",VLOOKUP(E64,COA,2))</f>
        <v>Perlengkapan Kantor</v>
      </c>
      <c r="E64" s="206">
        <v>116</v>
      </c>
      <c r="F64" s="207"/>
      <c r="G64" s="207">
        <f>F63</f>
        <v>37000</v>
      </c>
    </row>
    <row r="65" spans="1:7" ht="14.25" customHeight="1" x14ac:dyDescent="0.25">
      <c r="B65" s="203"/>
      <c r="C65" s="204" t="s">
        <v>61</v>
      </c>
      <c r="D65" s="209" t="s">
        <v>148</v>
      </c>
      <c r="E65" s="206"/>
      <c r="F65" s="207"/>
      <c r="G65" s="207"/>
    </row>
    <row r="66" spans="1:7" ht="14.25" customHeight="1" x14ac:dyDescent="0.25">
      <c r="B66" s="203"/>
      <c r="C66" s="204" t="s">
        <v>62</v>
      </c>
      <c r="D66" s="205" t="str">
        <f>IF(E66="","",VLOOKUP(E66,COA,2))</f>
        <v>Beban Penyusutan truk (investasi jk pjg)</v>
      </c>
      <c r="E66" s="206">
        <v>517</v>
      </c>
      <c r="F66" s="207">
        <v>270000</v>
      </c>
      <c r="G66" s="207"/>
    </row>
    <row r="67" spans="1:7" ht="14.25" customHeight="1" x14ac:dyDescent="0.25">
      <c r="B67" s="203"/>
      <c r="C67" s="204" t="s">
        <v>62</v>
      </c>
      <c r="D67" s="208" t="str">
        <f>IF(E67="","",VLOOKUP(E67,COA,2))</f>
        <v>Akum. penyusutan-truk</v>
      </c>
      <c r="E67" s="206">
        <v>123</v>
      </c>
      <c r="F67" s="207"/>
      <c r="G67" s="207">
        <f>F66</f>
        <v>270000</v>
      </c>
    </row>
    <row r="68" spans="1:7" ht="14.25" customHeight="1" x14ac:dyDescent="0.25">
      <c r="B68" s="203"/>
      <c r="C68" s="204" t="s">
        <v>62</v>
      </c>
      <c r="D68" s="209" t="s">
        <v>148</v>
      </c>
      <c r="E68" s="206"/>
      <c r="F68" s="207"/>
      <c r="G68" s="207"/>
    </row>
    <row r="69" spans="1:7" ht="14.25" customHeight="1" x14ac:dyDescent="0.25">
      <c r="B69" s="203"/>
      <c r="C69" s="204" t="s">
        <v>63</v>
      </c>
      <c r="D69" s="205" t="str">
        <f>IF(E69="","",VLOOKUP(E69,COA,2))</f>
        <v>Beban Asuransi</v>
      </c>
      <c r="E69" s="206">
        <v>513</v>
      </c>
      <c r="F69" s="207">
        <v>150000</v>
      </c>
      <c r="G69" s="207"/>
    </row>
    <row r="70" spans="1:7" ht="14.25" customHeight="1" x14ac:dyDescent="0.25">
      <c r="B70" s="203"/>
      <c r="C70" s="204" t="s">
        <v>63</v>
      </c>
      <c r="D70" s="208" t="str">
        <f>IF(E70="","",VLOOKUP(E70,COA,2))</f>
        <v>Asuransi dibayar dimuka</v>
      </c>
      <c r="E70" s="206">
        <v>113</v>
      </c>
      <c r="F70" s="207"/>
      <c r="G70" s="207">
        <f>F69</f>
        <v>150000</v>
      </c>
    </row>
    <row r="71" spans="1:7" ht="14.25" customHeight="1" x14ac:dyDescent="0.25">
      <c r="B71" s="203"/>
      <c r="C71" s="204" t="s">
        <v>63</v>
      </c>
      <c r="D71" s="209" t="s">
        <v>148</v>
      </c>
      <c r="E71" s="206"/>
      <c r="F71" s="207"/>
      <c r="G71" s="207"/>
    </row>
    <row r="72" spans="1:7" ht="14.25" customHeight="1" x14ac:dyDescent="0.25">
      <c r="B72" s="203"/>
      <c r="C72" s="204" t="s">
        <v>64</v>
      </c>
      <c r="D72" s="205" t="str">
        <f>IF(E72="","",VLOOKUP(E72,COA,2))</f>
        <v>Beban Pajak</v>
      </c>
      <c r="E72" s="206">
        <v>519</v>
      </c>
      <c r="F72" s="207">
        <v>60000</v>
      </c>
      <c r="G72" s="207"/>
    </row>
    <row r="73" spans="1:7" ht="14.25" customHeight="1" x14ac:dyDescent="0.25">
      <c r="B73" s="203"/>
      <c r="C73" s="204" t="s">
        <v>64</v>
      </c>
      <c r="D73" s="208" t="str">
        <f>IF(E73="","",VLOOKUP(E73,COA,2))</f>
        <v>Pajak dibayar dimuka</v>
      </c>
      <c r="E73" s="206">
        <v>114</v>
      </c>
      <c r="F73" s="207"/>
      <c r="G73" s="207">
        <f>F72</f>
        <v>60000</v>
      </c>
    </row>
    <row r="74" spans="1:7" ht="14.25" customHeight="1" x14ac:dyDescent="0.25">
      <c r="B74" s="203"/>
      <c r="C74" s="204" t="s">
        <v>64</v>
      </c>
      <c r="D74" s="209" t="s">
        <v>148</v>
      </c>
      <c r="E74" s="206"/>
      <c r="F74" s="207"/>
      <c r="G74" s="207"/>
    </row>
    <row r="75" spans="1:7" ht="14.25" customHeight="1" x14ac:dyDescent="0.25">
      <c r="B75" s="57"/>
      <c r="C75" s="58"/>
      <c r="D75" s="58"/>
      <c r="E75" s="59"/>
      <c r="F75" s="60">
        <f>SUM(F6:F74)</f>
        <v>33261000</v>
      </c>
      <c r="G75" s="60">
        <f>SUM(G6:G74)</f>
        <v>33261000</v>
      </c>
    </row>
    <row r="76" spans="1:7" ht="14.25" customHeight="1" x14ac:dyDescent="0.25"/>
    <row r="77" spans="1:7" ht="14.25" customHeight="1" x14ac:dyDescent="0.25"/>
    <row r="78" spans="1:7" ht="14.25" customHeight="1" x14ac:dyDescent="0.25">
      <c r="A78" s="73" t="s">
        <v>124</v>
      </c>
    </row>
    <row r="79" spans="1:7" ht="14.25" customHeight="1" x14ac:dyDescent="0.25"/>
    <row r="80" spans="1:7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autoFilter ref="B5:G75" xr:uid="{00000000-0009-0000-0000-000002000000}"/>
  <mergeCells count="4">
    <mergeCell ref="B1:G1"/>
    <mergeCell ref="B2:G2"/>
    <mergeCell ref="B3:G3"/>
    <mergeCell ref="B5:C5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CCFF"/>
  </sheetPr>
  <dimension ref="A1:Z1008"/>
  <sheetViews>
    <sheetView showGridLines="0" topLeftCell="A82" workbookViewId="0">
      <selection activeCell="F89" sqref="F89"/>
    </sheetView>
  </sheetViews>
  <sheetFormatPr defaultColWidth="14.42578125" defaultRowHeight="15" customHeight="1" x14ac:dyDescent="0.25"/>
  <cols>
    <col min="1" max="1" width="8.7109375" customWidth="1"/>
    <col min="2" max="2" width="4.7109375" customWidth="1"/>
    <col min="3" max="3" width="40" customWidth="1"/>
    <col min="4" max="4" width="8.7109375" customWidth="1"/>
    <col min="5" max="5" width="15.140625" customWidth="1"/>
    <col min="6" max="6" width="16.5703125" customWidth="1"/>
    <col min="7" max="7" width="17.7109375" customWidth="1"/>
    <col min="8" max="8" width="16.85546875" customWidth="1"/>
    <col min="9" max="26" width="8.7109375" customWidth="1"/>
  </cols>
  <sheetData>
    <row r="1" spans="1:10" ht="18" customHeight="1" x14ac:dyDescent="0.25">
      <c r="A1" s="250" t="s">
        <v>102</v>
      </c>
      <c r="B1" s="251"/>
      <c r="C1" s="251"/>
      <c r="D1" s="251"/>
      <c r="E1" s="251"/>
      <c r="F1" s="251"/>
      <c r="G1" s="251"/>
      <c r="H1" s="252"/>
    </row>
    <row r="2" spans="1:10" ht="14.25" customHeight="1" x14ac:dyDescent="0.25">
      <c r="A2" s="89" t="s">
        <v>116</v>
      </c>
      <c r="B2" s="88"/>
      <c r="C2" s="113" t="str">
        <f>IF(H2="","",VLOOKUP(H2,COA,2))</f>
        <v>K a s</v>
      </c>
      <c r="D2" s="88"/>
      <c r="E2" s="88"/>
      <c r="F2" s="87"/>
      <c r="G2" s="86" t="s">
        <v>101</v>
      </c>
      <c r="H2" s="87">
        <v>111</v>
      </c>
      <c r="I2" s="73" t="s">
        <v>119</v>
      </c>
      <c r="J2" s="47"/>
    </row>
    <row r="3" spans="1:10" ht="14.25" customHeight="1" x14ac:dyDescent="0.25">
      <c r="A3" s="260" t="s">
        <v>5</v>
      </c>
      <c r="B3" s="261"/>
      <c r="C3" s="253" t="s">
        <v>6</v>
      </c>
      <c r="D3" s="253" t="s">
        <v>7</v>
      </c>
      <c r="E3" s="254" t="s">
        <v>97</v>
      </c>
      <c r="F3" s="254" t="s">
        <v>98</v>
      </c>
      <c r="G3" s="255" t="s">
        <v>8</v>
      </c>
      <c r="H3" s="256"/>
      <c r="J3" s="47"/>
    </row>
    <row r="4" spans="1:10" ht="14.25" customHeight="1" thickBot="1" x14ac:dyDescent="0.3">
      <c r="A4" s="262"/>
      <c r="B4" s="244"/>
      <c r="C4" s="246"/>
      <c r="D4" s="246"/>
      <c r="E4" s="246"/>
      <c r="F4" s="246"/>
      <c r="G4" s="114" t="s">
        <v>97</v>
      </c>
      <c r="H4" s="115" t="s">
        <v>98</v>
      </c>
      <c r="J4" s="47"/>
    </row>
    <row r="5" spans="1:10" ht="14.25" customHeight="1" thickBot="1" x14ac:dyDescent="0.3">
      <c r="A5" s="116"/>
      <c r="B5" s="52" t="s">
        <v>44</v>
      </c>
      <c r="C5" s="118" t="str">
        <f>Jurnal!D8</f>
        <v>investasi modal awal</v>
      </c>
      <c r="D5" s="119">
        <v>1</v>
      </c>
      <c r="E5" s="198">
        <v>7500000</v>
      </c>
      <c r="F5" s="199"/>
      <c r="G5" s="121">
        <f>E5</f>
        <v>7500000</v>
      </c>
      <c r="H5" s="121"/>
      <c r="J5" s="47"/>
    </row>
    <row r="6" spans="1:10" ht="14.25" customHeight="1" thickBot="1" x14ac:dyDescent="0.3">
      <c r="A6" s="122"/>
      <c r="B6" s="52" t="s">
        <v>45</v>
      </c>
      <c r="C6" s="123" t="str">
        <f>Jurnal!D17</f>
        <v>membeli perusahaan angkutan</v>
      </c>
      <c r="D6" s="119">
        <v>1</v>
      </c>
      <c r="E6" s="55"/>
      <c r="F6" s="55">
        <v>5850000</v>
      </c>
      <c r="G6" s="125">
        <f>G5+E6-F6</f>
        <v>1650000</v>
      </c>
      <c r="H6" s="125"/>
      <c r="J6" s="47"/>
    </row>
    <row r="7" spans="1:10" ht="14.25" customHeight="1" thickBot="1" x14ac:dyDescent="0.3">
      <c r="A7" s="126"/>
      <c r="B7" s="52" t="s">
        <v>48</v>
      </c>
      <c r="C7" s="127" t="str">
        <f>Jurnal!D26</f>
        <v>membeli perlengkapan scr tunai</v>
      </c>
      <c r="D7" s="119">
        <v>1</v>
      </c>
      <c r="E7" s="55"/>
      <c r="F7" s="55">
        <v>45000</v>
      </c>
      <c r="G7" s="125">
        <f t="shared" ref="G7:G17" si="0">G6+E7-F7</f>
        <v>1605000</v>
      </c>
      <c r="H7" s="128"/>
      <c r="J7" s="47"/>
    </row>
    <row r="8" spans="1:10" ht="14.25" customHeight="1" thickBot="1" x14ac:dyDescent="0.3">
      <c r="A8" s="122"/>
      <c r="B8" s="52" t="s">
        <v>49</v>
      </c>
      <c r="C8" s="123" t="str">
        <f>Jurnal!D29</f>
        <v>menerima pelunasan piutang</v>
      </c>
      <c r="D8" s="119">
        <v>1</v>
      </c>
      <c r="E8" s="55">
        <v>5370000</v>
      </c>
      <c r="F8" s="55"/>
      <c r="G8" s="125">
        <f t="shared" si="0"/>
        <v>6975000</v>
      </c>
      <c r="H8" s="125"/>
      <c r="J8" s="47"/>
    </row>
    <row r="9" spans="1:10" ht="14.25" customHeight="1" thickBot="1" x14ac:dyDescent="0.3">
      <c r="A9" s="126"/>
      <c r="B9" s="52" t="s">
        <v>50</v>
      </c>
      <c r="C9" s="127" t="str">
        <f>Jurnal!D32</f>
        <v>membayar utang ke kreditur</v>
      </c>
      <c r="D9" s="119">
        <v>1</v>
      </c>
      <c r="E9" s="55"/>
      <c r="F9" s="55">
        <v>900000</v>
      </c>
      <c r="G9" s="125">
        <f t="shared" si="0"/>
        <v>6075000</v>
      </c>
      <c r="H9" s="128"/>
      <c r="J9" s="47"/>
    </row>
    <row r="10" spans="1:10" ht="14.25" customHeight="1" thickBot="1" x14ac:dyDescent="0.3">
      <c r="A10" s="126"/>
      <c r="B10" s="52" t="s">
        <v>51</v>
      </c>
      <c r="C10" s="127" t="str">
        <f>Jurnal!D35</f>
        <v>membayar pajak dimuka</v>
      </c>
      <c r="D10" s="119">
        <v>1</v>
      </c>
      <c r="E10" s="55"/>
      <c r="F10" s="55">
        <v>240000</v>
      </c>
      <c r="G10" s="125">
        <f t="shared" si="0"/>
        <v>5835000</v>
      </c>
      <c r="H10" s="128"/>
      <c r="J10" s="47"/>
    </row>
    <row r="11" spans="1:10" ht="14.25" customHeight="1" thickBot="1" x14ac:dyDescent="0.3">
      <c r="A11" s="126"/>
      <c r="B11" s="52" t="s">
        <v>52</v>
      </c>
      <c r="C11" s="127" t="str">
        <f>Jurnal!D38</f>
        <v>membayar asuransi dimuka</v>
      </c>
      <c r="D11" s="119">
        <v>1</v>
      </c>
      <c r="E11" s="55"/>
      <c r="F11" s="55">
        <v>288000</v>
      </c>
      <c r="G11" s="125">
        <f t="shared" si="0"/>
        <v>5547000</v>
      </c>
      <c r="H11" s="128"/>
      <c r="J11" s="47"/>
    </row>
    <row r="12" spans="1:10" ht="14.25" customHeight="1" thickBot="1" x14ac:dyDescent="0.3">
      <c r="A12" s="126"/>
      <c r="B12" s="52" t="s">
        <v>54</v>
      </c>
      <c r="C12" s="127" t="str">
        <f>Jurnal!D44</f>
        <v>membayar beban upah</v>
      </c>
      <c r="D12" s="119">
        <v>1</v>
      </c>
      <c r="E12" s="55"/>
      <c r="F12" s="55">
        <v>2100000</v>
      </c>
      <c r="G12" s="125">
        <f t="shared" si="0"/>
        <v>3447000</v>
      </c>
      <c r="H12" s="128"/>
      <c r="J12" s="47"/>
    </row>
    <row r="13" spans="1:10" ht="14.25" customHeight="1" thickBot="1" x14ac:dyDescent="0.3">
      <c r="A13" s="126"/>
      <c r="B13" s="52" t="s">
        <v>55</v>
      </c>
      <c r="C13" s="127" t="str">
        <f>Jurnal!D47</f>
        <v>membayar sewa</v>
      </c>
      <c r="D13" s="119">
        <v>1</v>
      </c>
      <c r="E13" s="55"/>
      <c r="F13" s="55">
        <v>150000</v>
      </c>
      <c r="G13" s="125">
        <f t="shared" si="0"/>
        <v>3297000</v>
      </c>
      <c r="H13" s="128"/>
      <c r="J13" s="47"/>
    </row>
    <row r="14" spans="1:10" ht="14.25" customHeight="1" thickBot="1" x14ac:dyDescent="0.3">
      <c r="A14" s="126"/>
      <c r="B14" s="52" t="s">
        <v>56</v>
      </c>
      <c r="C14" s="127" t="str">
        <f>Jurnal!D50</f>
        <v>membayar beban listrik, telp, air</v>
      </c>
      <c r="D14" s="119">
        <v>1</v>
      </c>
      <c r="E14" s="55"/>
      <c r="F14" s="55">
        <v>55000</v>
      </c>
      <c r="G14" s="125">
        <f t="shared" si="0"/>
        <v>3242000</v>
      </c>
      <c r="H14" s="128"/>
      <c r="J14" s="47"/>
    </row>
    <row r="15" spans="1:10" ht="14.25" customHeight="1" thickBot="1" x14ac:dyDescent="0.3">
      <c r="A15" s="126"/>
      <c r="B15" s="52" t="s">
        <v>57</v>
      </c>
      <c r="C15" s="127" t="str">
        <f>Jurnal!D53</f>
        <v>membayar beban reparasi</v>
      </c>
      <c r="D15" s="119">
        <v>1</v>
      </c>
      <c r="E15" s="55"/>
      <c r="F15" s="55">
        <v>120000</v>
      </c>
      <c r="G15" s="125">
        <f t="shared" si="0"/>
        <v>3122000</v>
      </c>
      <c r="H15" s="128"/>
      <c r="J15" s="47"/>
    </row>
    <row r="16" spans="1:10" ht="14.25" customHeight="1" thickBot="1" x14ac:dyDescent="0.3">
      <c r="A16" s="126"/>
      <c r="B16" s="52" t="s">
        <v>58</v>
      </c>
      <c r="C16" s="127" t="str">
        <f>Jurnal!D56</f>
        <v>membayar beban rupa-rupa</v>
      </c>
      <c r="D16" s="119">
        <v>1</v>
      </c>
      <c r="E16" s="55"/>
      <c r="F16" s="55">
        <v>40000</v>
      </c>
      <c r="G16" s="125">
        <f t="shared" si="0"/>
        <v>3082000</v>
      </c>
      <c r="H16" s="128"/>
      <c r="J16" s="47"/>
    </row>
    <row r="17" spans="1:10" ht="14.25" customHeight="1" thickBot="1" x14ac:dyDescent="0.3">
      <c r="A17" s="126"/>
      <c r="B17" s="52" t="s">
        <v>59</v>
      </c>
      <c r="C17" s="127" t="str">
        <f>Jurnal!D59</f>
        <v>membayar dividen ke pemegang saham</v>
      </c>
      <c r="D17" s="119">
        <v>1</v>
      </c>
      <c r="E17" s="55"/>
      <c r="F17" s="55">
        <v>600000</v>
      </c>
      <c r="G17" s="129">
        <f t="shared" si="0"/>
        <v>2482000</v>
      </c>
      <c r="H17" s="128"/>
      <c r="J17" s="47"/>
    </row>
    <row r="18" spans="1:10" ht="14.25" customHeight="1" x14ac:dyDescent="0.25">
      <c r="J18" s="47"/>
    </row>
    <row r="19" spans="1:10" ht="17.25" customHeight="1" x14ac:dyDescent="0.25">
      <c r="A19" s="250" t="s">
        <v>102</v>
      </c>
      <c r="B19" s="251"/>
      <c r="C19" s="251"/>
      <c r="D19" s="251"/>
      <c r="E19" s="251"/>
      <c r="F19" s="251"/>
      <c r="G19" s="251"/>
      <c r="H19" s="252"/>
      <c r="J19" s="47"/>
    </row>
    <row r="20" spans="1:10" ht="14.25" customHeight="1" thickBot="1" x14ac:dyDescent="0.3">
      <c r="A20" s="148" t="s">
        <v>116</v>
      </c>
      <c r="B20" s="149"/>
      <c r="C20" s="150" t="str">
        <f>IF(H20="","",VLOOKUP(H20,COA,2))</f>
        <v>Piutang Usaha</v>
      </c>
      <c r="D20" s="149"/>
      <c r="E20" s="149"/>
      <c r="F20" s="133"/>
      <c r="G20" s="134" t="s">
        <v>101</v>
      </c>
      <c r="H20" s="133">
        <v>112</v>
      </c>
      <c r="I20" s="73" t="s">
        <v>119</v>
      </c>
      <c r="J20" s="47"/>
    </row>
    <row r="21" spans="1:10" ht="14.25" customHeight="1" thickBot="1" x14ac:dyDescent="0.3">
      <c r="A21" s="258" t="s">
        <v>5</v>
      </c>
      <c r="B21" s="259"/>
      <c r="C21" s="257" t="s">
        <v>6</v>
      </c>
      <c r="D21" s="257" t="s">
        <v>7</v>
      </c>
      <c r="E21" s="263" t="s">
        <v>97</v>
      </c>
      <c r="F21" s="263" t="s">
        <v>98</v>
      </c>
      <c r="G21" s="264" t="s">
        <v>8</v>
      </c>
      <c r="H21" s="265"/>
      <c r="J21" s="47"/>
    </row>
    <row r="22" spans="1:10" ht="14.25" customHeight="1" thickBot="1" x14ac:dyDescent="0.3">
      <c r="A22" s="243"/>
      <c r="B22" s="244"/>
      <c r="C22" s="246"/>
      <c r="D22" s="246"/>
      <c r="E22" s="246"/>
      <c r="F22" s="246"/>
      <c r="G22" s="114" t="s">
        <v>97</v>
      </c>
      <c r="H22" s="136" t="s">
        <v>98</v>
      </c>
      <c r="J22" s="47"/>
    </row>
    <row r="23" spans="1:10" ht="14.25" customHeight="1" thickBot="1" x14ac:dyDescent="0.3">
      <c r="A23" s="137"/>
      <c r="B23" s="52" t="s">
        <v>46</v>
      </c>
      <c r="C23" s="118" t="str">
        <f>Jurnal!D20</f>
        <v>memberi jasa angkut service parcel</v>
      </c>
      <c r="D23" s="119">
        <v>1</v>
      </c>
      <c r="E23" s="55">
        <v>6300000</v>
      </c>
      <c r="F23" s="55"/>
      <c r="G23" s="121">
        <f>E23</f>
        <v>6300000</v>
      </c>
      <c r="H23" s="138"/>
      <c r="J23" s="47"/>
    </row>
    <row r="24" spans="1:10" ht="14.25" customHeight="1" thickBot="1" x14ac:dyDescent="0.3">
      <c r="A24" s="139"/>
      <c r="B24" s="52" t="s">
        <v>49</v>
      </c>
      <c r="C24" s="123" t="str">
        <f>Jurnal!D29</f>
        <v>menerima pelunasan piutang</v>
      </c>
      <c r="D24" s="119">
        <v>1</v>
      </c>
      <c r="E24" s="55"/>
      <c r="F24" s="55">
        <v>5370000</v>
      </c>
      <c r="G24" s="125">
        <f>G23+E24-F24</f>
        <v>930000</v>
      </c>
      <c r="H24" s="141"/>
      <c r="J24" s="47"/>
    </row>
    <row r="25" spans="1:10" ht="14.25" customHeight="1" thickBot="1" x14ac:dyDescent="0.3">
      <c r="A25" s="142"/>
      <c r="B25" s="143"/>
      <c r="C25" s="144"/>
      <c r="D25" s="145"/>
      <c r="E25" s="146"/>
      <c r="F25" s="146"/>
      <c r="G25" s="129">
        <f t="shared" ref="G25" si="1">G24+E25-F25</f>
        <v>930000</v>
      </c>
      <c r="H25" s="147"/>
      <c r="J25" s="47"/>
    </row>
    <row r="26" spans="1:10" ht="14.25" customHeight="1" thickBot="1" x14ac:dyDescent="0.3">
      <c r="J26" s="47"/>
    </row>
    <row r="27" spans="1:10" ht="18" customHeight="1" x14ac:dyDescent="0.3">
      <c r="A27" s="238" t="s">
        <v>102</v>
      </c>
      <c r="B27" s="239"/>
      <c r="C27" s="239"/>
      <c r="D27" s="239"/>
      <c r="E27" s="239"/>
      <c r="F27" s="239"/>
      <c r="G27" s="239"/>
      <c r="H27" s="240"/>
      <c r="J27" s="47"/>
    </row>
    <row r="28" spans="1:10" ht="14.25" customHeight="1" thickBot="1" x14ac:dyDescent="0.3">
      <c r="A28" s="131" t="s">
        <v>116</v>
      </c>
      <c r="B28" s="132"/>
      <c r="C28" s="113" t="str">
        <f>IF(H28="","",VLOOKUP(H28,COA,2))</f>
        <v>Asuransi dibayar dimuka</v>
      </c>
      <c r="D28" s="132"/>
      <c r="E28" s="132"/>
      <c r="F28" s="133"/>
      <c r="G28" s="134" t="s">
        <v>101</v>
      </c>
      <c r="H28" s="135">
        <v>113</v>
      </c>
      <c r="I28" s="73" t="s">
        <v>119</v>
      </c>
      <c r="J28" s="47"/>
    </row>
    <row r="29" spans="1:10" ht="14.25" customHeight="1" thickBot="1" x14ac:dyDescent="0.3">
      <c r="A29" s="241" t="s">
        <v>5</v>
      </c>
      <c r="B29" s="242"/>
      <c r="C29" s="245" t="s">
        <v>6</v>
      </c>
      <c r="D29" s="245" t="s">
        <v>7</v>
      </c>
      <c r="E29" s="247" t="s">
        <v>97</v>
      </c>
      <c r="F29" s="247" t="s">
        <v>98</v>
      </c>
      <c r="G29" s="248" t="s">
        <v>8</v>
      </c>
      <c r="H29" s="249"/>
      <c r="J29" s="47"/>
    </row>
    <row r="30" spans="1:10" ht="14.25" customHeight="1" thickBot="1" x14ac:dyDescent="0.3">
      <c r="A30" s="243"/>
      <c r="B30" s="244"/>
      <c r="C30" s="246"/>
      <c r="D30" s="246"/>
      <c r="E30" s="246"/>
      <c r="F30" s="246"/>
      <c r="G30" s="114" t="s">
        <v>97</v>
      </c>
      <c r="H30" s="136" t="s">
        <v>98</v>
      </c>
      <c r="J30" s="47"/>
    </row>
    <row r="31" spans="1:10" ht="14.25" customHeight="1" thickBot="1" x14ac:dyDescent="0.3">
      <c r="A31" s="137"/>
      <c r="B31" s="52" t="s">
        <v>52</v>
      </c>
      <c r="C31" s="118" t="str">
        <f>Jurnal!D38</f>
        <v>membayar asuransi dimuka</v>
      </c>
      <c r="D31" s="119">
        <v>1</v>
      </c>
      <c r="E31" s="55">
        <v>288000</v>
      </c>
      <c r="F31" s="55"/>
      <c r="G31" s="121">
        <f>E31</f>
        <v>288000</v>
      </c>
      <c r="H31" s="138"/>
      <c r="J31" s="47"/>
    </row>
    <row r="32" spans="1:10" ht="14.25" customHeight="1" thickBot="1" x14ac:dyDescent="0.3">
      <c r="A32" s="139"/>
      <c r="B32" s="52" t="s">
        <v>63</v>
      </c>
      <c r="C32" s="123" t="str">
        <f>Jurnal!D71</f>
        <v>jurnal penyesuaian</v>
      </c>
      <c r="D32" s="119">
        <v>1</v>
      </c>
      <c r="E32" s="55"/>
      <c r="F32" s="55">
        <v>150000</v>
      </c>
      <c r="G32" s="125">
        <f>G31+E32-F32</f>
        <v>138000</v>
      </c>
      <c r="H32" s="141"/>
      <c r="J32" s="47"/>
    </row>
    <row r="33" spans="1:10" ht="14.25" customHeight="1" thickBot="1" x14ac:dyDescent="0.3">
      <c r="A33" s="142"/>
      <c r="B33" s="143"/>
      <c r="C33" s="144"/>
      <c r="D33" s="145"/>
      <c r="E33" s="146"/>
      <c r="F33" s="146"/>
      <c r="G33" s="129">
        <f t="shared" ref="G33" si="2">G32+E33-F33</f>
        <v>138000</v>
      </c>
      <c r="H33" s="147"/>
      <c r="J33" s="47"/>
    </row>
    <row r="34" spans="1:10" ht="14.25" customHeight="1" thickBot="1" x14ac:dyDescent="0.3">
      <c r="J34" s="47"/>
    </row>
    <row r="35" spans="1:10" ht="14.25" customHeight="1" x14ac:dyDescent="0.3">
      <c r="A35" s="238" t="s">
        <v>102</v>
      </c>
      <c r="B35" s="239"/>
      <c r="C35" s="239"/>
      <c r="D35" s="239"/>
      <c r="E35" s="239"/>
      <c r="F35" s="239"/>
      <c r="G35" s="239"/>
      <c r="H35" s="240"/>
      <c r="J35" s="47"/>
    </row>
    <row r="36" spans="1:10" ht="14.25" customHeight="1" thickBot="1" x14ac:dyDescent="0.3">
      <c r="A36" s="131" t="s">
        <v>116</v>
      </c>
      <c r="B36" s="132"/>
      <c r="C36" s="113" t="str">
        <f>IF(H36="","",VLOOKUP(H36,COA,2))</f>
        <v>Pajak dibayar dimuka</v>
      </c>
      <c r="D36" s="132"/>
      <c r="E36" s="132"/>
      <c r="F36" s="133"/>
      <c r="G36" s="134" t="s">
        <v>101</v>
      </c>
      <c r="H36" s="135">
        <v>114</v>
      </c>
      <c r="I36" s="73" t="s">
        <v>119</v>
      </c>
      <c r="J36" s="47"/>
    </row>
    <row r="37" spans="1:10" ht="14.25" customHeight="1" thickBot="1" x14ac:dyDescent="0.3">
      <c r="A37" s="241" t="s">
        <v>5</v>
      </c>
      <c r="B37" s="242"/>
      <c r="C37" s="245" t="s">
        <v>6</v>
      </c>
      <c r="D37" s="245" t="s">
        <v>7</v>
      </c>
      <c r="E37" s="247" t="s">
        <v>97</v>
      </c>
      <c r="F37" s="247" t="s">
        <v>98</v>
      </c>
      <c r="G37" s="248" t="s">
        <v>8</v>
      </c>
      <c r="H37" s="249"/>
      <c r="J37" s="47"/>
    </row>
    <row r="38" spans="1:10" ht="14.25" customHeight="1" thickBot="1" x14ac:dyDescent="0.3">
      <c r="A38" s="243"/>
      <c r="B38" s="244"/>
      <c r="C38" s="246"/>
      <c r="D38" s="246"/>
      <c r="E38" s="246"/>
      <c r="F38" s="246"/>
      <c r="G38" s="114" t="s">
        <v>97</v>
      </c>
      <c r="H38" s="136" t="s">
        <v>98</v>
      </c>
      <c r="J38" s="47"/>
    </row>
    <row r="39" spans="1:10" ht="14.25" customHeight="1" thickBot="1" x14ac:dyDescent="0.3">
      <c r="A39" s="137"/>
      <c r="B39" s="52" t="s">
        <v>51</v>
      </c>
      <c r="C39" s="118" t="str">
        <f>Jurnal!D35</f>
        <v>membayar pajak dimuka</v>
      </c>
      <c r="D39" s="119">
        <v>1</v>
      </c>
      <c r="E39" s="55">
        <v>240000</v>
      </c>
      <c r="F39" s="55"/>
      <c r="G39" s="121">
        <f>E39</f>
        <v>240000</v>
      </c>
      <c r="H39" s="138"/>
      <c r="J39" s="47"/>
    </row>
    <row r="40" spans="1:10" ht="14.25" customHeight="1" thickBot="1" x14ac:dyDescent="0.3">
      <c r="A40" s="139"/>
      <c r="B40" s="52" t="s">
        <v>64</v>
      </c>
      <c r="C40" s="123" t="str">
        <f>Jurnal!D74</f>
        <v>jurnal penyesuaian</v>
      </c>
      <c r="D40" s="119">
        <v>1</v>
      </c>
      <c r="E40" s="55"/>
      <c r="F40" s="55">
        <v>60000</v>
      </c>
      <c r="G40" s="125">
        <f>G39+E40-F40</f>
        <v>180000</v>
      </c>
      <c r="H40" s="141"/>
      <c r="J40" s="47"/>
    </row>
    <row r="41" spans="1:10" ht="14.25" customHeight="1" thickBot="1" x14ac:dyDescent="0.3">
      <c r="A41" s="142"/>
      <c r="B41" s="143"/>
      <c r="C41" s="144"/>
      <c r="D41" s="145"/>
      <c r="E41" s="146"/>
      <c r="F41" s="146"/>
      <c r="G41" s="129">
        <f t="shared" ref="G41" si="3">G40+E41-F41</f>
        <v>180000</v>
      </c>
      <c r="H41" s="147"/>
      <c r="J41" s="47"/>
    </row>
    <row r="42" spans="1:10" ht="14.25" customHeight="1" thickBot="1" x14ac:dyDescent="0.3">
      <c r="J42" s="47"/>
    </row>
    <row r="43" spans="1:10" ht="14.25" customHeight="1" x14ac:dyDescent="0.3">
      <c r="A43" s="238" t="s">
        <v>102</v>
      </c>
      <c r="B43" s="239"/>
      <c r="C43" s="239"/>
      <c r="D43" s="239"/>
      <c r="E43" s="239"/>
      <c r="F43" s="239"/>
      <c r="G43" s="239"/>
      <c r="H43" s="240"/>
      <c r="J43" s="47"/>
    </row>
    <row r="44" spans="1:10" ht="14.25" customHeight="1" thickBot="1" x14ac:dyDescent="0.3">
      <c r="A44" s="131" t="s">
        <v>116</v>
      </c>
      <c r="B44" s="132"/>
      <c r="C44" s="113" t="str">
        <f>IF(H44="","",VLOOKUP(H44,COA,2))</f>
        <v>Perlengkapan Truk</v>
      </c>
      <c r="D44" s="132"/>
      <c r="E44" s="132"/>
      <c r="F44" s="133"/>
      <c r="G44" s="134" t="s">
        <v>101</v>
      </c>
      <c r="H44" s="135">
        <v>115</v>
      </c>
      <c r="I44" s="73" t="s">
        <v>119</v>
      </c>
      <c r="J44" s="47"/>
    </row>
    <row r="45" spans="1:10" ht="14.25" customHeight="1" thickBot="1" x14ac:dyDescent="0.3">
      <c r="A45" s="241" t="s">
        <v>5</v>
      </c>
      <c r="B45" s="242"/>
      <c r="C45" s="245" t="s">
        <v>6</v>
      </c>
      <c r="D45" s="245" t="s">
        <v>7</v>
      </c>
      <c r="E45" s="247" t="s">
        <v>97</v>
      </c>
      <c r="F45" s="247" t="s">
        <v>98</v>
      </c>
      <c r="G45" s="248" t="s">
        <v>8</v>
      </c>
      <c r="H45" s="249"/>
      <c r="J45" s="47"/>
    </row>
    <row r="46" spans="1:10" ht="14.25" customHeight="1" thickBot="1" x14ac:dyDescent="0.3">
      <c r="A46" s="243"/>
      <c r="B46" s="244"/>
      <c r="C46" s="246"/>
      <c r="D46" s="246"/>
      <c r="E46" s="246"/>
      <c r="F46" s="246"/>
      <c r="G46" s="114" t="s">
        <v>97</v>
      </c>
      <c r="H46" s="136" t="s">
        <v>98</v>
      </c>
      <c r="J46" s="47"/>
    </row>
    <row r="47" spans="1:10" ht="14.25" customHeight="1" thickBot="1" x14ac:dyDescent="0.3">
      <c r="A47" s="137"/>
      <c r="B47" s="52" t="s">
        <v>47</v>
      </c>
      <c r="C47" s="118" t="str">
        <f>Jurnal!D23</f>
        <v>membeli perlengkapan scr kredit</v>
      </c>
      <c r="D47" s="119">
        <v>1</v>
      </c>
      <c r="E47" s="55">
        <v>840000</v>
      </c>
      <c r="F47" s="55"/>
      <c r="G47" s="121">
        <f>E47</f>
        <v>840000</v>
      </c>
      <c r="H47" s="138"/>
      <c r="J47" s="47"/>
    </row>
    <row r="48" spans="1:10" ht="14.25" customHeight="1" thickBot="1" x14ac:dyDescent="0.3">
      <c r="A48" s="139"/>
      <c r="B48" s="52" t="s">
        <v>53</v>
      </c>
      <c r="C48" s="123" t="str">
        <f>Jurnal!D41</f>
        <v>membeli perlengkapan truk scr kredit</v>
      </c>
      <c r="D48" s="119">
        <v>1</v>
      </c>
      <c r="E48" s="55">
        <v>66000</v>
      </c>
      <c r="F48" s="55"/>
      <c r="G48" s="125">
        <f>G47+E48-F48</f>
        <v>906000</v>
      </c>
      <c r="H48" s="141"/>
      <c r="J48" s="47"/>
    </row>
    <row r="49" spans="1:10" ht="14.25" customHeight="1" thickBot="1" x14ac:dyDescent="0.3">
      <c r="A49" s="142"/>
      <c r="B49" s="52" t="s">
        <v>60</v>
      </c>
      <c r="C49" s="144" t="str">
        <f>Jurnal!D62</f>
        <v>jurnal penyesuaian</v>
      </c>
      <c r="D49" s="145">
        <v>1</v>
      </c>
      <c r="E49" s="55"/>
      <c r="F49" s="55">
        <v>480000</v>
      </c>
      <c r="G49" s="129">
        <f t="shared" ref="G49" si="4">G48+E49-F49</f>
        <v>426000</v>
      </c>
      <c r="H49" s="147"/>
      <c r="J49" s="47"/>
    </row>
    <row r="50" spans="1:10" ht="14.25" customHeight="1" thickBot="1" x14ac:dyDescent="0.3">
      <c r="J50" s="47"/>
    </row>
    <row r="51" spans="1:10" ht="14.25" customHeight="1" x14ac:dyDescent="0.3">
      <c r="A51" s="238" t="s">
        <v>102</v>
      </c>
      <c r="B51" s="239"/>
      <c r="C51" s="239"/>
      <c r="D51" s="239"/>
      <c r="E51" s="239"/>
      <c r="F51" s="239"/>
      <c r="G51" s="239"/>
      <c r="H51" s="240"/>
      <c r="J51" s="47"/>
    </row>
    <row r="52" spans="1:10" ht="14.25" customHeight="1" thickBot="1" x14ac:dyDescent="0.3">
      <c r="A52" s="131" t="s">
        <v>116</v>
      </c>
      <c r="B52" s="132"/>
      <c r="C52" s="113" t="str">
        <f>IF(H52="","",VLOOKUP(H52,COA,2))</f>
        <v>Perlengkapan Kantor</v>
      </c>
      <c r="D52" s="132"/>
      <c r="E52" s="132"/>
      <c r="F52" s="133"/>
      <c r="G52" s="134" t="s">
        <v>101</v>
      </c>
      <c r="H52" s="135">
        <v>116</v>
      </c>
      <c r="I52" s="73" t="s">
        <v>119</v>
      </c>
      <c r="J52" s="47"/>
    </row>
    <row r="53" spans="1:10" ht="14.25" customHeight="1" thickBot="1" x14ac:dyDescent="0.3">
      <c r="A53" s="241" t="s">
        <v>5</v>
      </c>
      <c r="B53" s="242"/>
      <c r="C53" s="245" t="s">
        <v>6</v>
      </c>
      <c r="D53" s="245" t="s">
        <v>7</v>
      </c>
      <c r="E53" s="247" t="s">
        <v>97</v>
      </c>
      <c r="F53" s="247" t="s">
        <v>98</v>
      </c>
      <c r="G53" s="248" t="s">
        <v>8</v>
      </c>
      <c r="H53" s="249"/>
      <c r="J53" s="47"/>
    </row>
    <row r="54" spans="1:10" ht="14.25" customHeight="1" thickBot="1" x14ac:dyDescent="0.3">
      <c r="A54" s="243"/>
      <c r="B54" s="244"/>
      <c r="C54" s="246"/>
      <c r="D54" s="246"/>
      <c r="E54" s="246"/>
      <c r="F54" s="246"/>
      <c r="G54" s="114" t="s">
        <v>97</v>
      </c>
      <c r="H54" s="136" t="s">
        <v>98</v>
      </c>
      <c r="J54" s="47"/>
    </row>
    <row r="55" spans="1:10" ht="14.25" customHeight="1" thickBot="1" x14ac:dyDescent="0.3">
      <c r="A55" s="137"/>
      <c r="B55" s="117" t="s">
        <v>48</v>
      </c>
      <c r="C55" s="118" t="str">
        <f>Jurnal!D26</f>
        <v>membeli perlengkapan scr tunai</v>
      </c>
      <c r="D55" s="119">
        <v>1</v>
      </c>
      <c r="E55" s="55">
        <v>45000</v>
      </c>
      <c r="F55" s="55"/>
      <c r="G55" s="121">
        <f>E55</f>
        <v>45000</v>
      </c>
      <c r="H55" s="138"/>
      <c r="J55" s="47"/>
    </row>
    <row r="56" spans="1:10" ht="14.25" customHeight="1" thickBot="1" x14ac:dyDescent="0.3">
      <c r="A56" s="139"/>
      <c r="B56" s="140" t="s">
        <v>61</v>
      </c>
      <c r="C56" s="123" t="str">
        <f>Jurnal!D65</f>
        <v>jurnal penyesuaian</v>
      </c>
      <c r="D56" s="119">
        <v>1</v>
      </c>
      <c r="E56" s="55"/>
      <c r="F56" s="55">
        <v>37000</v>
      </c>
      <c r="G56" s="125">
        <f>G55+E56-F56</f>
        <v>8000</v>
      </c>
      <c r="H56" s="141"/>
      <c r="J56" s="47"/>
    </row>
    <row r="57" spans="1:10" ht="14.25" customHeight="1" thickBot="1" x14ac:dyDescent="0.3">
      <c r="A57" s="142"/>
      <c r="B57" s="143"/>
      <c r="C57" s="144"/>
      <c r="D57" s="145"/>
      <c r="E57" s="146"/>
      <c r="F57" s="146"/>
      <c r="G57" s="129">
        <f t="shared" ref="G57" si="5">G56+E57-F57</f>
        <v>8000</v>
      </c>
      <c r="H57" s="147"/>
      <c r="J57" s="47"/>
    </row>
    <row r="58" spans="1:10" ht="14.25" customHeight="1" thickBot="1" x14ac:dyDescent="0.3">
      <c r="J58" s="47"/>
    </row>
    <row r="59" spans="1:10" ht="14.25" customHeight="1" x14ac:dyDescent="0.3">
      <c r="A59" s="238" t="s">
        <v>102</v>
      </c>
      <c r="B59" s="239"/>
      <c r="C59" s="239"/>
      <c r="D59" s="239"/>
      <c r="E59" s="239"/>
      <c r="F59" s="239"/>
      <c r="G59" s="239"/>
      <c r="H59" s="240"/>
      <c r="J59" s="47"/>
    </row>
    <row r="60" spans="1:10" ht="14.25" customHeight="1" thickBot="1" x14ac:dyDescent="0.3">
      <c r="A60" s="131" t="s">
        <v>116</v>
      </c>
      <c r="B60" s="132"/>
      <c r="C60" s="113" t="str">
        <f>IF(H60="","",VLOOKUP(H60,COA,2))</f>
        <v>Kendaraan</v>
      </c>
      <c r="D60" s="132"/>
      <c r="E60" s="132"/>
      <c r="F60" s="133"/>
      <c r="G60" s="134" t="s">
        <v>101</v>
      </c>
      <c r="H60" s="135">
        <v>122</v>
      </c>
      <c r="I60" s="73" t="s">
        <v>119</v>
      </c>
      <c r="J60" s="47"/>
    </row>
    <row r="61" spans="1:10" ht="14.25" customHeight="1" thickBot="1" x14ac:dyDescent="0.3">
      <c r="A61" s="241" t="s">
        <v>5</v>
      </c>
      <c r="B61" s="242"/>
      <c r="C61" s="245" t="s">
        <v>6</v>
      </c>
      <c r="D61" s="245" t="s">
        <v>7</v>
      </c>
      <c r="E61" s="247" t="s">
        <v>97</v>
      </c>
      <c r="F61" s="247" t="s">
        <v>98</v>
      </c>
      <c r="G61" s="248" t="s">
        <v>8</v>
      </c>
      <c r="H61" s="249"/>
      <c r="J61" s="47"/>
    </row>
    <row r="62" spans="1:10" ht="14.25" customHeight="1" thickBot="1" x14ac:dyDescent="0.3">
      <c r="A62" s="243"/>
      <c r="B62" s="244"/>
      <c r="C62" s="246"/>
      <c r="D62" s="246"/>
      <c r="E62" s="246"/>
      <c r="F62" s="246"/>
      <c r="G62" s="114" t="s">
        <v>97</v>
      </c>
      <c r="H62" s="136" t="s">
        <v>98</v>
      </c>
      <c r="J62" s="47"/>
    </row>
    <row r="63" spans="1:10" ht="14.25" customHeight="1" thickBot="1" x14ac:dyDescent="0.3">
      <c r="A63" s="137"/>
      <c r="B63" s="117" t="s">
        <v>45</v>
      </c>
      <c r="C63" s="118" t="str">
        <f>Jurnal!D17</f>
        <v>membeli perusahaan angkutan</v>
      </c>
      <c r="D63" s="119">
        <v>1</v>
      </c>
      <c r="E63" s="120">
        <v>6000000</v>
      </c>
      <c r="F63" s="120"/>
      <c r="G63" s="121">
        <f>E63</f>
        <v>6000000</v>
      </c>
      <c r="H63" s="138"/>
      <c r="J63" s="47"/>
    </row>
    <row r="64" spans="1:10" ht="14.25" customHeight="1" thickBot="1" x14ac:dyDescent="0.3">
      <c r="A64" s="139"/>
      <c r="B64" s="140"/>
      <c r="C64" s="123"/>
      <c r="D64" s="119"/>
      <c r="E64" s="124"/>
      <c r="F64" s="124"/>
      <c r="G64" s="125">
        <f>G63+E64-F64</f>
        <v>6000000</v>
      </c>
      <c r="H64" s="141"/>
      <c r="J64" s="47"/>
    </row>
    <row r="65" spans="1:10" ht="14.25" customHeight="1" thickBot="1" x14ac:dyDescent="0.3">
      <c r="A65" s="142"/>
      <c r="B65" s="143"/>
      <c r="C65" s="144"/>
      <c r="D65" s="145"/>
      <c r="E65" s="146"/>
      <c r="F65" s="146"/>
      <c r="G65" s="129">
        <f t="shared" ref="G65" si="6">G64+E65-F65</f>
        <v>6000000</v>
      </c>
      <c r="H65" s="147"/>
      <c r="J65" s="47"/>
    </row>
    <row r="66" spans="1:10" ht="14.25" customHeight="1" thickBot="1" x14ac:dyDescent="0.3">
      <c r="J66" s="47"/>
    </row>
    <row r="67" spans="1:10" ht="14.25" customHeight="1" x14ac:dyDescent="0.3">
      <c r="A67" s="238" t="s">
        <v>102</v>
      </c>
      <c r="B67" s="239"/>
      <c r="C67" s="239"/>
      <c r="D67" s="239"/>
      <c r="E67" s="239"/>
      <c r="F67" s="239"/>
      <c r="G67" s="239"/>
      <c r="H67" s="240"/>
      <c r="J67" s="47"/>
    </row>
    <row r="68" spans="1:10" ht="14.25" customHeight="1" thickBot="1" x14ac:dyDescent="0.3">
      <c r="A68" s="131" t="s">
        <v>116</v>
      </c>
      <c r="B68" s="132"/>
      <c r="C68" s="113" t="str">
        <f>IF(H68="","",VLOOKUP(H68,COA,2))</f>
        <v>Aset tak berwujud</v>
      </c>
      <c r="D68" s="132"/>
      <c r="E68" s="132"/>
      <c r="F68" s="133"/>
      <c r="G68" s="134" t="s">
        <v>101</v>
      </c>
      <c r="H68" s="135">
        <v>124</v>
      </c>
      <c r="I68" s="73" t="s">
        <v>119</v>
      </c>
      <c r="J68" s="47"/>
    </row>
    <row r="69" spans="1:10" ht="14.25" customHeight="1" thickBot="1" x14ac:dyDescent="0.3">
      <c r="A69" s="241" t="s">
        <v>5</v>
      </c>
      <c r="B69" s="242"/>
      <c r="C69" s="245" t="s">
        <v>6</v>
      </c>
      <c r="D69" s="245" t="s">
        <v>7</v>
      </c>
      <c r="E69" s="247" t="s">
        <v>97</v>
      </c>
      <c r="F69" s="247" t="s">
        <v>98</v>
      </c>
      <c r="G69" s="248" t="s">
        <v>8</v>
      </c>
      <c r="H69" s="249"/>
      <c r="J69" s="47"/>
    </row>
    <row r="70" spans="1:10" ht="14.25" customHeight="1" thickBot="1" x14ac:dyDescent="0.3">
      <c r="A70" s="243"/>
      <c r="B70" s="244"/>
      <c r="C70" s="246"/>
      <c r="D70" s="246"/>
      <c r="E70" s="246"/>
      <c r="F70" s="246"/>
      <c r="G70" s="114" t="s">
        <v>97</v>
      </c>
      <c r="H70" s="136" t="s">
        <v>98</v>
      </c>
      <c r="J70" s="47"/>
    </row>
    <row r="71" spans="1:10" ht="14.25" customHeight="1" thickBot="1" x14ac:dyDescent="0.3">
      <c r="A71" s="137"/>
      <c r="B71" s="117" t="s">
        <v>45</v>
      </c>
      <c r="C71" s="118" t="str">
        <f>Jurnal!D17</f>
        <v>membeli perusahaan angkutan</v>
      </c>
      <c r="D71" s="119">
        <v>1</v>
      </c>
      <c r="E71" s="120">
        <v>1000000</v>
      </c>
      <c r="F71" s="120"/>
      <c r="G71" s="121">
        <f>E71</f>
        <v>1000000</v>
      </c>
      <c r="H71" s="138"/>
      <c r="J71" s="47"/>
    </row>
    <row r="72" spans="1:10" ht="14.25" customHeight="1" thickBot="1" x14ac:dyDescent="0.3">
      <c r="A72" s="139"/>
      <c r="B72" s="140"/>
      <c r="C72" s="123"/>
      <c r="D72" s="119"/>
      <c r="E72" s="124"/>
      <c r="F72" s="124"/>
      <c r="G72" s="125">
        <f>G71+E72-F72</f>
        <v>1000000</v>
      </c>
      <c r="H72" s="141"/>
      <c r="J72" s="47"/>
    </row>
    <row r="73" spans="1:10" ht="14.25" customHeight="1" thickBot="1" x14ac:dyDescent="0.3">
      <c r="A73" s="142"/>
      <c r="B73" s="143"/>
      <c r="C73" s="144"/>
      <c r="D73" s="145"/>
      <c r="E73" s="146"/>
      <c r="F73" s="146"/>
      <c r="G73" s="129">
        <f t="shared" ref="G73" si="7">G72+E73-F73</f>
        <v>1000000</v>
      </c>
      <c r="H73" s="147"/>
      <c r="J73" s="47"/>
    </row>
    <row r="74" spans="1:10" ht="14.25" customHeight="1" thickBot="1" x14ac:dyDescent="0.3">
      <c r="J74" s="47"/>
    </row>
    <row r="75" spans="1:10" ht="18.75" customHeight="1" x14ac:dyDescent="0.3">
      <c r="A75" s="238" t="s">
        <v>102</v>
      </c>
      <c r="B75" s="239"/>
      <c r="C75" s="239"/>
      <c r="D75" s="239"/>
      <c r="E75" s="239"/>
      <c r="F75" s="239"/>
      <c r="G75" s="239"/>
      <c r="H75" s="240"/>
      <c r="J75" s="47"/>
    </row>
    <row r="76" spans="1:10" ht="14.25" customHeight="1" thickBot="1" x14ac:dyDescent="0.3">
      <c r="A76" s="153" t="s">
        <v>116</v>
      </c>
      <c r="B76" s="149"/>
      <c r="C76" s="150" t="str">
        <f>IF(H76="","",VLOOKUP(H76,COA,2))</f>
        <v>Akum. penyusutan-truk</v>
      </c>
      <c r="D76" s="149"/>
      <c r="E76" s="149"/>
      <c r="F76" s="133"/>
      <c r="G76" s="134" t="s">
        <v>101</v>
      </c>
      <c r="H76" s="135">
        <v>123</v>
      </c>
      <c r="I76" s="73" t="s">
        <v>119</v>
      </c>
      <c r="J76" s="47"/>
    </row>
    <row r="77" spans="1:10" ht="14.25" customHeight="1" thickBot="1" x14ac:dyDescent="0.3">
      <c r="A77" s="258" t="s">
        <v>5</v>
      </c>
      <c r="B77" s="259"/>
      <c r="C77" s="257" t="s">
        <v>6</v>
      </c>
      <c r="D77" s="257" t="s">
        <v>7</v>
      </c>
      <c r="E77" s="263" t="s">
        <v>97</v>
      </c>
      <c r="F77" s="263" t="s">
        <v>98</v>
      </c>
      <c r="G77" s="264" t="s">
        <v>8</v>
      </c>
      <c r="H77" s="265"/>
      <c r="J77" s="47"/>
    </row>
    <row r="78" spans="1:10" ht="14.25" customHeight="1" thickBot="1" x14ac:dyDescent="0.3">
      <c r="A78" s="243"/>
      <c r="B78" s="244"/>
      <c r="C78" s="246"/>
      <c r="D78" s="246"/>
      <c r="E78" s="246"/>
      <c r="F78" s="246"/>
      <c r="G78" s="114" t="s">
        <v>97</v>
      </c>
      <c r="H78" s="136" t="s">
        <v>98</v>
      </c>
      <c r="J78" s="47"/>
    </row>
    <row r="79" spans="1:10" ht="14.25" customHeight="1" thickBot="1" x14ac:dyDescent="0.3">
      <c r="A79" s="137"/>
      <c r="B79" s="117" t="s">
        <v>62</v>
      </c>
      <c r="C79" s="118" t="str">
        <f>Jurnal!D68</f>
        <v>jurnal penyesuaian</v>
      </c>
      <c r="D79" s="119">
        <v>1</v>
      </c>
      <c r="E79" s="120"/>
      <c r="F79" s="120">
        <f>Jurnal!G67</f>
        <v>270000</v>
      </c>
      <c r="G79" s="121"/>
      <c r="H79" s="138">
        <f>F79</f>
        <v>270000</v>
      </c>
      <c r="J79" s="47"/>
    </row>
    <row r="80" spans="1:10" ht="14.25" customHeight="1" thickBot="1" x14ac:dyDescent="0.3">
      <c r="A80" s="139"/>
      <c r="B80" s="140"/>
      <c r="C80" s="123"/>
      <c r="D80" s="119"/>
      <c r="E80" s="124"/>
      <c r="F80" s="124"/>
      <c r="G80" s="125"/>
      <c r="H80" s="141">
        <f>H79+F80-E80</f>
        <v>270000</v>
      </c>
      <c r="J80" s="47"/>
    </row>
    <row r="81" spans="1:26" ht="14.25" customHeight="1" thickBot="1" x14ac:dyDescent="0.3">
      <c r="A81" s="142"/>
      <c r="B81" s="143"/>
      <c r="C81" s="144"/>
      <c r="D81" s="145"/>
      <c r="E81" s="146"/>
      <c r="F81" s="146"/>
      <c r="G81" s="151"/>
      <c r="H81" s="152">
        <f>H80+F81-E81</f>
        <v>270000</v>
      </c>
      <c r="J81" s="47"/>
    </row>
    <row r="82" spans="1:26" ht="14.25" customHeight="1" thickBot="1" x14ac:dyDescent="0.3">
      <c r="A82" s="4"/>
      <c r="B82" s="5"/>
      <c r="C82" s="5"/>
      <c r="D82" s="4"/>
      <c r="E82" s="3"/>
      <c r="F82" s="3"/>
      <c r="G82" s="3"/>
      <c r="H82" s="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.75" customHeight="1" x14ac:dyDescent="0.3">
      <c r="A83" s="238" t="s">
        <v>102</v>
      </c>
      <c r="B83" s="239"/>
      <c r="C83" s="239"/>
      <c r="D83" s="239"/>
      <c r="E83" s="239"/>
      <c r="F83" s="239"/>
      <c r="G83" s="239"/>
      <c r="H83" s="240"/>
    </row>
    <row r="84" spans="1:26" ht="14.25" customHeight="1" thickBot="1" x14ac:dyDescent="0.3">
      <c r="A84" s="131" t="s">
        <v>116</v>
      </c>
      <c r="B84" s="132"/>
      <c r="C84" s="113" t="str">
        <f>IF(H84="","",VLOOKUP(H84,COA,2))</f>
        <v>Utang usaha</v>
      </c>
      <c r="D84" s="132"/>
      <c r="E84" s="132"/>
      <c r="F84" s="133"/>
      <c r="G84" s="134" t="s">
        <v>101</v>
      </c>
      <c r="H84" s="135">
        <v>211</v>
      </c>
      <c r="I84" s="73" t="s">
        <v>120</v>
      </c>
      <c r="J84" s="154"/>
    </row>
    <row r="85" spans="1:26" ht="14.25" customHeight="1" thickBot="1" x14ac:dyDescent="0.3">
      <c r="A85" s="241" t="s">
        <v>5</v>
      </c>
      <c r="B85" s="242"/>
      <c r="C85" s="245" t="s">
        <v>6</v>
      </c>
      <c r="D85" s="245" t="s">
        <v>7</v>
      </c>
      <c r="E85" s="247" t="s">
        <v>97</v>
      </c>
      <c r="F85" s="247" t="s">
        <v>98</v>
      </c>
      <c r="G85" s="248" t="s">
        <v>8</v>
      </c>
      <c r="H85" s="249"/>
      <c r="J85" s="154"/>
    </row>
    <row r="86" spans="1:26" ht="14.25" customHeight="1" thickBot="1" x14ac:dyDescent="0.3">
      <c r="A86" s="243"/>
      <c r="B86" s="244"/>
      <c r="C86" s="246"/>
      <c r="D86" s="246"/>
      <c r="E86" s="246"/>
      <c r="F86" s="246"/>
      <c r="G86" s="114" t="s">
        <v>97</v>
      </c>
      <c r="H86" s="136" t="s">
        <v>98</v>
      </c>
      <c r="J86" s="154"/>
    </row>
    <row r="87" spans="1:26" ht="14.25" customHeight="1" thickBot="1" x14ac:dyDescent="0.3">
      <c r="A87" s="137"/>
      <c r="B87" s="52" t="s">
        <v>47</v>
      </c>
      <c r="C87" s="118" t="str">
        <f>Jurnal!D23</f>
        <v>membeli perlengkapan scr kredit</v>
      </c>
      <c r="D87" s="119">
        <v>1</v>
      </c>
      <c r="E87" s="55"/>
      <c r="F87" s="55">
        <v>840000</v>
      </c>
      <c r="G87" s="121"/>
      <c r="H87" s="138">
        <f>F87</f>
        <v>840000</v>
      </c>
      <c r="J87" s="154"/>
    </row>
    <row r="88" spans="1:26" ht="14.25" customHeight="1" thickBot="1" x14ac:dyDescent="0.3">
      <c r="A88" s="139"/>
      <c r="B88" s="52" t="s">
        <v>50</v>
      </c>
      <c r="C88" s="123" t="str">
        <f>Jurnal!D32</f>
        <v>membayar utang ke kreditur</v>
      </c>
      <c r="D88" s="119">
        <v>1</v>
      </c>
      <c r="E88" s="55">
        <v>900000</v>
      </c>
      <c r="F88" s="55"/>
      <c r="G88" s="125"/>
      <c r="H88" s="141">
        <f>H87+F88-E88</f>
        <v>-60000</v>
      </c>
      <c r="J88" s="154"/>
    </row>
    <row r="89" spans="1:26" ht="14.25" customHeight="1" thickBot="1" x14ac:dyDescent="0.3">
      <c r="A89" s="142"/>
      <c r="B89" s="52" t="s">
        <v>53</v>
      </c>
      <c r="C89" s="144" t="str">
        <f>Jurnal!D41</f>
        <v>membeli perlengkapan truk scr kredit</v>
      </c>
      <c r="D89" s="145">
        <v>1</v>
      </c>
      <c r="E89" s="55"/>
      <c r="F89" s="55">
        <v>66000</v>
      </c>
      <c r="G89" s="151"/>
      <c r="H89" s="152">
        <f>H88+F89-E89</f>
        <v>6000</v>
      </c>
      <c r="J89" s="154"/>
    </row>
    <row r="90" spans="1:26" ht="14.25" customHeight="1" thickBot="1" x14ac:dyDescent="0.3">
      <c r="J90" s="154"/>
    </row>
    <row r="91" spans="1:26" ht="14.25" customHeight="1" x14ac:dyDescent="0.3">
      <c r="A91" s="238" t="s">
        <v>102</v>
      </c>
      <c r="B91" s="239"/>
      <c r="C91" s="239"/>
      <c r="D91" s="239"/>
      <c r="E91" s="239"/>
      <c r="F91" s="239"/>
      <c r="G91" s="239"/>
      <c r="H91" s="240"/>
      <c r="J91" s="154"/>
    </row>
    <row r="92" spans="1:26" ht="14.25" customHeight="1" thickBot="1" x14ac:dyDescent="0.3">
      <c r="A92" s="131" t="s">
        <v>116</v>
      </c>
      <c r="B92" s="132"/>
      <c r="C92" s="113" t="str">
        <f>IF(H92="","",VLOOKUP(H92,COA,2))</f>
        <v>Wesel bayar</v>
      </c>
      <c r="D92" s="132"/>
      <c r="E92" s="132"/>
      <c r="F92" s="133"/>
      <c r="G92" s="134" t="s">
        <v>101</v>
      </c>
      <c r="H92" s="135">
        <v>212</v>
      </c>
      <c r="I92" s="73" t="s">
        <v>120</v>
      </c>
      <c r="J92" s="154"/>
    </row>
    <row r="93" spans="1:26" ht="14.25" customHeight="1" thickBot="1" x14ac:dyDescent="0.3">
      <c r="A93" s="241" t="s">
        <v>5</v>
      </c>
      <c r="B93" s="242"/>
      <c r="C93" s="245" t="s">
        <v>6</v>
      </c>
      <c r="D93" s="245" t="s">
        <v>7</v>
      </c>
      <c r="E93" s="247" t="s">
        <v>97</v>
      </c>
      <c r="F93" s="247" t="s">
        <v>98</v>
      </c>
      <c r="G93" s="248" t="s">
        <v>8</v>
      </c>
      <c r="H93" s="249"/>
      <c r="J93" s="154"/>
    </row>
    <row r="94" spans="1:26" ht="14.25" customHeight="1" thickBot="1" x14ac:dyDescent="0.3">
      <c r="A94" s="243"/>
      <c r="B94" s="244"/>
      <c r="C94" s="246"/>
      <c r="D94" s="246"/>
      <c r="E94" s="246"/>
      <c r="F94" s="246"/>
      <c r="G94" s="114" t="s">
        <v>97</v>
      </c>
      <c r="H94" s="136" t="s">
        <v>98</v>
      </c>
      <c r="J94" s="154"/>
    </row>
    <row r="95" spans="1:26" ht="14.25" customHeight="1" thickBot="1" x14ac:dyDescent="0.3">
      <c r="A95" s="137"/>
      <c r="B95" s="117" t="s">
        <v>45</v>
      </c>
      <c r="C95" s="118" t="str">
        <f>Jurnal!D17</f>
        <v>membeli perusahaan angkutan</v>
      </c>
      <c r="D95" s="119">
        <v>1</v>
      </c>
      <c r="E95" s="120"/>
      <c r="F95" s="120">
        <v>1200000</v>
      </c>
      <c r="G95" s="121"/>
      <c r="H95" s="138">
        <f>F95</f>
        <v>1200000</v>
      </c>
      <c r="J95" s="154"/>
    </row>
    <row r="96" spans="1:26" ht="14.25" customHeight="1" thickBot="1" x14ac:dyDescent="0.3">
      <c r="A96" s="139"/>
      <c r="B96" s="140"/>
      <c r="C96" s="123"/>
      <c r="D96" s="119"/>
      <c r="E96" s="124"/>
      <c r="F96" s="124"/>
      <c r="G96" s="125"/>
      <c r="H96" s="141">
        <f>H95+F96-E96</f>
        <v>1200000</v>
      </c>
      <c r="J96" s="154"/>
    </row>
    <row r="97" spans="1:10" ht="14.25" customHeight="1" thickBot="1" x14ac:dyDescent="0.3">
      <c r="A97" s="142"/>
      <c r="B97" s="143"/>
      <c r="C97" s="144"/>
      <c r="D97" s="145"/>
      <c r="E97" s="146"/>
      <c r="F97" s="146"/>
      <c r="G97" s="151"/>
      <c r="H97" s="152">
        <f>H96+F97-E97</f>
        <v>1200000</v>
      </c>
      <c r="J97" s="154"/>
    </row>
    <row r="98" spans="1:10" ht="15" customHeight="1" thickBot="1" x14ac:dyDescent="0.3"/>
    <row r="99" spans="1:10" ht="14.25" customHeight="1" x14ac:dyDescent="0.3">
      <c r="A99" s="238" t="s">
        <v>102</v>
      </c>
      <c r="B99" s="239"/>
      <c r="C99" s="239"/>
      <c r="D99" s="239"/>
      <c r="E99" s="239"/>
      <c r="F99" s="239"/>
      <c r="G99" s="239"/>
      <c r="H99" s="240"/>
    </row>
    <row r="100" spans="1:10" ht="14.25" customHeight="1" thickBot="1" x14ac:dyDescent="0.3">
      <c r="A100" s="131" t="s">
        <v>116</v>
      </c>
      <c r="B100" s="132"/>
      <c r="C100" s="113" t="str">
        <f>IF(H100="","",VLOOKUP(H100,COA,2))</f>
        <v>Modal Saham</v>
      </c>
      <c r="D100" s="132"/>
      <c r="E100" s="132"/>
      <c r="F100" s="133"/>
      <c r="G100" s="134" t="s">
        <v>101</v>
      </c>
      <c r="H100" s="135">
        <v>311</v>
      </c>
      <c r="I100" s="73" t="s">
        <v>121</v>
      </c>
      <c r="J100" s="155"/>
    </row>
    <row r="101" spans="1:10" ht="14.25" customHeight="1" thickBot="1" x14ac:dyDescent="0.3">
      <c r="A101" s="241" t="s">
        <v>5</v>
      </c>
      <c r="B101" s="242"/>
      <c r="C101" s="245" t="s">
        <v>6</v>
      </c>
      <c r="D101" s="245" t="s">
        <v>7</v>
      </c>
      <c r="E101" s="247" t="s">
        <v>97</v>
      </c>
      <c r="F101" s="247" t="s">
        <v>98</v>
      </c>
      <c r="G101" s="248" t="s">
        <v>8</v>
      </c>
      <c r="H101" s="249"/>
      <c r="J101" s="155"/>
    </row>
    <row r="102" spans="1:10" ht="14.25" customHeight="1" thickBot="1" x14ac:dyDescent="0.3">
      <c r="A102" s="243"/>
      <c r="B102" s="244"/>
      <c r="C102" s="246"/>
      <c r="D102" s="246"/>
      <c r="E102" s="246"/>
      <c r="F102" s="246"/>
      <c r="G102" s="114" t="s">
        <v>97</v>
      </c>
      <c r="H102" s="136" t="s">
        <v>98</v>
      </c>
      <c r="J102" s="155"/>
    </row>
    <row r="103" spans="1:10" ht="14.25" customHeight="1" thickBot="1" x14ac:dyDescent="0.3">
      <c r="A103" s="137"/>
      <c r="B103" s="117" t="s">
        <v>44</v>
      </c>
      <c r="C103" s="118" t="str">
        <f>Jurnal!D8</f>
        <v>investasi modal awal</v>
      </c>
      <c r="D103" s="119">
        <v>1</v>
      </c>
      <c r="E103" s="120"/>
      <c r="F103" s="120">
        <f>Jurnal!G7</f>
        <v>7500000</v>
      </c>
      <c r="G103" s="121"/>
      <c r="H103" s="138">
        <f>F103</f>
        <v>7500000</v>
      </c>
      <c r="J103" s="155"/>
    </row>
    <row r="104" spans="1:10" ht="14.25" customHeight="1" thickBot="1" x14ac:dyDescent="0.3">
      <c r="A104" s="139"/>
      <c r="B104" s="140"/>
      <c r="C104" s="123"/>
      <c r="D104" s="119"/>
      <c r="E104" s="124"/>
      <c r="F104" s="124"/>
      <c r="G104" s="125"/>
      <c r="H104" s="141">
        <f>H103+F104-E104</f>
        <v>7500000</v>
      </c>
      <c r="J104" s="155"/>
    </row>
    <row r="105" spans="1:10" ht="14.25" customHeight="1" thickBot="1" x14ac:dyDescent="0.3">
      <c r="A105" s="142"/>
      <c r="B105" s="143"/>
      <c r="C105" s="144"/>
      <c r="D105" s="145"/>
      <c r="E105" s="146"/>
      <c r="F105" s="146"/>
      <c r="G105" s="151"/>
      <c r="H105" s="152">
        <f>H104+F105-E105</f>
        <v>7500000</v>
      </c>
      <c r="J105" s="155"/>
    </row>
    <row r="106" spans="1:10" ht="14.25" customHeight="1" thickBot="1" x14ac:dyDescent="0.3">
      <c r="J106" s="155"/>
    </row>
    <row r="107" spans="1:10" ht="14.25" customHeight="1" x14ac:dyDescent="0.3">
      <c r="A107" s="238" t="s">
        <v>102</v>
      </c>
      <c r="B107" s="239"/>
      <c r="C107" s="239"/>
      <c r="D107" s="239"/>
      <c r="E107" s="239"/>
      <c r="F107" s="239"/>
      <c r="G107" s="239"/>
      <c r="H107" s="240"/>
      <c r="J107" s="155"/>
    </row>
    <row r="108" spans="1:10" ht="14.25" customHeight="1" thickBot="1" x14ac:dyDescent="0.3">
      <c r="A108" s="131" t="s">
        <v>116</v>
      </c>
      <c r="B108" s="132"/>
      <c r="C108" s="113" t="str">
        <f>IF(H108="","",VLOOKUP(H108,COA,2))</f>
        <v>Dividen</v>
      </c>
      <c r="D108" s="132"/>
      <c r="E108" s="132"/>
      <c r="F108" s="133"/>
      <c r="G108" s="134" t="s">
        <v>101</v>
      </c>
      <c r="H108" s="135">
        <v>312</v>
      </c>
      <c r="I108" s="73" t="s">
        <v>121</v>
      </c>
      <c r="J108" s="155"/>
    </row>
    <row r="109" spans="1:10" ht="14.25" customHeight="1" thickBot="1" x14ac:dyDescent="0.3">
      <c r="A109" s="241" t="s">
        <v>5</v>
      </c>
      <c r="B109" s="242"/>
      <c r="C109" s="245" t="s">
        <v>6</v>
      </c>
      <c r="D109" s="245" t="s">
        <v>7</v>
      </c>
      <c r="E109" s="247" t="s">
        <v>97</v>
      </c>
      <c r="F109" s="247" t="s">
        <v>98</v>
      </c>
      <c r="G109" s="248" t="s">
        <v>8</v>
      </c>
      <c r="H109" s="249"/>
      <c r="J109" s="155"/>
    </row>
    <row r="110" spans="1:10" ht="14.25" customHeight="1" thickBot="1" x14ac:dyDescent="0.3">
      <c r="A110" s="243"/>
      <c r="B110" s="244"/>
      <c r="C110" s="246"/>
      <c r="D110" s="246"/>
      <c r="E110" s="246"/>
      <c r="F110" s="246"/>
      <c r="G110" s="114" t="s">
        <v>97</v>
      </c>
      <c r="H110" s="136" t="s">
        <v>98</v>
      </c>
      <c r="J110" s="155"/>
    </row>
    <row r="111" spans="1:10" ht="14.25" customHeight="1" thickBot="1" x14ac:dyDescent="0.3">
      <c r="A111" s="137"/>
      <c r="B111" s="117" t="s">
        <v>59</v>
      </c>
      <c r="C111" s="118" t="str">
        <f>Jurnal!D59</f>
        <v>membayar dividen ke pemegang saham</v>
      </c>
      <c r="D111" s="119">
        <v>1</v>
      </c>
      <c r="E111" s="120">
        <f>Jurnal!F57</f>
        <v>600000</v>
      </c>
      <c r="F111" s="120"/>
      <c r="G111" s="121">
        <f>E111</f>
        <v>600000</v>
      </c>
      <c r="H111" s="138"/>
      <c r="J111" s="155"/>
    </row>
    <row r="112" spans="1:10" ht="14.25" customHeight="1" thickBot="1" x14ac:dyDescent="0.3">
      <c r="A112" s="139"/>
      <c r="B112" s="140"/>
      <c r="C112" s="123" t="s">
        <v>176</v>
      </c>
      <c r="D112" s="119" t="s">
        <v>168</v>
      </c>
      <c r="E112" s="124"/>
      <c r="F112" s="124">
        <f>Penutup!G25</f>
        <v>600000</v>
      </c>
      <c r="G112" s="125">
        <f>G111+E112-F112</f>
        <v>0</v>
      </c>
      <c r="H112" s="141"/>
      <c r="J112" s="155"/>
    </row>
    <row r="113" spans="1:10" ht="14.25" customHeight="1" thickBot="1" x14ac:dyDescent="0.3">
      <c r="A113" s="142"/>
      <c r="B113" s="143"/>
      <c r="C113" s="144"/>
      <c r="D113" s="145"/>
      <c r="E113" s="146"/>
      <c r="F113" s="146"/>
      <c r="G113" s="129">
        <f t="shared" ref="G113" si="8">G112+E113-F113</f>
        <v>0</v>
      </c>
      <c r="H113" s="147"/>
      <c r="J113" s="155"/>
    </row>
    <row r="114" spans="1:10" ht="14.25" customHeight="1" thickBot="1" x14ac:dyDescent="0.3">
      <c r="J114" s="155"/>
    </row>
    <row r="115" spans="1:10" ht="14.25" customHeight="1" x14ac:dyDescent="0.3">
      <c r="A115" s="238" t="s">
        <v>102</v>
      </c>
      <c r="B115" s="239"/>
      <c r="C115" s="239"/>
      <c r="D115" s="239"/>
      <c r="E115" s="239"/>
      <c r="F115" s="239"/>
      <c r="G115" s="239"/>
      <c r="H115" s="240"/>
      <c r="J115" s="155"/>
    </row>
    <row r="116" spans="1:10" ht="14.25" customHeight="1" thickBot="1" x14ac:dyDescent="0.3">
      <c r="A116" s="131" t="s">
        <v>116</v>
      </c>
      <c r="B116" s="132"/>
      <c r="C116" s="113" t="str">
        <f>IF(H116="","",VLOOKUP(H116,COA,2))</f>
        <v>Laba ditahan</v>
      </c>
      <c r="D116" s="132"/>
      <c r="E116" s="132"/>
      <c r="F116" s="133"/>
      <c r="G116" s="134" t="s">
        <v>101</v>
      </c>
      <c r="H116" s="135">
        <v>313</v>
      </c>
      <c r="I116" s="73" t="s">
        <v>121</v>
      </c>
      <c r="J116" s="155"/>
    </row>
    <row r="117" spans="1:10" ht="14.25" customHeight="1" thickBot="1" x14ac:dyDescent="0.3">
      <c r="A117" s="241" t="s">
        <v>5</v>
      </c>
      <c r="B117" s="242"/>
      <c r="C117" s="245" t="s">
        <v>6</v>
      </c>
      <c r="D117" s="245" t="s">
        <v>7</v>
      </c>
      <c r="E117" s="247" t="s">
        <v>97</v>
      </c>
      <c r="F117" s="247" t="s">
        <v>98</v>
      </c>
      <c r="G117" s="248" t="s">
        <v>8</v>
      </c>
      <c r="H117" s="249"/>
      <c r="J117" s="155"/>
    </row>
    <row r="118" spans="1:10" ht="14.25" customHeight="1" thickBot="1" x14ac:dyDescent="0.3">
      <c r="A118" s="243"/>
      <c r="B118" s="244"/>
      <c r="C118" s="246"/>
      <c r="D118" s="246"/>
      <c r="E118" s="246"/>
      <c r="F118" s="246"/>
      <c r="G118" s="114" t="s">
        <v>97</v>
      </c>
      <c r="H118" s="136" t="s">
        <v>98</v>
      </c>
      <c r="J118" s="155" t="s">
        <v>177</v>
      </c>
    </row>
    <row r="119" spans="1:10" ht="14.25" customHeight="1" thickBot="1" x14ac:dyDescent="0.3">
      <c r="A119" s="137" t="s">
        <v>169</v>
      </c>
      <c r="B119" s="117">
        <v>31</v>
      </c>
      <c r="C119" s="118" t="s">
        <v>175</v>
      </c>
      <c r="D119" s="119" t="s">
        <v>168</v>
      </c>
      <c r="E119" s="120"/>
      <c r="F119" s="120">
        <f>Penutup!G22</f>
        <v>2838000</v>
      </c>
      <c r="G119" s="121"/>
      <c r="H119" s="138">
        <f>F119</f>
        <v>2838000</v>
      </c>
      <c r="J119" s="155"/>
    </row>
    <row r="120" spans="1:10" ht="14.25" customHeight="1" thickBot="1" x14ac:dyDescent="0.3">
      <c r="A120" s="139"/>
      <c r="B120" s="140"/>
      <c r="C120" s="123" t="s">
        <v>176</v>
      </c>
      <c r="D120" s="119" t="s">
        <v>168</v>
      </c>
      <c r="E120" s="124">
        <f>Penutup!F24</f>
        <v>600000</v>
      </c>
      <c r="F120" s="124"/>
      <c r="G120" s="125"/>
      <c r="H120" s="141">
        <f>H119+F120-E120</f>
        <v>2238000</v>
      </c>
      <c r="J120" s="155"/>
    </row>
    <row r="121" spans="1:10" ht="14.25" customHeight="1" thickBot="1" x14ac:dyDescent="0.3">
      <c r="A121" s="142"/>
      <c r="B121" s="143"/>
      <c r="C121" s="144"/>
      <c r="D121" s="145"/>
      <c r="E121" s="146"/>
      <c r="F121" s="146"/>
      <c r="G121" s="151"/>
      <c r="H121" s="152">
        <f>H120+F121-E121</f>
        <v>2238000</v>
      </c>
      <c r="J121" s="155"/>
    </row>
    <row r="122" spans="1:10" ht="14.25" customHeight="1" thickBot="1" x14ac:dyDescent="0.3">
      <c r="J122" s="155"/>
    </row>
    <row r="123" spans="1:10" ht="14.25" customHeight="1" x14ac:dyDescent="0.3">
      <c r="A123" s="238" t="s">
        <v>102</v>
      </c>
      <c r="B123" s="239"/>
      <c r="C123" s="239"/>
      <c r="D123" s="239"/>
      <c r="E123" s="239"/>
      <c r="F123" s="239"/>
      <c r="G123" s="239"/>
      <c r="H123" s="240"/>
      <c r="J123" s="155"/>
    </row>
    <row r="124" spans="1:10" ht="14.25" customHeight="1" thickBot="1" x14ac:dyDescent="0.3">
      <c r="A124" s="131" t="s">
        <v>116</v>
      </c>
      <c r="B124" s="132"/>
      <c r="C124" s="113" t="str">
        <f>IF(H124="","",VLOOKUP(H124,COA,2))</f>
        <v>Ikhtisar Laba Rugi</v>
      </c>
      <c r="D124" s="132"/>
      <c r="E124" s="132"/>
      <c r="F124" s="133"/>
      <c r="G124" s="134" t="s">
        <v>101</v>
      </c>
      <c r="H124" s="135">
        <v>314</v>
      </c>
      <c r="I124" s="73" t="s">
        <v>121</v>
      </c>
      <c r="J124" s="155"/>
    </row>
    <row r="125" spans="1:10" ht="14.25" customHeight="1" thickBot="1" x14ac:dyDescent="0.3">
      <c r="A125" s="241" t="s">
        <v>5</v>
      </c>
      <c r="B125" s="242"/>
      <c r="C125" s="245" t="s">
        <v>6</v>
      </c>
      <c r="D125" s="245" t="s">
        <v>7</v>
      </c>
      <c r="E125" s="247" t="s">
        <v>97</v>
      </c>
      <c r="F125" s="247" t="s">
        <v>98</v>
      </c>
      <c r="G125" s="248" t="s">
        <v>8</v>
      </c>
      <c r="H125" s="249"/>
      <c r="J125" s="155"/>
    </row>
    <row r="126" spans="1:10" ht="14.25" customHeight="1" thickBot="1" x14ac:dyDescent="0.3">
      <c r="A126" s="243"/>
      <c r="B126" s="244"/>
      <c r="C126" s="246"/>
      <c r="D126" s="246"/>
      <c r="E126" s="246"/>
      <c r="F126" s="246"/>
      <c r="G126" s="114" t="s">
        <v>97</v>
      </c>
      <c r="H126" s="136" t="s">
        <v>98</v>
      </c>
      <c r="J126" s="155"/>
    </row>
    <row r="127" spans="1:10" ht="14.25" customHeight="1" thickBot="1" x14ac:dyDescent="0.3">
      <c r="A127" s="137" t="s">
        <v>169</v>
      </c>
      <c r="B127" s="117">
        <v>31</v>
      </c>
      <c r="C127" s="118" t="s">
        <v>170</v>
      </c>
      <c r="D127" s="119" t="s">
        <v>168</v>
      </c>
      <c r="E127" s="120"/>
      <c r="F127" s="120">
        <f>Penutup!G7</f>
        <v>6300000</v>
      </c>
      <c r="G127" s="121"/>
      <c r="H127" s="138">
        <f>F127</f>
        <v>6300000</v>
      </c>
      <c r="J127" s="155"/>
    </row>
    <row r="128" spans="1:10" ht="14.25" customHeight="1" thickBot="1" x14ac:dyDescent="0.3">
      <c r="A128" s="139"/>
      <c r="B128" s="140"/>
      <c r="C128" s="123" t="s">
        <v>173</v>
      </c>
      <c r="D128" s="119" t="s">
        <v>168</v>
      </c>
      <c r="E128" s="124">
        <f>Penutup!F9</f>
        <v>3462000</v>
      </c>
      <c r="F128" s="124"/>
      <c r="G128" s="125"/>
      <c r="H128" s="141">
        <f>H127+F128-E128</f>
        <v>2838000</v>
      </c>
      <c r="J128" s="155"/>
    </row>
    <row r="129" spans="1:10" ht="14.25" customHeight="1" thickBot="1" x14ac:dyDescent="0.3">
      <c r="A129" s="142"/>
      <c r="B129" s="143"/>
      <c r="C129" s="144" t="s">
        <v>174</v>
      </c>
      <c r="D129" s="145" t="s">
        <v>168</v>
      </c>
      <c r="E129" s="146">
        <f>Penutup!F21</f>
        <v>2838000</v>
      </c>
      <c r="F129" s="146"/>
      <c r="G129" s="151"/>
      <c r="H129" s="152">
        <f>H128+F129-E129</f>
        <v>0</v>
      </c>
      <c r="J129" s="155"/>
    </row>
    <row r="130" spans="1:10" ht="14.25" customHeight="1" thickBot="1" x14ac:dyDescent="0.3"/>
    <row r="131" spans="1:10" ht="14.25" customHeight="1" x14ac:dyDescent="0.3">
      <c r="A131" s="238" t="s">
        <v>102</v>
      </c>
      <c r="B131" s="239"/>
      <c r="C131" s="239"/>
      <c r="D131" s="239"/>
      <c r="E131" s="239"/>
      <c r="F131" s="239"/>
      <c r="G131" s="239"/>
      <c r="H131" s="240"/>
    </row>
    <row r="132" spans="1:10" ht="14.25" customHeight="1" thickBot="1" x14ac:dyDescent="0.3">
      <c r="A132" s="131" t="s">
        <v>116</v>
      </c>
      <c r="B132" s="132"/>
      <c r="C132" s="113" t="str">
        <f>IF(H132="","",VLOOKUP(H132,COA,2))</f>
        <v>Pendapatan Jasa</v>
      </c>
      <c r="D132" s="132"/>
      <c r="E132" s="132"/>
      <c r="F132" s="133"/>
      <c r="G132" s="134" t="s">
        <v>101</v>
      </c>
      <c r="H132" s="135">
        <v>411</v>
      </c>
      <c r="I132" s="73" t="s">
        <v>122</v>
      </c>
      <c r="J132" s="156"/>
    </row>
    <row r="133" spans="1:10" ht="14.25" customHeight="1" thickBot="1" x14ac:dyDescent="0.3">
      <c r="A133" s="241" t="s">
        <v>5</v>
      </c>
      <c r="B133" s="242"/>
      <c r="C133" s="245" t="s">
        <v>6</v>
      </c>
      <c r="D133" s="245" t="s">
        <v>7</v>
      </c>
      <c r="E133" s="247" t="s">
        <v>97</v>
      </c>
      <c r="F133" s="247" t="s">
        <v>98</v>
      </c>
      <c r="G133" s="248" t="s">
        <v>8</v>
      </c>
      <c r="H133" s="249"/>
      <c r="J133" s="156"/>
    </row>
    <row r="134" spans="1:10" ht="14.25" customHeight="1" thickBot="1" x14ac:dyDescent="0.3">
      <c r="A134" s="243"/>
      <c r="B134" s="244"/>
      <c r="C134" s="246"/>
      <c r="D134" s="246"/>
      <c r="E134" s="246"/>
      <c r="F134" s="246"/>
      <c r="G134" s="114" t="s">
        <v>97</v>
      </c>
      <c r="H134" s="136" t="s">
        <v>98</v>
      </c>
      <c r="J134" s="156"/>
    </row>
    <row r="135" spans="1:10" ht="14.25" customHeight="1" thickBot="1" x14ac:dyDescent="0.3">
      <c r="A135" s="137"/>
      <c r="B135" s="117" t="s">
        <v>46</v>
      </c>
      <c r="C135" s="118" t="str">
        <f>Jurnal!D20</f>
        <v>memberi jasa angkut service parcel</v>
      </c>
      <c r="D135" s="119">
        <v>1</v>
      </c>
      <c r="E135" s="120"/>
      <c r="F135" s="120">
        <f>Jurnal!G19</f>
        <v>6300000</v>
      </c>
      <c r="G135" s="121"/>
      <c r="H135" s="138">
        <f>F135</f>
        <v>6300000</v>
      </c>
      <c r="J135" s="156"/>
    </row>
    <row r="136" spans="1:10" ht="14.25" customHeight="1" thickBot="1" x14ac:dyDescent="0.3">
      <c r="A136" s="139"/>
      <c r="B136" s="140"/>
      <c r="C136" s="123" t="s">
        <v>167</v>
      </c>
      <c r="D136" s="119" t="s">
        <v>168</v>
      </c>
      <c r="E136" s="124">
        <f>Penutup!F6</f>
        <v>6300000</v>
      </c>
      <c r="F136" s="124"/>
      <c r="G136" s="125"/>
      <c r="H136" s="141">
        <f>H135+F136-E136</f>
        <v>0</v>
      </c>
      <c r="J136" s="156"/>
    </row>
    <row r="137" spans="1:10" ht="14.25" customHeight="1" thickBot="1" x14ac:dyDescent="0.3">
      <c r="A137" s="142"/>
      <c r="B137" s="143"/>
      <c r="C137" s="144"/>
      <c r="D137" s="145"/>
      <c r="E137" s="146"/>
      <c r="F137" s="146"/>
      <c r="G137" s="151"/>
      <c r="H137" s="152">
        <f>H136+F137-E137</f>
        <v>0</v>
      </c>
      <c r="J137" s="156"/>
    </row>
    <row r="138" spans="1:10" ht="14.25" customHeight="1" thickBot="1" x14ac:dyDescent="0.3">
      <c r="J138" s="156"/>
    </row>
    <row r="139" spans="1:10" ht="14.25" customHeight="1" x14ac:dyDescent="0.3">
      <c r="A139" s="238" t="s">
        <v>102</v>
      </c>
      <c r="B139" s="239"/>
      <c r="C139" s="239"/>
      <c r="D139" s="239"/>
      <c r="E139" s="239"/>
      <c r="F139" s="239"/>
      <c r="G139" s="239"/>
      <c r="H139" s="240"/>
      <c r="J139" s="156"/>
    </row>
    <row r="140" spans="1:10" ht="14.25" customHeight="1" thickBot="1" x14ac:dyDescent="0.3">
      <c r="A140" s="131" t="s">
        <v>116</v>
      </c>
      <c r="B140" s="132"/>
      <c r="C140" s="113" t="str">
        <f>IF(H140="","",VLOOKUP(H140,COA,2))</f>
        <v>Pendapatan Lainnya</v>
      </c>
      <c r="D140" s="132"/>
      <c r="E140" s="132"/>
      <c r="F140" s="133"/>
      <c r="G140" s="134" t="s">
        <v>101</v>
      </c>
      <c r="H140" s="135">
        <v>412</v>
      </c>
      <c r="I140" s="73" t="s">
        <v>122</v>
      </c>
      <c r="J140" s="156"/>
    </row>
    <row r="141" spans="1:10" ht="14.25" customHeight="1" thickBot="1" x14ac:dyDescent="0.3">
      <c r="A141" s="241" t="s">
        <v>5</v>
      </c>
      <c r="B141" s="242"/>
      <c r="C141" s="245" t="s">
        <v>6</v>
      </c>
      <c r="D141" s="245" t="s">
        <v>7</v>
      </c>
      <c r="E141" s="247" t="s">
        <v>97</v>
      </c>
      <c r="F141" s="247" t="s">
        <v>98</v>
      </c>
      <c r="G141" s="248" t="s">
        <v>8</v>
      </c>
      <c r="H141" s="249"/>
      <c r="J141" s="156"/>
    </row>
    <row r="142" spans="1:10" ht="14.25" customHeight="1" thickBot="1" x14ac:dyDescent="0.3">
      <c r="A142" s="243"/>
      <c r="B142" s="244"/>
      <c r="C142" s="246"/>
      <c r="D142" s="246"/>
      <c r="E142" s="246"/>
      <c r="F142" s="246"/>
      <c r="G142" s="114" t="s">
        <v>97</v>
      </c>
      <c r="H142" s="136" t="s">
        <v>98</v>
      </c>
      <c r="J142" s="156"/>
    </row>
    <row r="143" spans="1:10" ht="14.25" customHeight="1" thickBot="1" x14ac:dyDescent="0.3">
      <c r="A143" s="137"/>
      <c r="B143" s="117"/>
      <c r="C143" s="118"/>
      <c r="D143" s="119"/>
      <c r="E143" s="120"/>
      <c r="F143" s="120"/>
      <c r="G143" s="121"/>
      <c r="H143" s="138">
        <f>F143</f>
        <v>0</v>
      </c>
      <c r="J143" s="156"/>
    </row>
    <row r="144" spans="1:10" ht="14.25" customHeight="1" thickBot="1" x14ac:dyDescent="0.3">
      <c r="A144" s="139"/>
      <c r="B144" s="140"/>
      <c r="C144" s="123"/>
      <c r="D144" s="119"/>
      <c r="E144" s="124"/>
      <c r="F144" s="124"/>
      <c r="G144" s="125"/>
      <c r="H144" s="141">
        <f>H143+F144-E144</f>
        <v>0</v>
      </c>
      <c r="J144" s="156"/>
    </row>
    <row r="145" spans="1:10" ht="14.25" customHeight="1" thickBot="1" x14ac:dyDescent="0.3">
      <c r="A145" s="142"/>
      <c r="B145" s="143"/>
      <c r="C145" s="144"/>
      <c r="D145" s="145"/>
      <c r="E145" s="146"/>
      <c r="F145" s="146"/>
      <c r="G145" s="151"/>
      <c r="H145" s="152">
        <f>H144+F145-E145</f>
        <v>0</v>
      </c>
      <c r="J145" s="156"/>
    </row>
    <row r="146" spans="1:10" ht="14.25" customHeight="1" thickBot="1" x14ac:dyDescent="0.3"/>
    <row r="147" spans="1:10" ht="14.25" customHeight="1" x14ac:dyDescent="0.3">
      <c r="A147" s="238" t="s">
        <v>102</v>
      </c>
      <c r="B147" s="239"/>
      <c r="C147" s="239"/>
      <c r="D147" s="239"/>
      <c r="E147" s="239"/>
      <c r="F147" s="239"/>
      <c r="G147" s="239"/>
      <c r="H147" s="240"/>
    </row>
    <row r="148" spans="1:10" ht="14.25" customHeight="1" thickBot="1" x14ac:dyDescent="0.3">
      <c r="A148" s="131" t="s">
        <v>116</v>
      </c>
      <c r="B148" s="132"/>
      <c r="C148" s="113" t="str">
        <f>IF(H148="","",VLOOKUP(H148,COA,2))</f>
        <v>Beban-beban</v>
      </c>
      <c r="D148" s="132"/>
      <c r="E148" s="132"/>
      <c r="F148" s="133"/>
      <c r="G148" s="134" t="s">
        <v>101</v>
      </c>
      <c r="H148" s="135">
        <v>510</v>
      </c>
      <c r="I148" s="73" t="s">
        <v>123</v>
      </c>
      <c r="J148" s="157"/>
    </row>
    <row r="149" spans="1:10" ht="14.25" customHeight="1" thickBot="1" x14ac:dyDescent="0.3">
      <c r="A149" s="241" t="s">
        <v>5</v>
      </c>
      <c r="B149" s="242"/>
      <c r="C149" s="245" t="s">
        <v>6</v>
      </c>
      <c r="D149" s="245" t="s">
        <v>7</v>
      </c>
      <c r="E149" s="247" t="s">
        <v>97</v>
      </c>
      <c r="F149" s="247" t="s">
        <v>98</v>
      </c>
      <c r="G149" s="248" t="s">
        <v>8</v>
      </c>
      <c r="H149" s="249"/>
      <c r="J149" s="157"/>
    </row>
    <row r="150" spans="1:10" ht="14.25" customHeight="1" thickBot="1" x14ac:dyDescent="0.3">
      <c r="A150" s="243"/>
      <c r="B150" s="244"/>
      <c r="C150" s="246"/>
      <c r="D150" s="246"/>
      <c r="E150" s="246"/>
      <c r="F150" s="246"/>
      <c r="G150" s="114" t="s">
        <v>97</v>
      </c>
      <c r="H150" s="136" t="s">
        <v>98</v>
      </c>
      <c r="J150" s="157"/>
    </row>
    <row r="151" spans="1:10" ht="14.25" customHeight="1" thickBot="1" x14ac:dyDescent="0.3">
      <c r="A151" s="137"/>
      <c r="B151" s="117"/>
      <c r="C151" s="118"/>
      <c r="D151" s="119"/>
      <c r="E151" s="120"/>
      <c r="F151" s="120"/>
      <c r="G151" s="121">
        <f>E151</f>
        <v>0</v>
      </c>
      <c r="H151" s="138"/>
      <c r="J151" s="157"/>
    </row>
    <row r="152" spans="1:10" ht="14.25" customHeight="1" thickBot="1" x14ac:dyDescent="0.3">
      <c r="A152" s="139"/>
      <c r="B152" s="140"/>
      <c r="C152" s="123"/>
      <c r="D152" s="119"/>
      <c r="E152" s="124"/>
      <c r="F152" s="124"/>
      <c r="G152" s="125">
        <f>G151+E152-F152</f>
        <v>0</v>
      </c>
      <c r="H152" s="141"/>
      <c r="J152" s="157"/>
    </row>
    <row r="153" spans="1:10" ht="14.25" customHeight="1" thickBot="1" x14ac:dyDescent="0.3">
      <c r="A153" s="142"/>
      <c r="B153" s="143"/>
      <c r="C153" s="144"/>
      <c r="D153" s="145"/>
      <c r="E153" s="146"/>
      <c r="F153" s="146"/>
      <c r="G153" s="129">
        <f t="shared" ref="G153" si="9">G152+E153-F153</f>
        <v>0</v>
      </c>
      <c r="H153" s="147"/>
      <c r="J153" s="157"/>
    </row>
    <row r="154" spans="1:10" ht="14.25" customHeight="1" thickBot="1" x14ac:dyDescent="0.3">
      <c r="J154" s="157"/>
    </row>
    <row r="155" spans="1:10" ht="14.25" customHeight="1" x14ac:dyDescent="0.3">
      <c r="A155" s="238" t="s">
        <v>102</v>
      </c>
      <c r="B155" s="239"/>
      <c r="C155" s="239"/>
      <c r="D155" s="239"/>
      <c r="E155" s="239"/>
      <c r="F155" s="239"/>
      <c r="G155" s="239"/>
      <c r="H155" s="240"/>
      <c r="J155" s="157"/>
    </row>
    <row r="156" spans="1:10" ht="14.25" customHeight="1" thickBot="1" x14ac:dyDescent="0.3">
      <c r="A156" s="131" t="s">
        <v>116</v>
      </c>
      <c r="B156" s="132"/>
      <c r="C156" s="113" t="str">
        <f>IF(H156="","",VLOOKUP(H156,COA,2))</f>
        <v>Beban Upah</v>
      </c>
      <c r="D156" s="132"/>
      <c r="E156" s="132"/>
      <c r="F156" s="133"/>
      <c r="G156" s="134" t="s">
        <v>101</v>
      </c>
      <c r="H156" s="135">
        <v>511</v>
      </c>
      <c r="I156" s="73" t="s">
        <v>123</v>
      </c>
      <c r="J156" s="157"/>
    </row>
    <row r="157" spans="1:10" ht="14.25" customHeight="1" thickBot="1" x14ac:dyDescent="0.3">
      <c r="A157" s="241" t="s">
        <v>5</v>
      </c>
      <c r="B157" s="242"/>
      <c r="C157" s="245" t="s">
        <v>6</v>
      </c>
      <c r="D157" s="245" t="s">
        <v>7</v>
      </c>
      <c r="E157" s="247" t="s">
        <v>97</v>
      </c>
      <c r="F157" s="247" t="s">
        <v>98</v>
      </c>
      <c r="G157" s="248" t="s">
        <v>8</v>
      </c>
      <c r="H157" s="249"/>
      <c r="J157" s="157"/>
    </row>
    <row r="158" spans="1:10" ht="14.25" customHeight="1" thickBot="1" x14ac:dyDescent="0.3">
      <c r="A158" s="243"/>
      <c r="B158" s="244"/>
      <c r="C158" s="246"/>
      <c r="D158" s="246"/>
      <c r="E158" s="246"/>
      <c r="F158" s="246"/>
      <c r="G158" s="114" t="s">
        <v>97</v>
      </c>
      <c r="H158" s="136" t="s">
        <v>98</v>
      </c>
      <c r="J158" s="157"/>
    </row>
    <row r="159" spans="1:10" ht="14.25" customHeight="1" thickBot="1" x14ac:dyDescent="0.3">
      <c r="A159" s="137"/>
      <c r="B159" s="117" t="s">
        <v>54</v>
      </c>
      <c r="C159" s="118" t="str">
        <f>Jurnal!D44</f>
        <v>membayar beban upah</v>
      </c>
      <c r="D159" s="119">
        <v>1</v>
      </c>
      <c r="E159" s="120">
        <f>Jurnal!F42</f>
        <v>2100000</v>
      </c>
      <c r="F159" s="120"/>
      <c r="G159" s="121">
        <f>E159</f>
        <v>2100000</v>
      </c>
      <c r="H159" s="138"/>
      <c r="J159" s="157"/>
    </row>
    <row r="160" spans="1:10" ht="14.25" customHeight="1" thickBot="1" x14ac:dyDescent="0.3">
      <c r="A160" s="139" t="s">
        <v>169</v>
      </c>
      <c r="B160" s="140">
        <v>31</v>
      </c>
      <c r="C160" s="123" t="s">
        <v>171</v>
      </c>
      <c r="D160" s="119" t="s">
        <v>172</v>
      </c>
      <c r="E160" s="124"/>
      <c r="F160" s="124">
        <v>2100000</v>
      </c>
      <c r="G160" s="125">
        <f>G159+E160-F160</f>
        <v>0</v>
      </c>
      <c r="H160" s="141"/>
      <c r="J160" s="157"/>
    </row>
    <row r="161" spans="1:10" ht="14.25" customHeight="1" thickBot="1" x14ac:dyDescent="0.3">
      <c r="A161" s="142"/>
      <c r="B161" s="143"/>
      <c r="C161" s="144"/>
      <c r="D161" s="145"/>
      <c r="E161" s="146"/>
      <c r="F161" s="146"/>
      <c r="G161" s="129">
        <f t="shared" ref="G161" si="10">G160+E161-F161</f>
        <v>0</v>
      </c>
      <c r="H161" s="147"/>
      <c r="J161" s="157"/>
    </row>
    <row r="162" spans="1:10" ht="14.25" customHeight="1" thickBot="1" x14ac:dyDescent="0.3">
      <c r="J162" s="157"/>
    </row>
    <row r="163" spans="1:10" ht="14.25" customHeight="1" x14ac:dyDescent="0.3">
      <c r="A163" s="238" t="s">
        <v>102</v>
      </c>
      <c r="B163" s="239"/>
      <c r="C163" s="239"/>
      <c r="D163" s="239"/>
      <c r="E163" s="239"/>
      <c r="F163" s="239"/>
      <c r="G163" s="239"/>
      <c r="H163" s="240"/>
      <c r="J163" s="157"/>
    </row>
    <row r="164" spans="1:10" ht="14.25" customHeight="1" thickBot="1" x14ac:dyDescent="0.3">
      <c r="A164" s="131" t="s">
        <v>116</v>
      </c>
      <c r="B164" s="132"/>
      <c r="C164" s="113" t="str">
        <f>IF(H164="","",VLOOKUP(H164,COA,2))</f>
        <v>Beban Sewa</v>
      </c>
      <c r="D164" s="132"/>
      <c r="E164" s="132"/>
      <c r="F164" s="133"/>
      <c r="G164" s="134" t="s">
        <v>101</v>
      </c>
      <c r="H164" s="135">
        <v>512</v>
      </c>
      <c r="I164" s="73" t="s">
        <v>123</v>
      </c>
      <c r="J164" s="157"/>
    </row>
    <row r="165" spans="1:10" ht="14.25" customHeight="1" thickBot="1" x14ac:dyDescent="0.3">
      <c r="A165" s="241" t="s">
        <v>5</v>
      </c>
      <c r="B165" s="242"/>
      <c r="C165" s="245" t="s">
        <v>6</v>
      </c>
      <c r="D165" s="245" t="s">
        <v>7</v>
      </c>
      <c r="E165" s="247" t="s">
        <v>97</v>
      </c>
      <c r="F165" s="247" t="s">
        <v>98</v>
      </c>
      <c r="G165" s="248" t="s">
        <v>8</v>
      </c>
      <c r="H165" s="249"/>
      <c r="J165" s="157"/>
    </row>
    <row r="166" spans="1:10" ht="14.25" customHeight="1" thickBot="1" x14ac:dyDescent="0.3">
      <c r="A166" s="243"/>
      <c r="B166" s="244"/>
      <c r="C166" s="246"/>
      <c r="D166" s="246"/>
      <c r="E166" s="246"/>
      <c r="F166" s="246"/>
      <c r="G166" s="114" t="s">
        <v>97</v>
      </c>
      <c r="H166" s="136" t="s">
        <v>98</v>
      </c>
      <c r="J166" s="157"/>
    </row>
    <row r="167" spans="1:10" ht="14.25" customHeight="1" thickBot="1" x14ac:dyDescent="0.3">
      <c r="A167" s="137"/>
      <c r="B167" s="117" t="s">
        <v>55</v>
      </c>
      <c r="C167" s="118" t="str">
        <f>Jurnal!D47</f>
        <v>membayar sewa</v>
      </c>
      <c r="D167" s="119">
        <v>1</v>
      </c>
      <c r="E167" s="120">
        <f>Jurnal!F45</f>
        <v>150000</v>
      </c>
      <c r="F167" s="120"/>
      <c r="G167" s="121">
        <f>E167</f>
        <v>150000</v>
      </c>
      <c r="H167" s="138"/>
      <c r="J167" s="157"/>
    </row>
    <row r="168" spans="1:10" ht="14.25" customHeight="1" thickBot="1" x14ac:dyDescent="0.3">
      <c r="A168" s="139" t="s">
        <v>169</v>
      </c>
      <c r="B168" s="140">
        <v>31</v>
      </c>
      <c r="C168" s="123" t="s">
        <v>171</v>
      </c>
      <c r="D168" s="119" t="s">
        <v>172</v>
      </c>
      <c r="E168" s="124"/>
      <c r="F168" s="124">
        <f>E167</f>
        <v>150000</v>
      </c>
      <c r="G168" s="125">
        <f>G167+E168-F168</f>
        <v>0</v>
      </c>
      <c r="H168" s="141"/>
      <c r="J168" s="157"/>
    </row>
    <row r="169" spans="1:10" ht="14.25" customHeight="1" thickBot="1" x14ac:dyDescent="0.3">
      <c r="A169" s="142"/>
      <c r="B169" s="143"/>
      <c r="C169" s="144"/>
      <c r="D169" s="145"/>
      <c r="E169" s="146"/>
      <c r="F169" s="146"/>
      <c r="G169" s="129">
        <f t="shared" ref="G169" si="11">G168+E169-F169</f>
        <v>0</v>
      </c>
      <c r="H169" s="147"/>
      <c r="J169" s="157"/>
    </row>
    <row r="170" spans="1:10" ht="14.25" customHeight="1" thickBot="1" x14ac:dyDescent="0.3">
      <c r="J170" s="157"/>
    </row>
    <row r="171" spans="1:10" ht="14.25" customHeight="1" x14ac:dyDescent="0.3">
      <c r="A171" s="238" t="s">
        <v>102</v>
      </c>
      <c r="B171" s="239"/>
      <c r="C171" s="239"/>
      <c r="D171" s="239"/>
      <c r="E171" s="239"/>
      <c r="F171" s="239"/>
      <c r="G171" s="239"/>
      <c r="H171" s="240"/>
      <c r="J171" s="157"/>
    </row>
    <row r="172" spans="1:10" ht="14.25" customHeight="1" thickBot="1" x14ac:dyDescent="0.3">
      <c r="A172" s="131" t="s">
        <v>116</v>
      </c>
      <c r="B172" s="132"/>
      <c r="C172" s="113" t="str">
        <f>IF(H172="","",VLOOKUP(H172,COA,2))</f>
        <v>Beban Asuransi</v>
      </c>
      <c r="D172" s="132"/>
      <c r="E172" s="132"/>
      <c r="F172" s="133"/>
      <c r="G172" s="134" t="s">
        <v>101</v>
      </c>
      <c r="H172" s="135">
        <v>513</v>
      </c>
      <c r="I172" s="73" t="s">
        <v>123</v>
      </c>
      <c r="J172" s="157"/>
    </row>
    <row r="173" spans="1:10" ht="14.25" customHeight="1" thickBot="1" x14ac:dyDescent="0.3">
      <c r="A173" s="241" t="s">
        <v>5</v>
      </c>
      <c r="B173" s="242"/>
      <c r="C173" s="245" t="s">
        <v>6</v>
      </c>
      <c r="D173" s="245" t="s">
        <v>7</v>
      </c>
      <c r="E173" s="247" t="s">
        <v>97</v>
      </c>
      <c r="F173" s="247" t="s">
        <v>98</v>
      </c>
      <c r="G173" s="248" t="s">
        <v>8</v>
      </c>
      <c r="H173" s="249"/>
      <c r="J173" s="157"/>
    </row>
    <row r="174" spans="1:10" ht="14.25" customHeight="1" thickBot="1" x14ac:dyDescent="0.3">
      <c r="A174" s="243"/>
      <c r="B174" s="244"/>
      <c r="C174" s="246"/>
      <c r="D174" s="246"/>
      <c r="E174" s="246"/>
      <c r="F174" s="246"/>
      <c r="G174" s="114" t="s">
        <v>97</v>
      </c>
      <c r="H174" s="136" t="s">
        <v>98</v>
      </c>
      <c r="J174" s="157"/>
    </row>
    <row r="175" spans="1:10" ht="14.25" customHeight="1" thickBot="1" x14ac:dyDescent="0.3">
      <c r="A175" s="137"/>
      <c r="B175" s="117" t="s">
        <v>63</v>
      </c>
      <c r="C175" s="118" t="str">
        <f>Jurnal!D71</f>
        <v>jurnal penyesuaian</v>
      </c>
      <c r="D175" s="119">
        <v>1</v>
      </c>
      <c r="E175" s="120">
        <f>Jurnal!F69</f>
        <v>150000</v>
      </c>
      <c r="F175" s="120"/>
      <c r="G175" s="121">
        <f>E175</f>
        <v>150000</v>
      </c>
      <c r="H175" s="138"/>
      <c r="J175" s="157"/>
    </row>
    <row r="176" spans="1:10" ht="14.25" customHeight="1" thickBot="1" x14ac:dyDescent="0.3">
      <c r="A176" s="139" t="s">
        <v>169</v>
      </c>
      <c r="B176" s="140">
        <v>31</v>
      </c>
      <c r="C176" s="123" t="s">
        <v>171</v>
      </c>
      <c r="D176" s="119" t="s">
        <v>172</v>
      </c>
      <c r="E176" s="124"/>
      <c r="F176" s="124">
        <f>E175</f>
        <v>150000</v>
      </c>
      <c r="G176" s="125">
        <f>G175+E176-F176</f>
        <v>0</v>
      </c>
      <c r="H176" s="141"/>
      <c r="J176" s="157"/>
    </row>
    <row r="177" spans="1:10" ht="14.25" customHeight="1" thickBot="1" x14ac:dyDescent="0.3">
      <c r="A177" s="142"/>
      <c r="B177" s="143"/>
      <c r="C177" s="144"/>
      <c r="D177" s="145"/>
      <c r="E177" s="146"/>
      <c r="F177" s="146"/>
      <c r="G177" s="129">
        <f t="shared" ref="G177" si="12">G176+E177-F177</f>
        <v>0</v>
      </c>
      <c r="H177" s="147"/>
      <c r="J177" s="157"/>
    </row>
    <row r="178" spans="1:10" ht="14.25" customHeight="1" thickBot="1" x14ac:dyDescent="0.3">
      <c r="J178" s="157"/>
    </row>
    <row r="179" spans="1:10" ht="14.25" customHeight="1" x14ac:dyDescent="0.3">
      <c r="A179" s="238" t="s">
        <v>102</v>
      </c>
      <c r="B179" s="239"/>
      <c r="C179" s="239"/>
      <c r="D179" s="239"/>
      <c r="E179" s="239"/>
      <c r="F179" s="239"/>
      <c r="G179" s="239"/>
      <c r="H179" s="240"/>
      <c r="J179" s="157"/>
    </row>
    <row r="180" spans="1:10" ht="14.25" customHeight="1" thickBot="1" x14ac:dyDescent="0.3">
      <c r="A180" s="131" t="s">
        <v>116</v>
      </c>
      <c r="B180" s="132"/>
      <c r="C180" s="113" t="str">
        <f>IF(H180="","",VLOOKUP(H180,COA,2))</f>
        <v>Beban Rupa-rupa</v>
      </c>
      <c r="D180" s="132"/>
      <c r="E180" s="132"/>
      <c r="F180" s="133"/>
      <c r="G180" s="134" t="s">
        <v>101</v>
      </c>
      <c r="H180" s="135">
        <v>514</v>
      </c>
      <c r="I180" s="73" t="s">
        <v>123</v>
      </c>
      <c r="J180" s="157"/>
    </row>
    <row r="181" spans="1:10" ht="14.25" customHeight="1" thickBot="1" x14ac:dyDescent="0.3">
      <c r="A181" s="241" t="s">
        <v>5</v>
      </c>
      <c r="B181" s="242"/>
      <c r="C181" s="245" t="s">
        <v>6</v>
      </c>
      <c r="D181" s="245" t="s">
        <v>7</v>
      </c>
      <c r="E181" s="247" t="s">
        <v>97</v>
      </c>
      <c r="F181" s="247" t="s">
        <v>98</v>
      </c>
      <c r="G181" s="248" t="s">
        <v>8</v>
      </c>
      <c r="H181" s="249"/>
      <c r="J181" s="157"/>
    </row>
    <row r="182" spans="1:10" ht="14.25" customHeight="1" thickBot="1" x14ac:dyDescent="0.3">
      <c r="A182" s="243"/>
      <c r="B182" s="244"/>
      <c r="C182" s="246"/>
      <c r="D182" s="246"/>
      <c r="E182" s="246"/>
      <c r="F182" s="246"/>
      <c r="G182" s="114" t="s">
        <v>97</v>
      </c>
      <c r="H182" s="136" t="s">
        <v>98</v>
      </c>
      <c r="J182" s="157"/>
    </row>
    <row r="183" spans="1:10" ht="14.25" customHeight="1" thickBot="1" x14ac:dyDescent="0.3">
      <c r="A183" s="137"/>
      <c r="B183" s="117" t="s">
        <v>58</v>
      </c>
      <c r="C183" s="118" t="str">
        <f>Jurnal!D56</f>
        <v>membayar beban rupa-rupa</v>
      </c>
      <c r="D183" s="119">
        <v>1</v>
      </c>
      <c r="E183" s="120">
        <f>Jurnal!F54</f>
        <v>40000</v>
      </c>
      <c r="F183" s="120"/>
      <c r="G183" s="121">
        <f>E183</f>
        <v>40000</v>
      </c>
      <c r="H183" s="138"/>
      <c r="J183" s="157"/>
    </row>
    <row r="184" spans="1:10" ht="14.25" customHeight="1" thickBot="1" x14ac:dyDescent="0.3">
      <c r="A184" s="139" t="s">
        <v>169</v>
      </c>
      <c r="B184" s="140">
        <v>31</v>
      </c>
      <c r="C184" s="123" t="s">
        <v>171</v>
      </c>
      <c r="D184" s="119" t="s">
        <v>172</v>
      </c>
      <c r="E184" s="124"/>
      <c r="F184" s="124">
        <f>E183</f>
        <v>40000</v>
      </c>
      <c r="G184" s="125">
        <f>G183+E184-F184</f>
        <v>0</v>
      </c>
      <c r="H184" s="141"/>
      <c r="J184" s="157"/>
    </row>
    <row r="185" spans="1:10" ht="14.25" customHeight="1" thickBot="1" x14ac:dyDescent="0.3">
      <c r="A185" s="142"/>
      <c r="B185" s="143"/>
      <c r="C185" s="144"/>
      <c r="D185" s="145"/>
      <c r="E185" s="146"/>
      <c r="F185" s="146"/>
      <c r="G185" s="129">
        <f t="shared" ref="G185" si="13">G184+E185-F185</f>
        <v>0</v>
      </c>
      <c r="H185" s="147"/>
      <c r="J185" s="157"/>
    </row>
    <row r="186" spans="1:10" ht="14.25" customHeight="1" thickBot="1" x14ac:dyDescent="0.3">
      <c r="J186" s="157"/>
    </row>
    <row r="187" spans="1:10" ht="14.25" customHeight="1" x14ac:dyDescent="0.3">
      <c r="A187" s="238" t="s">
        <v>102</v>
      </c>
      <c r="B187" s="239"/>
      <c r="C187" s="239"/>
      <c r="D187" s="239"/>
      <c r="E187" s="239"/>
      <c r="F187" s="239"/>
      <c r="G187" s="239"/>
      <c r="H187" s="240"/>
      <c r="J187" s="157"/>
    </row>
    <row r="188" spans="1:10" ht="14.25" customHeight="1" thickBot="1" x14ac:dyDescent="0.3">
      <c r="A188" s="131" t="s">
        <v>116</v>
      </c>
      <c r="B188" s="132"/>
      <c r="C188" s="113" t="str">
        <f>IF(H188="","",VLOOKUP(H188,COA,2))</f>
        <v>Beban perlengkapan Truk</v>
      </c>
      <c r="D188" s="132"/>
      <c r="E188" s="132"/>
      <c r="F188" s="133"/>
      <c r="G188" s="134" t="s">
        <v>101</v>
      </c>
      <c r="H188" s="135">
        <v>515</v>
      </c>
      <c r="I188" s="73" t="s">
        <v>123</v>
      </c>
      <c r="J188" s="157"/>
    </row>
    <row r="189" spans="1:10" ht="14.25" customHeight="1" thickBot="1" x14ac:dyDescent="0.3">
      <c r="A189" s="241" t="s">
        <v>5</v>
      </c>
      <c r="B189" s="242"/>
      <c r="C189" s="245" t="s">
        <v>6</v>
      </c>
      <c r="D189" s="245" t="s">
        <v>7</v>
      </c>
      <c r="E189" s="247" t="s">
        <v>97</v>
      </c>
      <c r="F189" s="247" t="s">
        <v>98</v>
      </c>
      <c r="G189" s="248" t="s">
        <v>8</v>
      </c>
      <c r="H189" s="249"/>
      <c r="J189" s="157"/>
    </row>
    <row r="190" spans="1:10" ht="14.25" customHeight="1" thickBot="1" x14ac:dyDescent="0.3">
      <c r="A190" s="243"/>
      <c r="B190" s="244"/>
      <c r="C190" s="246"/>
      <c r="D190" s="246"/>
      <c r="E190" s="246"/>
      <c r="F190" s="246"/>
      <c r="G190" s="114" t="s">
        <v>97</v>
      </c>
      <c r="H190" s="136" t="s">
        <v>98</v>
      </c>
      <c r="J190" s="157"/>
    </row>
    <row r="191" spans="1:10" ht="14.25" customHeight="1" thickBot="1" x14ac:dyDescent="0.3">
      <c r="A191" s="137"/>
      <c r="B191" s="117" t="s">
        <v>60</v>
      </c>
      <c r="C191" s="118" t="str">
        <f>Jurnal!D62</f>
        <v>jurnal penyesuaian</v>
      </c>
      <c r="D191" s="119">
        <v>1</v>
      </c>
      <c r="E191" s="120">
        <f>Jurnal!F60</f>
        <v>480000</v>
      </c>
      <c r="F191" s="120"/>
      <c r="G191" s="121">
        <f>E191</f>
        <v>480000</v>
      </c>
      <c r="H191" s="138"/>
      <c r="J191" s="157"/>
    </row>
    <row r="192" spans="1:10" ht="14.25" customHeight="1" thickBot="1" x14ac:dyDescent="0.3">
      <c r="A192" s="139" t="s">
        <v>169</v>
      </c>
      <c r="B192" s="140">
        <v>31</v>
      </c>
      <c r="C192" s="123" t="s">
        <v>171</v>
      </c>
      <c r="D192" s="119" t="s">
        <v>172</v>
      </c>
      <c r="E192" s="124"/>
      <c r="F192" s="124">
        <f>E191</f>
        <v>480000</v>
      </c>
      <c r="G192" s="125">
        <f>G191+E192-F192</f>
        <v>0</v>
      </c>
      <c r="H192" s="141"/>
      <c r="J192" s="157"/>
    </row>
    <row r="193" spans="1:10" ht="14.25" customHeight="1" thickBot="1" x14ac:dyDescent="0.3">
      <c r="A193" s="142"/>
      <c r="B193" s="143"/>
      <c r="C193" s="144"/>
      <c r="D193" s="145"/>
      <c r="E193" s="146"/>
      <c r="F193" s="146"/>
      <c r="G193" s="129">
        <f t="shared" ref="G193" si="14">G192+E193-F193</f>
        <v>0</v>
      </c>
      <c r="H193" s="147"/>
      <c r="J193" s="157"/>
    </row>
    <row r="194" spans="1:10" ht="14.25" customHeight="1" thickBot="1" x14ac:dyDescent="0.3">
      <c r="J194" s="157"/>
    </row>
    <row r="195" spans="1:10" ht="14.25" customHeight="1" x14ac:dyDescent="0.3">
      <c r="A195" s="238" t="s">
        <v>102</v>
      </c>
      <c r="B195" s="239"/>
      <c r="C195" s="239"/>
      <c r="D195" s="239"/>
      <c r="E195" s="239"/>
      <c r="F195" s="239"/>
      <c r="G195" s="239"/>
      <c r="H195" s="240"/>
      <c r="J195" s="157"/>
    </row>
    <row r="196" spans="1:10" ht="14.25" customHeight="1" thickBot="1" x14ac:dyDescent="0.3">
      <c r="A196" s="131" t="s">
        <v>116</v>
      </c>
      <c r="B196" s="132"/>
      <c r="C196" s="113" t="str">
        <f>IF(H196="","",VLOOKUP(H196,COA,2))</f>
        <v>Beban Perlengkapan kantor</v>
      </c>
      <c r="D196" s="132"/>
      <c r="E196" s="132"/>
      <c r="F196" s="133"/>
      <c r="G196" s="134" t="s">
        <v>101</v>
      </c>
      <c r="H196" s="135">
        <v>516</v>
      </c>
      <c r="I196" s="73" t="s">
        <v>123</v>
      </c>
      <c r="J196" s="157"/>
    </row>
    <row r="197" spans="1:10" ht="14.25" customHeight="1" thickBot="1" x14ac:dyDescent="0.3">
      <c r="A197" s="241" t="s">
        <v>5</v>
      </c>
      <c r="B197" s="242"/>
      <c r="C197" s="245" t="s">
        <v>6</v>
      </c>
      <c r="D197" s="245" t="s">
        <v>7</v>
      </c>
      <c r="E197" s="247" t="s">
        <v>97</v>
      </c>
      <c r="F197" s="247" t="s">
        <v>98</v>
      </c>
      <c r="G197" s="248" t="s">
        <v>8</v>
      </c>
      <c r="H197" s="249"/>
      <c r="J197" s="157"/>
    </row>
    <row r="198" spans="1:10" ht="14.25" customHeight="1" thickBot="1" x14ac:dyDescent="0.3">
      <c r="A198" s="243"/>
      <c r="B198" s="244"/>
      <c r="C198" s="246"/>
      <c r="D198" s="246"/>
      <c r="E198" s="246"/>
      <c r="F198" s="246"/>
      <c r="G198" s="114" t="s">
        <v>97</v>
      </c>
      <c r="H198" s="136" t="s">
        <v>98</v>
      </c>
      <c r="J198" s="157"/>
    </row>
    <row r="199" spans="1:10" ht="14.25" customHeight="1" thickBot="1" x14ac:dyDescent="0.3">
      <c r="A199" s="137"/>
      <c r="B199" s="117" t="s">
        <v>61</v>
      </c>
      <c r="C199" s="118" t="str">
        <f>Jurnal!D65</f>
        <v>jurnal penyesuaian</v>
      </c>
      <c r="D199" s="119">
        <v>1</v>
      </c>
      <c r="E199" s="120">
        <f>Jurnal!F63</f>
        <v>37000</v>
      </c>
      <c r="F199" s="120"/>
      <c r="G199" s="121">
        <f>E199</f>
        <v>37000</v>
      </c>
      <c r="H199" s="138"/>
      <c r="J199" s="157"/>
    </row>
    <row r="200" spans="1:10" ht="14.25" customHeight="1" thickBot="1" x14ac:dyDescent="0.3">
      <c r="A200" s="139" t="s">
        <v>169</v>
      </c>
      <c r="B200" s="140">
        <v>31</v>
      </c>
      <c r="C200" s="123" t="s">
        <v>171</v>
      </c>
      <c r="D200" s="119" t="s">
        <v>172</v>
      </c>
      <c r="E200" s="124"/>
      <c r="F200" s="124">
        <f>E199</f>
        <v>37000</v>
      </c>
      <c r="G200" s="125">
        <f>G199+E200-F200</f>
        <v>0</v>
      </c>
      <c r="H200" s="141"/>
      <c r="J200" s="157"/>
    </row>
    <row r="201" spans="1:10" ht="14.25" customHeight="1" thickBot="1" x14ac:dyDescent="0.3">
      <c r="A201" s="142"/>
      <c r="B201" s="143"/>
      <c r="C201" s="144"/>
      <c r="D201" s="145"/>
      <c r="E201" s="146"/>
      <c r="F201" s="146"/>
      <c r="G201" s="129">
        <f t="shared" ref="G201" si="15">G200+E201-F201</f>
        <v>0</v>
      </c>
      <c r="H201" s="147"/>
      <c r="J201" s="157"/>
    </row>
    <row r="202" spans="1:10" ht="14.25" customHeight="1" thickBot="1" x14ac:dyDescent="0.3">
      <c r="J202" s="157"/>
    </row>
    <row r="203" spans="1:10" ht="14.25" customHeight="1" x14ac:dyDescent="0.3">
      <c r="A203" s="238" t="s">
        <v>102</v>
      </c>
      <c r="B203" s="239"/>
      <c r="C203" s="239"/>
      <c r="D203" s="239"/>
      <c r="E203" s="239"/>
      <c r="F203" s="239"/>
      <c r="G203" s="239"/>
      <c r="H203" s="240"/>
      <c r="J203" s="157"/>
    </row>
    <row r="204" spans="1:10" ht="14.25" customHeight="1" thickBot="1" x14ac:dyDescent="0.3">
      <c r="A204" s="131" t="s">
        <v>116</v>
      </c>
      <c r="B204" s="132"/>
      <c r="C204" s="113" t="str">
        <f>IF(H204="","",VLOOKUP(H204,COA,2))</f>
        <v>Beban Penyusutan truk (investasi jk pjg)</v>
      </c>
      <c r="D204" s="132"/>
      <c r="E204" s="132"/>
      <c r="F204" s="133"/>
      <c r="G204" s="134" t="s">
        <v>101</v>
      </c>
      <c r="H204" s="135">
        <v>517</v>
      </c>
      <c r="I204" s="73" t="s">
        <v>123</v>
      </c>
      <c r="J204" s="157"/>
    </row>
    <row r="205" spans="1:10" ht="14.25" customHeight="1" thickBot="1" x14ac:dyDescent="0.3">
      <c r="A205" s="241" t="s">
        <v>5</v>
      </c>
      <c r="B205" s="242"/>
      <c r="C205" s="245" t="s">
        <v>6</v>
      </c>
      <c r="D205" s="245" t="s">
        <v>7</v>
      </c>
      <c r="E205" s="247" t="s">
        <v>97</v>
      </c>
      <c r="F205" s="247" t="s">
        <v>98</v>
      </c>
      <c r="G205" s="248" t="s">
        <v>8</v>
      </c>
      <c r="H205" s="249"/>
      <c r="J205" s="157"/>
    </row>
    <row r="206" spans="1:10" ht="14.25" customHeight="1" thickBot="1" x14ac:dyDescent="0.3">
      <c r="A206" s="243"/>
      <c r="B206" s="244"/>
      <c r="C206" s="246"/>
      <c r="D206" s="246"/>
      <c r="E206" s="246"/>
      <c r="F206" s="246"/>
      <c r="G206" s="114" t="s">
        <v>97</v>
      </c>
      <c r="H206" s="136" t="s">
        <v>98</v>
      </c>
      <c r="J206" s="157"/>
    </row>
    <row r="207" spans="1:10" ht="14.25" customHeight="1" thickBot="1" x14ac:dyDescent="0.3">
      <c r="A207" s="137"/>
      <c r="B207" s="117" t="s">
        <v>62</v>
      </c>
      <c r="C207" s="118" t="str">
        <f>Jurnal!D68</f>
        <v>jurnal penyesuaian</v>
      </c>
      <c r="D207" s="119">
        <v>1</v>
      </c>
      <c r="E207" s="120">
        <f>Jurnal!F66</f>
        <v>270000</v>
      </c>
      <c r="F207" s="120"/>
      <c r="G207" s="121">
        <f>E207</f>
        <v>270000</v>
      </c>
      <c r="H207" s="138"/>
      <c r="J207" s="157"/>
    </row>
    <row r="208" spans="1:10" ht="14.25" customHeight="1" thickBot="1" x14ac:dyDescent="0.3">
      <c r="A208" s="139" t="s">
        <v>169</v>
      </c>
      <c r="B208" s="140">
        <v>31</v>
      </c>
      <c r="C208" s="123" t="s">
        <v>171</v>
      </c>
      <c r="D208" s="119" t="s">
        <v>172</v>
      </c>
      <c r="E208" s="124"/>
      <c r="F208" s="124">
        <f>E207</f>
        <v>270000</v>
      </c>
      <c r="G208" s="125">
        <f>G207+E208-F208</f>
        <v>0</v>
      </c>
      <c r="H208" s="141"/>
      <c r="J208" s="157"/>
    </row>
    <row r="209" spans="1:10" ht="14.25" customHeight="1" thickBot="1" x14ac:dyDescent="0.3">
      <c r="A209" s="142"/>
      <c r="B209" s="143"/>
      <c r="C209" s="144"/>
      <c r="D209" s="145"/>
      <c r="E209" s="146"/>
      <c r="F209" s="146"/>
      <c r="G209" s="129">
        <f t="shared" ref="G209" si="16">G208+E209-F209</f>
        <v>0</v>
      </c>
      <c r="H209" s="147"/>
      <c r="J209" s="157"/>
    </row>
    <row r="210" spans="1:10" ht="14.25" customHeight="1" thickBot="1" x14ac:dyDescent="0.3">
      <c r="J210" s="157"/>
    </row>
    <row r="211" spans="1:10" ht="14.25" customHeight="1" x14ac:dyDescent="0.3">
      <c r="A211" s="238" t="s">
        <v>102</v>
      </c>
      <c r="B211" s="239"/>
      <c r="C211" s="239"/>
      <c r="D211" s="239"/>
      <c r="E211" s="239"/>
      <c r="F211" s="239"/>
      <c r="G211" s="239"/>
      <c r="H211" s="240"/>
      <c r="J211" s="157"/>
    </row>
    <row r="212" spans="1:10" ht="14.25" customHeight="1" thickBot="1" x14ac:dyDescent="0.3">
      <c r="A212" s="131" t="s">
        <v>116</v>
      </c>
      <c r="B212" s="132"/>
      <c r="C212" s="113" t="str">
        <f>IF(H212="","",VLOOKUP(H212,COA,2))</f>
        <v>Beban Listrik, Telp, Air</v>
      </c>
      <c r="D212" s="132"/>
      <c r="E212" s="132"/>
      <c r="F212" s="133"/>
      <c r="G212" s="134" t="s">
        <v>101</v>
      </c>
      <c r="H212" s="135">
        <v>518</v>
      </c>
      <c r="I212" s="73" t="s">
        <v>123</v>
      </c>
      <c r="J212" s="157"/>
    </row>
    <row r="213" spans="1:10" ht="14.25" customHeight="1" thickBot="1" x14ac:dyDescent="0.3">
      <c r="A213" s="241" t="s">
        <v>5</v>
      </c>
      <c r="B213" s="242"/>
      <c r="C213" s="245" t="s">
        <v>6</v>
      </c>
      <c r="D213" s="245" t="s">
        <v>7</v>
      </c>
      <c r="E213" s="247" t="s">
        <v>97</v>
      </c>
      <c r="F213" s="247" t="s">
        <v>98</v>
      </c>
      <c r="G213" s="248" t="s">
        <v>8</v>
      </c>
      <c r="H213" s="249"/>
      <c r="J213" s="157"/>
    </row>
    <row r="214" spans="1:10" ht="14.25" customHeight="1" thickBot="1" x14ac:dyDescent="0.3">
      <c r="A214" s="243"/>
      <c r="B214" s="244"/>
      <c r="C214" s="246"/>
      <c r="D214" s="246"/>
      <c r="E214" s="246"/>
      <c r="F214" s="246"/>
      <c r="G214" s="114" t="s">
        <v>97</v>
      </c>
      <c r="H214" s="136" t="s">
        <v>98</v>
      </c>
      <c r="J214" s="157"/>
    </row>
    <row r="215" spans="1:10" ht="14.25" customHeight="1" thickBot="1" x14ac:dyDescent="0.3">
      <c r="A215" s="137"/>
      <c r="B215" s="117" t="s">
        <v>56</v>
      </c>
      <c r="C215" s="118" t="str">
        <f>Jurnal!D50</f>
        <v>membayar beban listrik, telp, air</v>
      </c>
      <c r="D215" s="119">
        <v>1</v>
      </c>
      <c r="E215" s="120">
        <f>Jurnal!F48</f>
        <v>55000</v>
      </c>
      <c r="F215" s="120"/>
      <c r="G215" s="121">
        <f>E215</f>
        <v>55000</v>
      </c>
      <c r="H215" s="138"/>
      <c r="J215" s="157"/>
    </row>
    <row r="216" spans="1:10" ht="14.25" customHeight="1" thickBot="1" x14ac:dyDescent="0.3">
      <c r="A216" s="139" t="s">
        <v>169</v>
      </c>
      <c r="B216" s="140">
        <v>31</v>
      </c>
      <c r="C216" s="123" t="s">
        <v>171</v>
      </c>
      <c r="D216" s="119" t="s">
        <v>172</v>
      </c>
      <c r="E216" s="124"/>
      <c r="F216" s="124">
        <f>E215</f>
        <v>55000</v>
      </c>
      <c r="G216" s="125">
        <f>G215+E216-F216</f>
        <v>0</v>
      </c>
      <c r="H216" s="141"/>
      <c r="J216" s="157"/>
    </row>
    <row r="217" spans="1:10" ht="14.25" customHeight="1" thickBot="1" x14ac:dyDescent="0.3">
      <c r="A217" s="142"/>
      <c r="B217" s="143"/>
      <c r="C217" s="144"/>
      <c r="D217" s="145"/>
      <c r="E217" s="146"/>
      <c r="F217" s="146"/>
      <c r="G217" s="129">
        <f t="shared" ref="G217" si="17">G216+E217-F217</f>
        <v>0</v>
      </c>
      <c r="H217" s="147"/>
      <c r="J217" s="157"/>
    </row>
    <row r="218" spans="1:10" ht="14.25" customHeight="1" thickBot="1" x14ac:dyDescent="0.3">
      <c r="J218" s="157"/>
    </row>
    <row r="219" spans="1:10" ht="14.25" customHeight="1" x14ac:dyDescent="0.3">
      <c r="A219" s="238" t="s">
        <v>102</v>
      </c>
      <c r="B219" s="239"/>
      <c r="C219" s="239"/>
      <c r="D219" s="239"/>
      <c r="E219" s="239"/>
      <c r="F219" s="239"/>
      <c r="G219" s="239"/>
      <c r="H219" s="240"/>
      <c r="J219" s="157"/>
    </row>
    <row r="220" spans="1:10" ht="14.25" customHeight="1" thickBot="1" x14ac:dyDescent="0.3">
      <c r="A220" s="131" t="s">
        <v>116</v>
      </c>
      <c r="B220" s="132"/>
      <c r="C220" s="113" t="str">
        <f>IF(H220="","",VLOOKUP(H220,COA,2))</f>
        <v>Beban Pajak</v>
      </c>
      <c r="D220" s="132"/>
      <c r="E220" s="132"/>
      <c r="F220" s="133"/>
      <c r="G220" s="134" t="s">
        <v>101</v>
      </c>
      <c r="H220" s="135">
        <v>519</v>
      </c>
      <c r="I220" s="73" t="s">
        <v>123</v>
      </c>
      <c r="J220" s="157"/>
    </row>
    <row r="221" spans="1:10" ht="14.25" customHeight="1" thickBot="1" x14ac:dyDescent="0.3">
      <c r="A221" s="241" t="s">
        <v>5</v>
      </c>
      <c r="B221" s="242"/>
      <c r="C221" s="245" t="s">
        <v>6</v>
      </c>
      <c r="D221" s="245" t="s">
        <v>7</v>
      </c>
      <c r="E221" s="247" t="s">
        <v>97</v>
      </c>
      <c r="F221" s="247" t="s">
        <v>98</v>
      </c>
      <c r="G221" s="248" t="s">
        <v>8</v>
      </c>
      <c r="H221" s="249"/>
      <c r="J221" s="157"/>
    </row>
    <row r="222" spans="1:10" ht="14.25" customHeight="1" thickBot="1" x14ac:dyDescent="0.3">
      <c r="A222" s="243"/>
      <c r="B222" s="244"/>
      <c r="C222" s="246"/>
      <c r="D222" s="246"/>
      <c r="E222" s="246"/>
      <c r="F222" s="246"/>
      <c r="G222" s="114" t="s">
        <v>97</v>
      </c>
      <c r="H222" s="136" t="s">
        <v>98</v>
      </c>
      <c r="J222" s="157"/>
    </row>
    <row r="223" spans="1:10" ht="14.25" customHeight="1" thickBot="1" x14ac:dyDescent="0.3">
      <c r="A223" s="137"/>
      <c r="B223" s="117" t="s">
        <v>64</v>
      </c>
      <c r="C223" s="118" t="str">
        <f>Jurnal!D74</f>
        <v>jurnal penyesuaian</v>
      </c>
      <c r="D223" s="119">
        <v>1</v>
      </c>
      <c r="E223" s="120">
        <f>Jurnal!F72</f>
        <v>60000</v>
      </c>
      <c r="F223" s="120"/>
      <c r="G223" s="121">
        <f>E223</f>
        <v>60000</v>
      </c>
      <c r="H223" s="138"/>
      <c r="J223" s="157"/>
    </row>
    <row r="224" spans="1:10" ht="14.25" customHeight="1" thickBot="1" x14ac:dyDescent="0.3">
      <c r="A224" s="139" t="s">
        <v>169</v>
      </c>
      <c r="B224" s="140">
        <v>31</v>
      </c>
      <c r="C224" s="123" t="s">
        <v>171</v>
      </c>
      <c r="D224" s="119" t="s">
        <v>172</v>
      </c>
      <c r="E224" s="124"/>
      <c r="F224" s="124">
        <f>E223</f>
        <v>60000</v>
      </c>
      <c r="G224" s="125">
        <f>G223+E224-F224</f>
        <v>0</v>
      </c>
      <c r="H224" s="141"/>
      <c r="J224" s="157"/>
    </row>
    <row r="225" spans="1:10" ht="14.25" customHeight="1" thickBot="1" x14ac:dyDescent="0.3">
      <c r="A225" s="142"/>
      <c r="B225" s="143"/>
      <c r="C225" s="144"/>
      <c r="D225" s="145"/>
      <c r="E225" s="146"/>
      <c r="F225" s="146"/>
      <c r="G225" s="129">
        <f t="shared" ref="G225" si="18">G224+E225-F225</f>
        <v>0</v>
      </c>
      <c r="H225" s="147"/>
      <c r="J225" s="157"/>
    </row>
    <row r="226" spans="1:10" ht="14.25" customHeight="1" thickBot="1" x14ac:dyDescent="0.3">
      <c r="J226" s="157"/>
    </row>
    <row r="227" spans="1:10" ht="14.25" customHeight="1" x14ac:dyDescent="0.3">
      <c r="A227" s="238" t="s">
        <v>102</v>
      </c>
      <c r="B227" s="239"/>
      <c r="C227" s="239"/>
      <c r="D227" s="239"/>
      <c r="E227" s="239"/>
      <c r="F227" s="239"/>
      <c r="G227" s="239"/>
      <c r="H227" s="240"/>
      <c r="J227" s="157"/>
    </row>
    <row r="228" spans="1:10" ht="14.25" customHeight="1" thickBot="1" x14ac:dyDescent="0.3">
      <c r="A228" s="131" t="s">
        <v>116</v>
      </c>
      <c r="B228" s="132"/>
      <c r="C228" s="113" t="str">
        <f>IF(H228="","",VLOOKUP(H228,COA,2))</f>
        <v>Beban Perbaikan</v>
      </c>
      <c r="D228" s="132"/>
      <c r="E228" s="132"/>
      <c r="F228" s="133"/>
      <c r="G228" s="134" t="s">
        <v>101</v>
      </c>
      <c r="H228" s="135">
        <v>520</v>
      </c>
      <c r="I228" s="73" t="s">
        <v>123</v>
      </c>
      <c r="J228" s="157"/>
    </row>
    <row r="229" spans="1:10" ht="14.25" customHeight="1" thickBot="1" x14ac:dyDescent="0.3">
      <c r="A229" s="241" t="s">
        <v>5</v>
      </c>
      <c r="B229" s="242"/>
      <c r="C229" s="245" t="s">
        <v>6</v>
      </c>
      <c r="D229" s="245" t="s">
        <v>7</v>
      </c>
      <c r="E229" s="247" t="s">
        <v>97</v>
      </c>
      <c r="F229" s="247" t="s">
        <v>98</v>
      </c>
      <c r="G229" s="248" t="s">
        <v>8</v>
      </c>
      <c r="H229" s="249"/>
      <c r="J229" s="157"/>
    </row>
    <row r="230" spans="1:10" ht="14.25" customHeight="1" thickBot="1" x14ac:dyDescent="0.3">
      <c r="A230" s="243"/>
      <c r="B230" s="244"/>
      <c r="C230" s="246"/>
      <c r="D230" s="246"/>
      <c r="E230" s="246"/>
      <c r="F230" s="246"/>
      <c r="G230" s="114" t="s">
        <v>97</v>
      </c>
      <c r="H230" s="136" t="s">
        <v>98</v>
      </c>
      <c r="J230" s="157"/>
    </row>
    <row r="231" spans="1:10" ht="14.25" customHeight="1" thickBot="1" x14ac:dyDescent="0.3">
      <c r="A231" s="137"/>
      <c r="B231" s="117" t="s">
        <v>57</v>
      </c>
      <c r="C231" s="118" t="str">
        <f>Jurnal!D53</f>
        <v>membayar beban reparasi</v>
      </c>
      <c r="D231" s="119">
        <v>1</v>
      </c>
      <c r="E231" s="120">
        <f>Jurnal!F54</f>
        <v>40000</v>
      </c>
      <c r="F231" s="120"/>
      <c r="G231" s="121">
        <f>E231</f>
        <v>40000</v>
      </c>
      <c r="H231" s="138"/>
      <c r="J231" s="157"/>
    </row>
    <row r="232" spans="1:10" ht="14.25" customHeight="1" thickBot="1" x14ac:dyDescent="0.3">
      <c r="A232" s="139" t="s">
        <v>169</v>
      </c>
      <c r="B232" s="140">
        <v>31</v>
      </c>
      <c r="C232" s="123" t="s">
        <v>171</v>
      </c>
      <c r="D232" s="119" t="s">
        <v>172</v>
      </c>
      <c r="E232" s="124"/>
      <c r="F232" s="124">
        <f>E231</f>
        <v>40000</v>
      </c>
      <c r="G232" s="125">
        <f>G231+E232-F232</f>
        <v>0</v>
      </c>
      <c r="H232" s="141"/>
      <c r="J232" s="157"/>
    </row>
    <row r="233" spans="1:10" ht="14.25" customHeight="1" thickBot="1" x14ac:dyDescent="0.3">
      <c r="A233" s="142"/>
      <c r="B233" s="143"/>
      <c r="C233" s="144"/>
      <c r="D233" s="145"/>
      <c r="E233" s="146"/>
      <c r="F233" s="146"/>
      <c r="G233" s="129">
        <f t="shared" ref="G233" si="19">G232+E233-F233</f>
        <v>0</v>
      </c>
      <c r="H233" s="147"/>
      <c r="J233" s="157"/>
    </row>
    <row r="234" spans="1:10" ht="14.25" customHeight="1" x14ac:dyDescent="0.25"/>
    <row r="235" spans="1:10" ht="14.25" customHeight="1" x14ac:dyDescent="0.25"/>
    <row r="236" spans="1:10" ht="14.25" customHeight="1" x14ac:dyDescent="0.25"/>
    <row r="237" spans="1:10" ht="14.25" customHeight="1" x14ac:dyDescent="0.25"/>
    <row r="238" spans="1:10" ht="14.25" customHeight="1" x14ac:dyDescent="0.25"/>
    <row r="239" spans="1:10" ht="14.25" customHeight="1" x14ac:dyDescent="0.25"/>
    <row r="240" spans="1:1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</sheetData>
  <mergeCells count="196">
    <mergeCell ref="C77:C78"/>
    <mergeCell ref="D77:D78"/>
    <mergeCell ref="E77:E78"/>
    <mergeCell ref="F77:F78"/>
    <mergeCell ref="G77:H77"/>
    <mergeCell ref="A77:B78"/>
    <mergeCell ref="A75:H75"/>
    <mergeCell ref="C85:C86"/>
    <mergeCell ref="D85:D86"/>
    <mergeCell ref="E85:E86"/>
    <mergeCell ref="F85:F86"/>
    <mergeCell ref="G85:H85"/>
    <mergeCell ref="A85:B86"/>
    <mergeCell ref="A83:H83"/>
    <mergeCell ref="F93:F94"/>
    <mergeCell ref="G93:H93"/>
    <mergeCell ref="A93:B94"/>
    <mergeCell ref="A91:H91"/>
    <mergeCell ref="A131:H131"/>
    <mergeCell ref="C93:C94"/>
    <mergeCell ref="A115:H115"/>
    <mergeCell ref="C101:C102"/>
    <mergeCell ref="D101:D102"/>
    <mergeCell ref="E101:E102"/>
    <mergeCell ref="F101:F102"/>
    <mergeCell ref="G101:H101"/>
    <mergeCell ref="A101:B102"/>
    <mergeCell ref="A99:H99"/>
    <mergeCell ref="C109:C110"/>
    <mergeCell ref="D109:D110"/>
    <mergeCell ref="E109:E110"/>
    <mergeCell ref="F109:F110"/>
    <mergeCell ref="D117:D118"/>
    <mergeCell ref="E117:E118"/>
    <mergeCell ref="F117:F118"/>
    <mergeCell ref="G117:H117"/>
    <mergeCell ref="A117:B118"/>
    <mergeCell ref="C125:C126"/>
    <mergeCell ref="D125:D126"/>
    <mergeCell ref="E125:E126"/>
    <mergeCell ref="F125:F126"/>
    <mergeCell ref="G125:H125"/>
    <mergeCell ref="A125:B126"/>
    <mergeCell ref="D45:D46"/>
    <mergeCell ref="E45:E46"/>
    <mergeCell ref="F45:F46"/>
    <mergeCell ref="G45:H45"/>
    <mergeCell ref="A45:B46"/>
    <mergeCell ref="G109:H109"/>
    <mergeCell ref="A109:B110"/>
    <mergeCell ref="A107:H107"/>
    <mergeCell ref="A123:H123"/>
    <mergeCell ref="A67:H67"/>
    <mergeCell ref="A69:B70"/>
    <mergeCell ref="C69:C70"/>
    <mergeCell ref="D69:D70"/>
    <mergeCell ref="E69:E70"/>
    <mergeCell ref="F69:F70"/>
    <mergeCell ref="G69:H69"/>
    <mergeCell ref="D93:D94"/>
    <mergeCell ref="E93:E94"/>
    <mergeCell ref="A43:H43"/>
    <mergeCell ref="C53:C54"/>
    <mergeCell ref="D53:D54"/>
    <mergeCell ref="E53:E54"/>
    <mergeCell ref="F53:F54"/>
    <mergeCell ref="G53:H53"/>
    <mergeCell ref="A53:B54"/>
    <mergeCell ref="A51:H51"/>
    <mergeCell ref="A3:B4"/>
    <mergeCell ref="D21:D22"/>
    <mergeCell ref="E21:E22"/>
    <mergeCell ref="F21:F22"/>
    <mergeCell ref="G21:H21"/>
    <mergeCell ref="A19:H19"/>
    <mergeCell ref="E29:E30"/>
    <mergeCell ref="F29:F30"/>
    <mergeCell ref="G29:H29"/>
    <mergeCell ref="A29:B30"/>
    <mergeCell ref="A27:H27"/>
    <mergeCell ref="C45:C46"/>
    <mergeCell ref="A1:H1"/>
    <mergeCell ref="C3:C4"/>
    <mergeCell ref="D3:D4"/>
    <mergeCell ref="E3:E4"/>
    <mergeCell ref="F3:F4"/>
    <mergeCell ref="G3:H3"/>
    <mergeCell ref="G61:H61"/>
    <mergeCell ref="A59:H59"/>
    <mergeCell ref="C21:C22"/>
    <mergeCell ref="A21:B22"/>
    <mergeCell ref="C61:C62"/>
    <mergeCell ref="D61:D62"/>
    <mergeCell ref="E61:E62"/>
    <mergeCell ref="F61:F62"/>
    <mergeCell ref="A61:B62"/>
    <mergeCell ref="C37:C38"/>
    <mergeCell ref="D37:D38"/>
    <mergeCell ref="E37:E38"/>
    <mergeCell ref="F37:F38"/>
    <mergeCell ref="G37:H37"/>
    <mergeCell ref="A37:B38"/>
    <mergeCell ref="A35:H35"/>
    <mergeCell ref="C29:C30"/>
    <mergeCell ref="D29:D30"/>
    <mergeCell ref="A139:H139"/>
    <mergeCell ref="E157:E158"/>
    <mergeCell ref="F157:F158"/>
    <mergeCell ref="G157:H157"/>
    <mergeCell ref="A157:B158"/>
    <mergeCell ref="A155:H155"/>
    <mergeCell ref="F141:F142"/>
    <mergeCell ref="G141:H141"/>
    <mergeCell ref="A141:B142"/>
    <mergeCell ref="C149:C150"/>
    <mergeCell ref="D149:D150"/>
    <mergeCell ref="E149:E150"/>
    <mergeCell ref="F149:F150"/>
    <mergeCell ref="G149:H149"/>
    <mergeCell ref="A149:B150"/>
    <mergeCell ref="A147:H147"/>
    <mergeCell ref="C133:C134"/>
    <mergeCell ref="D133:D134"/>
    <mergeCell ref="E133:E134"/>
    <mergeCell ref="F133:F134"/>
    <mergeCell ref="G133:H133"/>
    <mergeCell ref="A133:B134"/>
    <mergeCell ref="C117:C118"/>
    <mergeCell ref="C197:C198"/>
    <mergeCell ref="D197:D198"/>
    <mergeCell ref="E197:E198"/>
    <mergeCell ref="F197:F198"/>
    <mergeCell ref="G197:H197"/>
    <mergeCell ref="A197:B198"/>
    <mergeCell ref="A195:H195"/>
    <mergeCell ref="C173:C174"/>
    <mergeCell ref="D173:D174"/>
    <mergeCell ref="E173:E174"/>
    <mergeCell ref="F173:F174"/>
    <mergeCell ref="G173:H173"/>
    <mergeCell ref="A173:B174"/>
    <mergeCell ref="C181:C182"/>
    <mergeCell ref="D181:D182"/>
    <mergeCell ref="E181:E182"/>
    <mergeCell ref="F181:F182"/>
    <mergeCell ref="A179:H179"/>
    <mergeCell ref="C157:C158"/>
    <mergeCell ref="D157:D158"/>
    <mergeCell ref="C189:C190"/>
    <mergeCell ref="D189:D190"/>
    <mergeCell ref="E189:E190"/>
    <mergeCell ref="F189:F190"/>
    <mergeCell ref="G189:H189"/>
    <mergeCell ref="A189:B190"/>
    <mergeCell ref="A187:H187"/>
    <mergeCell ref="A171:H171"/>
    <mergeCell ref="C165:C166"/>
    <mergeCell ref="D165:D166"/>
    <mergeCell ref="E165:E166"/>
    <mergeCell ref="F165:F166"/>
    <mergeCell ref="G165:H165"/>
    <mergeCell ref="A165:B166"/>
    <mergeCell ref="A163:H163"/>
    <mergeCell ref="G213:H213"/>
    <mergeCell ref="C205:C206"/>
    <mergeCell ref="D205:D206"/>
    <mergeCell ref="E205:E206"/>
    <mergeCell ref="F205:F206"/>
    <mergeCell ref="G205:H205"/>
    <mergeCell ref="A205:B206"/>
    <mergeCell ref="G181:H181"/>
    <mergeCell ref="A181:B182"/>
    <mergeCell ref="A227:H227"/>
    <mergeCell ref="A229:B230"/>
    <mergeCell ref="C229:C230"/>
    <mergeCell ref="D229:D230"/>
    <mergeCell ref="E229:E230"/>
    <mergeCell ref="F229:F230"/>
    <mergeCell ref="G229:H229"/>
    <mergeCell ref="A203:H203"/>
    <mergeCell ref="C141:C142"/>
    <mergeCell ref="D141:D142"/>
    <mergeCell ref="E141:E142"/>
    <mergeCell ref="A219:H219"/>
    <mergeCell ref="A221:B222"/>
    <mergeCell ref="C221:C222"/>
    <mergeCell ref="D221:D222"/>
    <mergeCell ref="E221:E222"/>
    <mergeCell ref="F221:F222"/>
    <mergeCell ref="G221:H221"/>
    <mergeCell ref="A211:H211"/>
    <mergeCell ref="A213:B214"/>
    <mergeCell ref="C213:C214"/>
    <mergeCell ref="D213:D214"/>
    <mergeCell ref="E213:E214"/>
    <mergeCell ref="F213:F214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CC99"/>
    <outlinePr summaryBelow="0" summaryRight="0"/>
  </sheetPr>
  <dimension ref="A1:N35"/>
  <sheetViews>
    <sheetView showGridLines="0" topLeftCell="E10" workbookViewId="0">
      <selection activeCell="B13" sqref="B13:N13"/>
    </sheetView>
  </sheetViews>
  <sheetFormatPr defaultColWidth="14.42578125" defaultRowHeight="15" customHeight="1" x14ac:dyDescent="0.25"/>
  <cols>
    <col min="1" max="1" width="8.140625" customWidth="1"/>
    <col min="2" max="2" width="35.42578125" customWidth="1"/>
    <col min="3" max="4" width="14.7109375" hidden="1" customWidth="1"/>
  </cols>
  <sheetData>
    <row r="1" spans="1:14" ht="15" customHeight="1" x14ac:dyDescent="0.3">
      <c r="A1" s="268" t="s">
        <v>9</v>
      </c>
      <c r="B1" s="228"/>
      <c r="C1" s="269"/>
      <c r="D1" s="269"/>
      <c r="E1" s="228"/>
      <c r="F1" s="228"/>
      <c r="G1" s="228"/>
      <c r="H1" s="228"/>
      <c r="I1" s="228"/>
      <c r="J1" s="228"/>
      <c r="K1" s="228"/>
      <c r="L1" s="228"/>
      <c r="M1" s="228"/>
      <c r="N1" s="269"/>
    </row>
    <row r="2" spans="1:14" ht="15" customHeight="1" x14ac:dyDescent="0.3">
      <c r="A2" s="270" t="s">
        <v>125</v>
      </c>
      <c r="B2" s="231"/>
      <c r="C2" s="271"/>
      <c r="D2" s="271"/>
      <c r="E2" s="231"/>
      <c r="F2" s="231"/>
      <c r="G2" s="231"/>
      <c r="H2" s="231"/>
      <c r="I2" s="231"/>
      <c r="J2" s="231"/>
      <c r="K2" s="231"/>
      <c r="L2" s="231"/>
      <c r="M2" s="231"/>
      <c r="N2" s="271"/>
    </row>
    <row r="3" spans="1:14" ht="15" customHeight="1" x14ac:dyDescent="0.3">
      <c r="A3" s="272">
        <v>31747</v>
      </c>
      <c r="B3" s="234"/>
      <c r="C3" s="273"/>
      <c r="D3" s="273"/>
      <c r="E3" s="234"/>
      <c r="F3" s="234"/>
      <c r="G3" s="234"/>
      <c r="H3" s="234"/>
      <c r="I3" s="234"/>
      <c r="J3" s="234"/>
      <c r="K3" s="234"/>
      <c r="L3" s="234"/>
      <c r="M3" s="234"/>
      <c r="N3" s="273"/>
    </row>
    <row r="5" spans="1:14" x14ac:dyDescent="0.25">
      <c r="A5" s="274" t="s">
        <v>10</v>
      </c>
      <c r="B5" s="276" t="s">
        <v>11</v>
      </c>
      <c r="C5" s="266" t="s">
        <v>150</v>
      </c>
      <c r="D5" s="267"/>
      <c r="E5" s="266" t="s">
        <v>12</v>
      </c>
      <c r="F5" s="267"/>
      <c r="G5" s="266" t="s">
        <v>13</v>
      </c>
      <c r="H5" s="267"/>
      <c r="I5" s="266" t="s">
        <v>14</v>
      </c>
      <c r="J5" s="267"/>
      <c r="K5" s="321" t="s">
        <v>15</v>
      </c>
      <c r="L5" s="322"/>
      <c r="M5" s="321" t="s">
        <v>16</v>
      </c>
      <c r="N5" s="322"/>
    </row>
    <row r="6" spans="1:14" x14ac:dyDescent="0.25">
      <c r="A6" s="275"/>
      <c r="B6" s="277"/>
      <c r="C6" s="167" t="s">
        <v>17</v>
      </c>
      <c r="D6" s="167" t="s">
        <v>18</v>
      </c>
      <c r="E6" s="167" t="s">
        <v>17</v>
      </c>
      <c r="F6" s="167" t="s">
        <v>18</v>
      </c>
      <c r="G6" s="167" t="s">
        <v>17</v>
      </c>
      <c r="H6" s="167" t="s">
        <v>18</v>
      </c>
      <c r="I6" s="167" t="s">
        <v>17</v>
      </c>
      <c r="J6" s="167" t="s">
        <v>18</v>
      </c>
      <c r="K6" s="323" t="s">
        <v>17</v>
      </c>
      <c r="L6" s="323" t="s">
        <v>18</v>
      </c>
      <c r="M6" s="323" t="s">
        <v>17</v>
      </c>
      <c r="N6" s="323" t="s">
        <v>18</v>
      </c>
    </row>
    <row r="7" spans="1:14" ht="15.75" x14ac:dyDescent="0.25">
      <c r="A7" s="158">
        <v>111</v>
      </c>
      <c r="B7" s="159" t="str">
        <f t="shared" ref="B7:B31" si="0">IF(A7="","",VLOOKUP(A7,COA,2))</f>
        <v>K a s</v>
      </c>
      <c r="C7" s="200">
        <f t="shared" ref="C7:C31" si="1">SUMIF(Ref,A7,Debit)</f>
        <v>12870000</v>
      </c>
      <c r="D7" s="201">
        <f t="shared" ref="D7:D31" si="2">SUMIF(Ref,A7,Kredit)</f>
        <v>10388000</v>
      </c>
      <c r="E7" s="200">
        <f>IF(C7&gt;D7,C7-D7,0)</f>
        <v>2482000</v>
      </c>
      <c r="F7" s="165">
        <f>IF(D7&gt;C7,D7-C7,0)</f>
        <v>0</v>
      </c>
      <c r="G7" s="165">
        <f t="shared" ref="G7:G31" si="3">SUMIF(refajp,A7,debitajp)</f>
        <v>0</v>
      </c>
      <c r="H7" s="165">
        <f t="shared" ref="H7:H31" si="4">SUMIF(refajp,A7,keditajp)</f>
        <v>0</v>
      </c>
      <c r="I7" s="165">
        <f>IF(E7+G7&gt;F7+H7,(E7+G7)-(F7+H7),0)</f>
        <v>2482000</v>
      </c>
      <c r="J7" s="165">
        <f>IF(F7+H7&gt;E7+G7,(F7+H7)-(E7+G7),0)</f>
        <v>0</v>
      </c>
      <c r="K7" s="320">
        <f>IF(A7&gt;=400,I7,0)</f>
        <v>0</v>
      </c>
      <c r="L7" s="320">
        <f>IF(A7&gt;=400,J7,0)</f>
        <v>0</v>
      </c>
      <c r="M7" s="320">
        <f>IF(A7&lt;400,I7,0)</f>
        <v>2482000</v>
      </c>
      <c r="N7" s="320">
        <f>IF(A7&lt;400,J7,0)</f>
        <v>0</v>
      </c>
    </row>
    <row r="8" spans="1:14" ht="15.75" x14ac:dyDescent="0.25">
      <c r="A8" s="158">
        <v>112</v>
      </c>
      <c r="B8" s="159" t="str">
        <f t="shared" si="0"/>
        <v>Piutang Usaha</v>
      </c>
      <c r="C8" s="200">
        <f t="shared" si="1"/>
        <v>6650000</v>
      </c>
      <c r="D8" s="201">
        <f t="shared" si="2"/>
        <v>5370000</v>
      </c>
      <c r="E8" s="200">
        <f t="shared" ref="E8:E31" si="5">IF(C8&gt;D8,C8-D8,0)</f>
        <v>1280000</v>
      </c>
      <c r="F8" s="165">
        <f t="shared" ref="F8:F31" si="6">IF(D8&gt;C8,D8-C8,0)</f>
        <v>0</v>
      </c>
      <c r="G8" s="165">
        <f t="shared" si="3"/>
        <v>0</v>
      </c>
      <c r="H8" s="165">
        <f t="shared" si="4"/>
        <v>0</v>
      </c>
      <c r="I8" s="165">
        <f t="shared" ref="I8:I32" si="7">IF(E8+G8&gt;F8+H8,(E8+G8)-(F8+H8),0)</f>
        <v>1280000</v>
      </c>
      <c r="J8" s="165">
        <f t="shared" ref="J8:J31" si="8">IF(F8+H8&gt;E8+G8,(F8+H8)-(E8+G8),0)</f>
        <v>0</v>
      </c>
      <c r="K8" s="320">
        <f t="shared" ref="K8:K32" si="9">IF(A8&gt;=400,I8,0)</f>
        <v>0</v>
      </c>
      <c r="L8" s="320">
        <f t="shared" ref="L8:L31" si="10">IF(A8&gt;=400,J8,0)</f>
        <v>0</v>
      </c>
      <c r="M8" s="320">
        <f t="shared" ref="M8:M31" si="11">IF(A8&lt;400,I8,0)</f>
        <v>1280000</v>
      </c>
      <c r="N8" s="320">
        <f t="shared" ref="N8:N31" si="12">IF(A8&lt;400,J8,0)</f>
        <v>0</v>
      </c>
    </row>
    <row r="9" spans="1:14" ht="15.75" x14ac:dyDescent="0.25">
      <c r="A9" s="158">
        <v>113</v>
      </c>
      <c r="B9" s="159" t="str">
        <f t="shared" si="0"/>
        <v>Asuransi dibayar dimuka</v>
      </c>
      <c r="C9" s="200">
        <f t="shared" si="1"/>
        <v>288000</v>
      </c>
      <c r="D9" s="201">
        <f t="shared" si="2"/>
        <v>0</v>
      </c>
      <c r="E9" s="200">
        <f t="shared" si="5"/>
        <v>288000</v>
      </c>
      <c r="F9" s="165">
        <f t="shared" si="6"/>
        <v>0</v>
      </c>
      <c r="G9" s="165">
        <f t="shared" si="3"/>
        <v>0</v>
      </c>
      <c r="H9" s="165">
        <f t="shared" si="4"/>
        <v>150000</v>
      </c>
      <c r="I9" s="165">
        <f t="shared" si="7"/>
        <v>138000</v>
      </c>
      <c r="J9" s="165">
        <f t="shared" si="8"/>
        <v>0</v>
      </c>
      <c r="K9" s="320">
        <f t="shared" si="9"/>
        <v>0</v>
      </c>
      <c r="L9" s="320">
        <f t="shared" si="10"/>
        <v>0</v>
      </c>
      <c r="M9" s="320">
        <f t="shared" si="11"/>
        <v>138000</v>
      </c>
      <c r="N9" s="320">
        <f t="shared" si="12"/>
        <v>0</v>
      </c>
    </row>
    <row r="10" spans="1:14" ht="15.75" x14ac:dyDescent="0.25">
      <c r="A10" s="158">
        <v>114</v>
      </c>
      <c r="B10" s="159" t="str">
        <f t="shared" si="0"/>
        <v>Pajak dibayar dimuka</v>
      </c>
      <c r="C10" s="200">
        <f t="shared" si="1"/>
        <v>240000</v>
      </c>
      <c r="D10" s="201">
        <f t="shared" si="2"/>
        <v>0</v>
      </c>
      <c r="E10" s="200">
        <f t="shared" si="5"/>
        <v>240000</v>
      </c>
      <c r="F10" s="165">
        <f t="shared" si="6"/>
        <v>0</v>
      </c>
      <c r="G10" s="165">
        <f t="shared" si="3"/>
        <v>0</v>
      </c>
      <c r="H10" s="165">
        <f t="shared" si="4"/>
        <v>60000</v>
      </c>
      <c r="I10" s="165">
        <f t="shared" si="7"/>
        <v>180000</v>
      </c>
      <c r="J10" s="165">
        <f t="shared" si="8"/>
        <v>0</v>
      </c>
      <c r="K10" s="320">
        <f t="shared" si="9"/>
        <v>0</v>
      </c>
      <c r="L10" s="320">
        <f t="shared" si="10"/>
        <v>0</v>
      </c>
      <c r="M10" s="320">
        <f t="shared" si="11"/>
        <v>180000</v>
      </c>
      <c r="N10" s="320">
        <f t="shared" si="12"/>
        <v>0</v>
      </c>
    </row>
    <row r="11" spans="1:14" ht="15.75" x14ac:dyDescent="0.25">
      <c r="A11" s="158">
        <v>115</v>
      </c>
      <c r="B11" s="159" t="str">
        <f t="shared" si="0"/>
        <v>Perlengkapan Truk</v>
      </c>
      <c r="C11" s="200">
        <f t="shared" si="1"/>
        <v>1176000</v>
      </c>
      <c r="D11" s="201">
        <f t="shared" si="2"/>
        <v>0</v>
      </c>
      <c r="E11" s="200">
        <f t="shared" si="5"/>
        <v>1176000</v>
      </c>
      <c r="F11" s="165">
        <f t="shared" si="6"/>
        <v>0</v>
      </c>
      <c r="G11" s="165">
        <f t="shared" si="3"/>
        <v>0</v>
      </c>
      <c r="H11" s="165">
        <f t="shared" si="4"/>
        <v>480000</v>
      </c>
      <c r="I11" s="165">
        <f t="shared" si="7"/>
        <v>696000</v>
      </c>
      <c r="J11" s="165">
        <f t="shared" si="8"/>
        <v>0</v>
      </c>
      <c r="K11" s="320">
        <f t="shared" si="9"/>
        <v>0</v>
      </c>
      <c r="L11" s="320">
        <f t="shared" si="10"/>
        <v>0</v>
      </c>
      <c r="M11" s="320">
        <f t="shared" si="11"/>
        <v>696000</v>
      </c>
      <c r="N11" s="320">
        <f t="shared" si="12"/>
        <v>0</v>
      </c>
    </row>
    <row r="12" spans="1:14" ht="15.75" x14ac:dyDescent="0.25">
      <c r="A12" s="158">
        <v>116</v>
      </c>
      <c r="B12" s="159" t="str">
        <f t="shared" si="0"/>
        <v>Perlengkapan Kantor</v>
      </c>
      <c r="C12" s="200">
        <f t="shared" si="1"/>
        <v>75000</v>
      </c>
      <c r="D12" s="201">
        <f t="shared" si="2"/>
        <v>0</v>
      </c>
      <c r="E12" s="200">
        <f t="shared" si="5"/>
        <v>75000</v>
      </c>
      <c r="F12" s="165">
        <f t="shared" si="6"/>
        <v>0</v>
      </c>
      <c r="G12" s="165">
        <f t="shared" si="3"/>
        <v>0</v>
      </c>
      <c r="H12" s="165">
        <f t="shared" si="4"/>
        <v>37000</v>
      </c>
      <c r="I12" s="165">
        <f t="shared" si="7"/>
        <v>38000</v>
      </c>
      <c r="J12" s="165">
        <f t="shared" si="8"/>
        <v>0</v>
      </c>
      <c r="K12" s="320">
        <f t="shared" si="9"/>
        <v>0</v>
      </c>
      <c r="L12" s="320">
        <f t="shared" si="10"/>
        <v>0</v>
      </c>
      <c r="M12" s="320">
        <f t="shared" si="11"/>
        <v>38000</v>
      </c>
      <c r="N12" s="320">
        <f t="shared" si="12"/>
        <v>0</v>
      </c>
    </row>
    <row r="13" spans="1:14" ht="15.75" x14ac:dyDescent="0.25">
      <c r="A13" s="158">
        <v>121</v>
      </c>
      <c r="B13" s="159" t="str">
        <f t="shared" si="0"/>
        <v>Investasi jangka panjang</v>
      </c>
      <c r="C13" s="200">
        <f t="shared" si="1"/>
        <v>0</v>
      </c>
      <c r="D13" s="201">
        <f t="shared" si="2"/>
        <v>0</v>
      </c>
      <c r="E13" s="200">
        <f t="shared" si="5"/>
        <v>0</v>
      </c>
      <c r="F13" s="165">
        <f t="shared" si="6"/>
        <v>0</v>
      </c>
      <c r="G13" s="165">
        <f t="shared" si="3"/>
        <v>0</v>
      </c>
      <c r="H13" s="165">
        <f t="shared" si="4"/>
        <v>0</v>
      </c>
      <c r="I13" s="165">
        <f t="shared" si="7"/>
        <v>0</v>
      </c>
      <c r="J13" s="165">
        <f t="shared" si="8"/>
        <v>0</v>
      </c>
      <c r="K13" s="320">
        <f t="shared" si="9"/>
        <v>0</v>
      </c>
      <c r="L13" s="320">
        <f t="shared" si="10"/>
        <v>0</v>
      </c>
      <c r="M13" s="320">
        <f t="shared" si="11"/>
        <v>0</v>
      </c>
      <c r="N13" s="320">
        <f t="shared" si="12"/>
        <v>0</v>
      </c>
    </row>
    <row r="14" spans="1:14" ht="15.75" x14ac:dyDescent="0.25">
      <c r="A14" s="158">
        <v>122</v>
      </c>
      <c r="B14" s="159" t="str">
        <f t="shared" si="0"/>
        <v>Kendaraan</v>
      </c>
      <c r="C14" s="200"/>
      <c r="D14" s="201"/>
      <c r="E14" s="200">
        <v>6000000</v>
      </c>
      <c r="F14" s="165"/>
      <c r="G14" s="165"/>
      <c r="H14" s="165"/>
      <c r="I14" s="165">
        <f t="shared" si="7"/>
        <v>6000000</v>
      </c>
      <c r="J14" s="165"/>
      <c r="K14" s="320"/>
      <c r="L14" s="320"/>
      <c r="M14" s="320">
        <f t="shared" si="11"/>
        <v>6000000</v>
      </c>
      <c r="N14" s="320">
        <f t="shared" si="12"/>
        <v>0</v>
      </c>
    </row>
    <row r="15" spans="1:14" ht="15.75" x14ac:dyDescent="0.25">
      <c r="A15" s="158">
        <v>123</v>
      </c>
      <c r="B15" s="159" t="str">
        <f t="shared" si="0"/>
        <v>Akum. penyusutan-truk</v>
      </c>
      <c r="C15" s="200">
        <f t="shared" si="1"/>
        <v>0</v>
      </c>
      <c r="D15" s="201">
        <f t="shared" si="2"/>
        <v>0</v>
      </c>
      <c r="E15" s="200">
        <f t="shared" si="5"/>
        <v>0</v>
      </c>
      <c r="F15" s="165">
        <f t="shared" si="6"/>
        <v>0</v>
      </c>
      <c r="G15" s="165">
        <f t="shared" si="3"/>
        <v>0</v>
      </c>
      <c r="H15" s="165">
        <f t="shared" si="4"/>
        <v>270000</v>
      </c>
      <c r="I15" s="165">
        <f t="shared" si="7"/>
        <v>0</v>
      </c>
      <c r="J15" s="165">
        <f t="shared" si="8"/>
        <v>270000</v>
      </c>
      <c r="K15" s="320">
        <f t="shared" si="9"/>
        <v>0</v>
      </c>
      <c r="L15" s="320">
        <f t="shared" si="10"/>
        <v>0</v>
      </c>
      <c r="M15" s="320">
        <f t="shared" si="11"/>
        <v>0</v>
      </c>
      <c r="N15" s="320">
        <f t="shared" si="12"/>
        <v>270000</v>
      </c>
    </row>
    <row r="16" spans="1:14" ht="15.75" x14ac:dyDescent="0.25">
      <c r="A16" s="158">
        <v>124</v>
      </c>
      <c r="B16" s="159" t="str">
        <f t="shared" si="0"/>
        <v>Aset tak berwujud</v>
      </c>
      <c r="C16" s="200">
        <f t="shared" si="1"/>
        <v>1000000</v>
      </c>
      <c r="D16" s="201">
        <f t="shared" si="2"/>
        <v>0</v>
      </c>
      <c r="E16" s="200">
        <f t="shared" si="5"/>
        <v>1000000</v>
      </c>
      <c r="F16" s="165">
        <f t="shared" si="6"/>
        <v>0</v>
      </c>
      <c r="G16" s="165">
        <f t="shared" si="3"/>
        <v>0</v>
      </c>
      <c r="H16" s="165">
        <f t="shared" si="4"/>
        <v>0</v>
      </c>
      <c r="I16" s="165">
        <f t="shared" si="7"/>
        <v>1000000</v>
      </c>
      <c r="J16" s="165">
        <f t="shared" si="8"/>
        <v>0</v>
      </c>
      <c r="K16" s="320">
        <f t="shared" si="9"/>
        <v>0</v>
      </c>
      <c r="L16" s="320">
        <f t="shared" si="10"/>
        <v>0</v>
      </c>
      <c r="M16" s="320">
        <f t="shared" si="11"/>
        <v>1000000</v>
      </c>
      <c r="N16" s="320">
        <f t="shared" si="12"/>
        <v>0</v>
      </c>
    </row>
    <row r="17" spans="1:14" ht="15.75" x14ac:dyDescent="0.25">
      <c r="A17" s="158">
        <v>211</v>
      </c>
      <c r="B17" s="159" t="str">
        <f t="shared" si="0"/>
        <v>Utang usaha</v>
      </c>
      <c r="C17" s="200">
        <f t="shared" si="1"/>
        <v>900000</v>
      </c>
      <c r="D17" s="201">
        <f t="shared" si="2"/>
        <v>1506000</v>
      </c>
      <c r="E17" s="200">
        <f t="shared" si="5"/>
        <v>0</v>
      </c>
      <c r="F17" s="165">
        <f t="shared" si="6"/>
        <v>606000</v>
      </c>
      <c r="G17" s="165">
        <f t="shared" si="3"/>
        <v>0</v>
      </c>
      <c r="H17" s="165">
        <f t="shared" si="4"/>
        <v>0</v>
      </c>
      <c r="I17" s="165">
        <f t="shared" si="7"/>
        <v>0</v>
      </c>
      <c r="J17" s="165">
        <f t="shared" si="8"/>
        <v>606000</v>
      </c>
      <c r="K17" s="320">
        <f t="shared" si="9"/>
        <v>0</v>
      </c>
      <c r="L17" s="320">
        <f t="shared" si="10"/>
        <v>0</v>
      </c>
      <c r="M17" s="320">
        <f t="shared" si="11"/>
        <v>0</v>
      </c>
      <c r="N17" s="320">
        <f t="shared" si="12"/>
        <v>606000</v>
      </c>
    </row>
    <row r="18" spans="1:14" ht="15.75" x14ac:dyDescent="0.25">
      <c r="A18" s="158">
        <v>212</v>
      </c>
      <c r="B18" s="159" t="str">
        <f t="shared" si="0"/>
        <v>Wesel bayar</v>
      </c>
      <c r="C18" s="200">
        <f t="shared" si="1"/>
        <v>0</v>
      </c>
      <c r="D18" s="201">
        <f t="shared" si="2"/>
        <v>1200000</v>
      </c>
      <c r="E18" s="200">
        <f t="shared" si="5"/>
        <v>0</v>
      </c>
      <c r="F18" s="165">
        <f t="shared" si="6"/>
        <v>1200000</v>
      </c>
      <c r="G18" s="165">
        <f t="shared" si="3"/>
        <v>0</v>
      </c>
      <c r="H18" s="165">
        <f t="shared" si="4"/>
        <v>0</v>
      </c>
      <c r="I18" s="165">
        <f t="shared" si="7"/>
        <v>0</v>
      </c>
      <c r="J18" s="165">
        <f t="shared" si="8"/>
        <v>1200000</v>
      </c>
      <c r="K18" s="320">
        <f t="shared" si="9"/>
        <v>0</v>
      </c>
      <c r="L18" s="320">
        <f t="shared" si="10"/>
        <v>0</v>
      </c>
      <c r="M18" s="320">
        <f t="shared" si="11"/>
        <v>0</v>
      </c>
      <c r="N18" s="320">
        <f t="shared" si="12"/>
        <v>1200000</v>
      </c>
    </row>
    <row r="19" spans="1:14" ht="15.75" x14ac:dyDescent="0.25">
      <c r="A19" s="158">
        <v>311</v>
      </c>
      <c r="B19" s="159" t="str">
        <f t="shared" si="0"/>
        <v>Modal Saham</v>
      </c>
      <c r="C19" s="200">
        <f t="shared" si="1"/>
        <v>0</v>
      </c>
      <c r="D19" s="201">
        <f t="shared" si="2"/>
        <v>7500000</v>
      </c>
      <c r="E19" s="200">
        <f t="shared" si="5"/>
        <v>0</v>
      </c>
      <c r="F19" s="165">
        <f t="shared" si="6"/>
        <v>7500000</v>
      </c>
      <c r="G19" s="165">
        <f t="shared" si="3"/>
        <v>0</v>
      </c>
      <c r="H19" s="165">
        <f t="shared" si="4"/>
        <v>0</v>
      </c>
      <c r="I19" s="165">
        <f t="shared" si="7"/>
        <v>0</v>
      </c>
      <c r="J19" s="165">
        <f t="shared" si="8"/>
        <v>7500000</v>
      </c>
      <c r="K19" s="320">
        <f t="shared" si="9"/>
        <v>0</v>
      </c>
      <c r="L19" s="320">
        <f t="shared" si="10"/>
        <v>0</v>
      </c>
      <c r="M19" s="320">
        <f t="shared" si="11"/>
        <v>0</v>
      </c>
      <c r="N19" s="320">
        <f t="shared" si="12"/>
        <v>7500000</v>
      </c>
    </row>
    <row r="20" spans="1:14" ht="15.75" x14ac:dyDescent="0.25">
      <c r="A20" s="158">
        <v>312</v>
      </c>
      <c r="B20" s="159" t="str">
        <f t="shared" si="0"/>
        <v>Dividen</v>
      </c>
      <c r="C20" s="200">
        <f t="shared" si="1"/>
        <v>600000</v>
      </c>
      <c r="D20" s="201">
        <f t="shared" si="2"/>
        <v>0</v>
      </c>
      <c r="E20" s="200">
        <f t="shared" si="5"/>
        <v>600000</v>
      </c>
      <c r="F20" s="165">
        <f t="shared" si="6"/>
        <v>0</v>
      </c>
      <c r="G20" s="165">
        <f t="shared" si="3"/>
        <v>0</v>
      </c>
      <c r="H20" s="165">
        <f t="shared" si="4"/>
        <v>0</v>
      </c>
      <c r="I20" s="165">
        <f t="shared" si="7"/>
        <v>600000</v>
      </c>
      <c r="J20" s="165">
        <f t="shared" si="8"/>
        <v>0</v>
      </c>
      <c r="K20" s="320">
        <f t="shared" si="9"/>
        <v>0</v>
      </c>
      <c r="L20" s="320">
        <f t="shared" si="10"/>
        <v>0</v>
      </c>
      <c r="M20" s="320">
        <f t="shared" si="11"/>
        <v>600000</v>
      </c>
      <c r="N20" s="320">
        <f t="shared" si="12"/>
        <v>0</v>
      </c>
    </row>
    <row r="21" spans="1:14" ht="15.75" x14ac:dyDescent="0.25">
      <c r="A21" s="158">
        <v>411</v>
      </c>
      <c r="B21" s="159" t="str">
        <f t="shared" si="0"/>
        <v>Pendapatan Jasa</v>
      </c>
      <c r="C21" s="200">
        <f t="shared" si="1"/>
        <v>0</v>
      </c>
      <c r="D21" s="201">
        <f t="shared" si="2"/>
        <v>6300000</v>
      </c>
      <c r="E21" s="200">
        <f t="shared" si="5"/>
        <v>0</v>
      </c>
      <c r="F21" s="165">
        <f t="shared" si="6"/>
        <v>6300000</v>
      </c>
      <c r="G21" s="165">
        <f t="shared" si="3"/>
        <v>0</v>
      </c>
      <c r="H21" s="165">
        <f t="shared" si="4"/>
        <v>0</v>
      </c>
      <c r="I21" s="165">
        <f t="shared" si="7"/>
        <v>0</v>
      </c>
      <c r="J21" s="165">
        <f t="shared" si="8"/>
        <v>6300000</v>
      </c>
      <c r="K21" s="320">
        <f t="shared" si="9"/>
        <v>0</v>
      </c>
      <c r="L21" s="320">
        <f t="shared" si="10"/>
        <v>6300000</v>
      </c>
      <c r="M21" s="320">
        <f t="shared" si="11"/>
        <v>0</v>
      </c>
      <c r="N21" s="320">
        <f t="shared" si="12"/>
        <v>0</v>
      </c>
    </row>
    <row r="22" spans="1:14" ht="15.75" x14ac:dyDescent="0.25">
      <c r="A22" s="158">
        <v>511</v>
      </c>
      <c r="B22" s="159" t="str">
        <f t="shared" si="0"/>
        <v>Beban Upah</v>
      </c>
      <c r="C22" s="200">
        <f t="shared" si="1"/>
        <v>2100000</v>
      </c>
      <c r="D22" s="201">
        <f t="shared" si="2"/>
        <v>0</v>
      </c>
      <c r="E22" s="200">
        <f t="shared" si="5"/>
        <v>2100000</v>
      </c>
      <c r="F22" s="165">
        <f t="shared" si="6"/>
        <v>0</v>
      </c>
      <c r="G22" s="165">
        <f t="shared" si="3"/>
        <v>0</v>
      </c>
      <c r="H22" s="165">
        <f t="shared" si="4"/>
        <v>0</v>
      </c>
      <c r="I22" s="165">
        <f t="shared" si="7"/>
        <v>2100000</v>
      </c>
      <c r="J22" s="165">
        <f t="shared" si="8"/>
        <v>0</v>
      </c>
      <c r="K22" s="320">
        <f t="shared" si="9"/>
        <v>2100000</v>
      </c>
      <c r="L22" s="320">
        <f t="shared" si="10"/>
        <v>0</v>
      </c>
      <c r="M22" s="320">
        <f t="shared" si="11"/>
        <v>0</v>
      </c>
      <c r="N22" s="320">
        <f t="shared" si="12"/>
        <v>0</v>
      </c>
    </row>
    <row r="23" spans="1:14" ht="15.75" x14ac:dyDescent="0.25">
      <c r="A23" s="158">
        <v>512</v>
      </c>
      <c r="B23" s="159" t="str">
        <f t="shared" si="0"/>
        <v>Beban Sewa</v>
      </c>
      <c r="C23" s="200">
        <f t="shared" si="1"/>
        <v>150000</v>
      </c>
      <c r="D23" s="201">
        <f t="shared" si="2"/>
        <v>0</v>
      </c>
      <c r="E23" s="200">
        <f t="shared" si="5"/>
        <v>150000</v>
      </c>
      <c r="F23" s="165">
        <f t="shared" si="6"/>
        <v>0</v>
      </c>
      <c r="G23" s="165">
        <f t="shared" si="3"/>
        <v>0</v>
      </c>
      <c r="H23" s="165">
        <f t="shared" si="4"/>
        <v>0</v>
      </c>
      <c r="I23" s="165">
        <f t="shared" si="7"/>
        <v>150000</v>
      </c>
      <c r="J23" s="165">
        <f t="shared" si="8"/>
        <v>0</v>
      </c>
      <c r="K23" s="320">
        <f t="shared" si="9"/>
        <v>150000</v>
      </c>
      <c r="L23" s="320">
        <f t="shared" si="10"/>
        <v>0</v>
      </c>
      <c r="M23" s="320">
        <f t="shared" si="11"/>
        <v>0</v>
      </c>
      <c r="N23" s="320">
        <f t="shared" si="12"/>
        <v>0</v>
      </c>
    </row>
    <row r="24" spans="1:14" ht="15.75" x14ac:dyDescent="0.25">
      <c r="A24" s="158">
        <v>513</v>
      </c>
      <c r="B24" s="159" t="str">
        <f t="shared" si="0"/>
        <v>Beban Asuransi</v>
      </c>
      <c r="C24" s="200">
        <f t="shared" si="1"/>
        <v>0</v>
      </c>
      <c r="D24" s="201">
        <f t="shared" si="2"/>
        <v>0</v>
      </c>
      <c r="E24" s="200">
        <f t="shared" si="5"/>
        <v>0</v>
      </c>
      <c r="F24" s="165">
        <f t="shared" si="6"/>
        <v>0</v>
      </c>
      <c r="G24" s="165">
        <f t="shared" si="3"/>
        <v>150000</v>
      </c>
      <c r="H24" s="165">
        <f t="shared" si="4"/>
        <v>0</v>
      </c>
      <c r="I24" s="165">
        <f t="shared" si="7"/>
        <v>150000</v>
      </c>
      <c r="J24" s="165">
        <f t="shared" si="8"/>
        <v>0</v>
      </c>
      <c r="K24" s="320">
        <f t="shared" si="9"/>
        <v>150000</v>
      </c>
      <c r="L24" s="320">
        <f t="shared" si="10"/>
        <v>0</v>
      </c>
      <c r="M24" s="320">
        <f t="shared" si="11"/>
        <v>0</v>
      </c>
      <c r="N24" s="320">
        <f t="shared" si="12"/>
        <v>0</v>
      </c>
    </row>
    <row r="25" spans="1:14" ht="15.75" x14ac:dyDescent="0.25">
      <c r="A25" s="158">
        <v>514</v>
      </c>
      <c r="B25" s="159" t="str">
        <f t="shared" si="0"/>
        <v>Beban Rupa-rupa</v>
      </c>
      <c r="C25" s="200">
        <f t="shared" si="1"/>
        <v>40000</v>
      </c>
      <c r="D25" s="201">
        <f t="shared" si="2"/>
        <v>0</v>
      </c>
      <c r="E25" s="200">
        <f t="shared" si="5"/>
        <v>40000</v>
      </c>
      <c r="F25" s="165">
        <f t="shared" si="6"/>
        <v>0</v>
      </c>
      <c r="G25" s="165">
        <f t="shared" si="3"/>
        <v>0</v>
      </c>
      <c r="H25" s="165">
        <f t="shared" si="4"/>
        <v>0</v>
      </c>
      <c r="I25" s="165">
        <f t="shared" si="7"/>
        <v>40000</v>
      </c>
      <c r="J25" s="165">
        <f t="shared" si="8"/>
        <v>0</v>
      </c>
      <c r="K25" s="320">
        <f t="shared" si="9"/>
        <v>40000</v>
      </c>
      <c r="L25" s="320">
        <f t="shared" si="10"/>
        <v>0</v>
      </c>
      <c r="M25" s="320">
        <f t="shared" si="11"/>
        <v>0</v>
      </c>
      <c r="N25" s="320">
        <f t="shared" si="12"/>
        <v>0</v>
      </c>
    </row>
    <row r="26" spans="1:14" ht="15.75" x14ac:dyDescent="0.25">
      <c r="A26" s="158">
        <v>515</v>
      </c>
      <c r="B26" s="159" t="str">
        <f t="shared" si="0"/>
        <v>Beban perlengkapan Truk</v>
      </c>
      <c r="C26" s="200">
        <f t="shared" si="1"/>
        <v>0</v>
      </c>
      <c r="D26" s="201">
        <f t="shared" si="2"/>
        <v>0</v>
      </c>
      <c r="E26" s="200">
        <f t="shared" si="5"/>
        <v>0</v>
      </c>
      <c r="F26" s="165">
        <f t="shared" si="6"/>
        <v>0</v>
      </c>
      <c r="G26" s="165">
        <f t="shared" si="3"/>
        <v>480000</v>
      </c>
      <c r="H26" s="165">
        <f t="shared" si="4"/>
        <v>0</v>
      </c>
      <c r="I26" s="165">
        <f t="shared" si="7"/>
        <v>480000</v>
      </c>
      <c r="J26" s="165">
        <f t="shared" si="8"/>
        <v>0</v>
      </c>
      <c r="K26" s="320">
        <f t="shared" si="9"/>
        <v>480000</v>
      </c>
      <c r="L26" s="320">
        <f t="shared" si="10"/>
        <v>0</v>
      </c>
      <c r="M26" s="320">
        <f t="shared" si="11"/>
        <v>0</v>
      </c>
      <c r="N26" s="320">
        <f t="shared" si="12"/>
        <v>0</v>
      </c>
    </row>
    <row r="27" spans="1:14" ht="15.75" x14ac:dyDescent="0.25">
      <c r="A27" s="158">
        <v>516</v>
      </c>
      <c r="B27" s="159" t="str">
        <f t="shared" si="0"/>
        <v>Beban Perlengkapan kantor</v>
      </c>
      <c r="C27" s="200">
        <f t="shared" si="1"/>
        <v>0</v>
      </c>
      <c r="D27" s="201">
        <f t="shared" si="2"/>
        <v>0</v>
      </c>
      <c r="E27" s="200">
        <f t="shared" si="5"/>
        <v>0</v>
      </c>
      <c r="F27" s="165">
        <f t="shared" si="6"/>
        <v>0</v>
      </c>
      <c r="G27" s="165">
        <f t="shared" si="3"/>
        <v>37000</v>
      </c>
      <c r="H27" s="165">
        <f t="shared" si="4"/>
        <v>0</v>
      </c>
      <c r="I27" s="165">
        <f t="shared" si="7"/>
        <v>37000</v>
      </c>
      <c r="J27" s="165">
        <f t="shared" si="8"/>
        <v>0</v>
      </c>
      <c r="K27" s="320">
        <f t="shared" si="9"/>
        <v>37000</v>
      </c>
      <c r="L27" s="320">
        <f t="shared" si="10"/>
        <v>0</v>
      </c>
      <c r="M27" s="320">
        <f t="shared" si="11"/>
        <v>0</v>
      </c>
      <c r="N27" s="320">
        <f t="shared" si="12"/>
        <v>0</v>
      </c>
    </row>
    <row r="28" spans="1:14" ht="15.75" x14ac:dyDescent="0.25">
      <c r="A28" s="158">
        <v>517</v>
      </c>
      <c r="B28" s="159" t="str">
        <f t="shared" si="0"/>
        <v>Beban Penyusutan truk (investasi jk pjg)</v>
      </c>
      <c r="C28" s="200">
        <f t="shared" si="1"/>
        <v>0</v>
      </c>
      <c r="D28" s="201">
        <f t="shared" si="2"/>
        <v>0</v>
      </c>
      <c r="E28" s="200">
        <f t="shared" si="5"/>
        <v>0</v>
      </c>
      <c r="F28" s="165">
        <f t="shared" si="6"/>
        <v>0</v>
      </c>
      <c r="G28" s="165">
        <f t="shared" si="3"/>
        <v>270000</v>
      </c>
      <c r="H28" s="165">
        <f t="shared" si="4"/>
        <v>0</v>
      </c>
      <c r="I28" s="165">
        <f t="shared" si="7"/>
        <v>270000</v>
      </c>
      <c r="J28" s="165">
        <f t="shared" si="8"/>
        <v>0</v>
      </c>
      <c r="K28" s="320">
        <f t="shared" si="9"/>
        <v>270000</v>
      </c>
      <c r="L28" s="320">
        <f t="shared" si="10"/>
        <v>0</v>
      </c>
      <c r="M28" s="320">
        <f t="shared" si="11"/>
        <v>0</v>
      </c>
      <c r="N28" s="320">
        <f t="shared" si="12"/>
        <v>0</v>
      </c>
    </row>
    <row r="29" spans="1:14" ht="15.75" x14ac:dyDescent="0.25">
      <c r="A29" s="158">
        <v>518</v>
      </c>
      <c r="B29" s="159" t="str">
        <f t="shared" si="0"/>
        <v>Beban Listrik, Telp, Air</v>
      </c>
      <c r="C29" s="200">
        <f t="shared" si="1"/>
        <v>55000</v>
      </c>
      <c r="D29" s="201">
        <f t="shared" si="2"/>
        <v>0</v>
      </c>
      <c r="E29" s="200">
        <f t="shared" si="5"/>
        <v>55000</v>
      </c>
      <c r="F29" s="165">
        <f t="shared" si="6"/>
        <v>0</v>
      </c>
      <c r="G29" s="165">
        <f t="shared" si="3"/>
        <v>0</v>
      </c>
      <c r="H29" s="165">
        <f t="shared" si="4"/>
        <v>0</v>
      </c>
      <c r="I29" s="165">
        <f t="shared" si="7"/>
        <v>55000</v>
      </c>
      <c r="J29" s="165">
        <f t="shared" si="8"/>
        <v>0</v>
      </c>
      <c r="K29" s="320">
        <f t="shared" si="9"/>
        <v>55000</v>
      </c>
      <c r="L29" s="320">
        <f t="shared" si="10"/>
        <v>0</v>
      </c>
      <c r="M29" s="320">
        <f t="shared" si="11"/>
        <v>0</v>
      </c>
      <c r="N29" s="320">
        <f t="shared" si="12"/>
        <v>0</v>
      </c>
    </row>
    <row r="30" spans="1:14" ht="15.75" x14ac:dyDescent="0.25">
      <c r="A30" s="158">
        <v>519</v>
      </c>
      <c r="B30" s="159" t="str">
        <f t="shared" si="0"/>
        <v>Beban Pajak</v>
      </c>
      <c r="C30" s="200">
        <f t="shared" si="1"/>
        <v>0</v>
      </c>
      <c r="D30" s="201">
        <f t="shared" si="2"/>
        <v>0</v>
      </c>
      <c r="E30" s="200">
        <f t="shared" si="5"/>
        <v>0</v>
      </c>
      <c r="F30" s="165">
        <f t="shared" si="6"/>
        <v>0</v>
      </c>
      <c r="G30" s="165">
        <f t="shared" si="3"/>
        <v>60000</v>
      </c>
      <c r="H30" s="165">
        <f t="shared" si="4"/>
        <v>0</v>
      </c>
      <c r="I30" s="165">
        <f t="shared" si="7"/>
        <v>60000</v>
      </c>
      <c r="J30" s="165">
        <f t="shared" si="8"/>
        <v>0</v>
      </c>
      <c r="K30" s="320">
        <f t="shared" si="9"/>
        <v>60000</v>
      </c>
      <c r="L30" s="320">
        <f t="shared" si="10"/>
        <v>0</v>
      </c>
      <c r="M30" s="320">
        <f t="shared" si="11"/>
        <v>0</v>
      </c>
      <c r="N30" s="320">
        <f t="shared" si="12"/>
        <v>0</v>
      </c>
    </row>
    <row r="31" spans="1:14" ht="15.75" x14ac:dyDescent="0.25">
      <c r="A31" s="160">
        <v>520</v>
      </c>
      <c r="B31" s="159" t="str">
        <f t="shared" si="0"/>
        <v>Beban Perbaikan</v>
      </c>
      <c r="C31" s="200">
        <f t="shared" si="1"/>
        <v>120000</v>
      </c>
      <c r="D31" s="201">
        <f t="shared" si="2"/>
        <v>0</v>
      </c>
      <c r="E31" s="200">
        <f t="shared" si="5"/>
        <v>120000</v>
      </c>
      <c r="F31" s="165">
        <f t="shared" si="6"/>
        <v>0</v>
      </c>
      <c r="G31" s="165">
        <f t="shared" si="3"/>
        <v>0</v>
      </c>
      <c r="H31" s="165">
        <f t="shared" si="4"/>
        <v>0</v>
      </c>
      <c r="I31" s="165">
        <f t="shared" si="7"/>
        <v>120000</v>
      </c>
      <c r="J31" s="165">
        <f t="shared" si="8"/>
        <v>0</v>
      </c>
      <c r="K31" s="320">
        <f t="shared" si="9"/>
        <v>120000</v>
      </c>
      <c r="L31" s="320">
        <f t="shared" si="10"/>
        <v>0</v>
      </c>
      <c r="M31" s="320">
        <f t="shared" si="11"/>
        <v>0</v>
      </c>
      <c r="N31" s="320">
        <f t="shared" si="12"/>
        <v>0</v>
      </c>
    </row>
    <row r="32" spans="1:14" x14ac:dyDescent="0.25">
      <c r="A32" s="161"/>
      <c r="B32" s="164"/>
      <c r="C32" s="164"/>
      <c r="D32" s="164"/>
      <c r="E32" s="165"/>
      <c r="F32" s="165"/>
      <c r="G32" s="165"/>
      <c r="H32" s="165"/>
      <c r="I32" s="165">
        <f t="shared" si="7"/>
        <v>0</v>
      </c>
      <c r="J32" s="165"/>
      <c r="K32" s="320">
        <f t="shared" si="9"/>
        <v>0</v>
      </c>
      <c r="L32" s="320"/>
      <c r="M32" s="320"/>
      <c r="N32" s="320"/>
    </row>
    <row r="33" spans="1:14" x14ac:dyDescent="0.25">
      <c r="A33" s="161"/>
      <c r="B33" s="164" t="s">
        <v>65</v>
      </c>
      <c r="C33" s="164"/>
      <c r="D33" s="164"/>
      <c r="E33" s="165"/>
      <c r="F33" s="165"/>
      <c r="G33" s="165"/>
      <c r="H33" s="165"/>
      <c r="I33" s="165"/>
      <c r="J33" s="165"/>
      <c r="K33" s="211">
        <f>SUM(L7:L33)-SUM(K7:K32)</f>
        <v>2838000</v>
      </c>
      <c r="L33" s="212"/>
      <c r="M33" s="212"/>
      <c r="N33" s="211">
        <f>K33</f>
        <v>2838000</v>
      </c>
    </row>
    <row r="34" spans="1:14" x14ac:dyDescent="0.25">
      <c r="A34" s="162"/>
      <c r="B34" s="163"/>
      <c r="C34" s="202">
        <f>SUM(C7:C33)</f>
        <v>26264000</v>
      </c>
      <c r="D34" s="202">
        <f>SUM(D7:D33)</f>
        <v>32264000</v>
      </c>
      <c r="E34" s="166">
        <f>SUM(E7:E32)</f>
        <v>15606000</v>
      </c>
      <c r="F34" s="166">
        <f>SUM(F7:F32)</f>
        <v>15606000</v>
      </c>
      <c r="G34" s="166">
        <f t="shared" ref="G34:M34" si="13">SUM(G7:G32)</f>
        <v>997000</v>
      </c>
      <c r="H34" s="166">
        <f t="shared" si="13"/>
        <v>997000</v>
      </c>
      <c r="I34" s="166">
        <f>SUM(I7:I32)</f>
        <v>15876000</v>
      </c>
      <c r="J34" s="166">
        <f>SUM(J7:J33)</f>
        <v>15876000</v>
      </c>
      <c r="K34" s="166">
        <f>SUM(K7:K33)</f>
        <v>6300000</v>
      </c>
      <c r="L34" s="166">
        <f t="shared" si="13"/>
        <v>6300000</v>
      </c>
      <c r="M34" s="166">
        <f t="shared" si="13"/>
        <v>12414000</v>
      </c>
      <c r="N34" s="166">
        <f>SUM(N7:N33)</f>
        <v>12414000</v>
      </c>
    </row>
    <row r="35" spans="1:14" ht="15" customHeight="1" x14ac:dyDescent="0.25">
      <c r="J35" s="210">
        <f>I34-J34</f>
        <v>0</v>
      </c>
    </row>
  </sheetData>
  <mergeCells count="11">
    <mergeCell ref="K5:L5"/>
    <mergeCell ref="M5:N5"/>
    <mergeCell ref="A1:N1"/>
    <mergeCell ref="A2:N2"/>
    <mergeCell ref="A3:N3"/>
    <mergeCell ref="E5:F5"/>
    <mergeCell ref="A5:A6"/>
    <mergeCell ref="B5:B6"/>
    <mergeCell ref="G5:H5"/>
    <mergeCell ref="I5:J5"/>
    <mergeCell ref="C5:D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C1006"/>
  <sheetViews>
    <sheetView showGridLines="0" topLeftCell="A49" workbookViewId="0">
      <selection activeCell="C102" sqref="C102"/>
    </sheetView>
  </sheetViews>
  <sheetFormatPr defaultColWidth="14.42578125" defaultRowHeight="15" customHeight="1" x14ac:dyDescent="0.25"/>
  <cols>
    <col min="1" max="1" width="38.7109375" customWidth="1"/>
    <col min="2" max="2" width="21.85546875" customWidth="1"/>
    <col min="3" max="3" width="19.85546875" customWidth="1"/>
    <col min="4" max="26" width="8.7109375" customWidth="1"/>
  </cols>
  <sheetData>
    <row r="1" spans="1:3" ht="21" customHeight="1" x14ac:dyDescent="0.35">
      <c r="A1" s="284" t="s">
        <v>9</v>
      </c>
      <c r="B1" s="285"/>
      <c r="C1" s="286"/>
    </row>
    <row r="2" spans="1:3" ht="15" customHeight="1" x14ac:dyDescent="0.35">
      <c r="A2" s="287" t="s">
        <v>66</v>
      </c>
      <c r="B2" s="288"/>
      <c r="C2" s="289"/>
    </row>
    <row r="3" spans="1:3" ht="14.25" customHeight="1" x14ac:dyDescent="0.35">
      <c r="A3" s="290">
        <v>31747</v>
      </c>
      <c r="B3" s="291"/>
      <c r="C3" s="292"/>
    </row>
    <row r="4" spans="1:3" ht="6" customHeight="1" x14ac:dyDescent="0.25">
      <c r="B4" s="3"/>
      <c r="C4" s="3"/>
    </row>
    <row r="5" spans="1:3" ht="14.25" customHeight="1" x14ac:dyDescent="0.25">
      <c r="A5" s="168"/>
      <c r="B5" s="169"/>
      <c r="C5" s="169"/>
    </row>
    <row r="6" spans="1:3" ht="14.25" customHeight="1" x14ac:dyDescent="0.25">
      <c r="A6" s="23" t="s">
        <v>113</v>
      </c>
      <c r="B6" s="24"/>
      <c r="C6" s="25"/>
    </row>
    <row r="7" spans="1:3" ht="14.25" customHeight="1" x14ac:dyDescent="0.25">
      <c r="A7" s="213" t="str">
        <f>NLajur!B21</f>
        <v>Pendapatan Jasa</v>
      </c>
      <c r="B7" s="27"/>
      <c r="C7" s="225">
        <f>NLajur!L21</f>
        <v>6300000</v>
      </c>
    </row>
    <row r="8" spans="1:3" ht="14.25" customHeight="1" x14ac:dyDescent="0.25">
      <c r="A8" s="26"/>
      <c r="B8" s="27"/>
      <c r="C8" s="28"/>
    </row>
    <row r="9" spans="1:3" ht="14.25" customHeight="1" x14ac:dyDescent="0.25">
      <c r="A9" s="29" t="s">
        <v>115</v>
      </c>
      <c r="B9" s="27"/>
      <c r="C9" s="28"/>
    </row>
    <row r="10" spans="1:3" ht="14.25" customHeight="1" x14ac:dyDescent="0.25">
      <c r="A10" s="213" t="str">
        <f>NLajur!B22</f>
        <v>Beban Upah</v>
      </c>
      <c r="B10" s="27">
        <f>NLajur!K22</f>
        <v>2100000</v>
      </c>
      <c r="C10" s="28"/>
    </row>
    <row r="11" spans="1:3" ht="14.25" customHeight="1" x14ac:dyDescent="0.25">
      <c r="A11" s="213" t="str">
        <f>NLajur!B23</f>
        <v>Beban Sewa</v>
      </c>
      <c r="B11" s="27">
        <f>NLajur!K23</f>
        <v>150000</v>
      </c>
      <c r="C11" s="28"/>
    </row>
    <row r="12" spans="1:3" ht="14.25" customHeight="1" x14ac:dyDescent="0.25">
      <c r="A12" s="213" t="str">
        <f>NLajur!B24</f>
        <v>Beban Asuransi</v>
      </c>
      <c r="B12" s="27">
        <f>NLajur!K24</f>
        <v>150000</v>
      </c>
      <c r="C12" s="28"/>
    </row>
    <row r="13" spans="1:3" ht="14.25" customHeight="1" x14ac:dyDescent="0.25">
      <c r="A13" s="213" t="str">
        <f>NLajur!B25</f>
        <v>Beban Rupa-rupa</v>
      </c>
      <c r="B13" s="27">
        <f>NLajur!K25</f>
        <v>40000</v>
      </c>
      <c r="C13" s="28"/>
    </row>
    <row r="14" spans="1:3" ht="14.25" customHeight="1" x14ac:dyDescent="0.25">
      <c r="A14" s="213" t="str">
        <f>NLajur!B26</f>
        <v>Beban perlengkapan Truk</v>
      </c>
      <c r="B14" s="27">
        <f>NLajur!K26</f>
        <v>480000</v>
      </c>
      <c r="C14" s="28"/>
    </row>
    <row r="15" spans="1:3" ht="14.25" customHeight="1" x14ac:dyDescent="0.25">
      <c r="A15" s="213" t="str">
        <f>NLajur!B27</f>
        <v>Beban Perlengkapan kantor</v>
      </c>
      <c r="B15" s="27">
        <f>NLajur!K27</f>
        <v>37000</v>
      </c>
      <c r="C15" s="28"/>
    </row>
    <row r="16" spans="1:3" ht="14.25" customHeight="1" x14ac:dyDescent="0.25">
      <c r="A16" s="213" t="str">
        <f>NLajur!B28</f>
        <v>Beban Penyusutan truk (investasi jk pjg)</v>
      </c>
      <c r="B16" s="27">
        <f>NLajur!K28</f>
        <v>270000</v>
      </c>
      <c r="C16" s="28"/>
    </row>
    <row r="17" spans="1:3" ht="14.25" customHeight="1" x14ac:dyDescent="0.25">
      <c r="A17" s="213" t="str">
        <f>NLajur!B29</f>
        <v>Beban Listrik, Telp, Air</v>
      </c>
      <c r="B17" s="27">
        <f>NLajur!K29</f>
        <v>55000</v>
      </c>
      <c r="C17" s="28"/>
    </row>
    <row r="18" spans="1:3" ht="14.25" customHeight="1" x14ac:dyDescent="0.25">
      <c r="A18" s="213" t="str">
        <f>NLajur!B30</f>
        <v>Beban Pajak</v>
      </c>
      <c r="B18" s="27">
        <f>NLajur!K30</f>
        <v>60000</v>
      </c>
      <c r="C18" s="28"/>
    </row>
    <row r="19" spans="1:3" ht="14.25" customHeight="1" x14ac:dyDescent="0.25">
      <c r="A19" s="213" t="str">
        <f>NLajur!B31</f>
        <v>Beban Perbaikan</v>
      </c>
      <c r="B19" s="27">
        <f>NLajur!K31</f>
        <v>120000</v>
      </c>
      <c r="C19" s="28"/>
    </row>
    <row r="20" spans="1:3" ht="14.25" customHeight="1" x14ac:dyDescent="0.25">
      <c r="A20" s="222" t="s">
        <v>151</v>
      </c>
      <c r="B20" s="223"/>
      <c r="C20" s="224">
        <f>SUM(B10:B19)</f>
        <v>3462000</v>
      </c>
    </row>
    <row r="21" spans="1:3" ht="14.25" customHeight="1" x14ac:dyDescent="0.25">
      <c r="A21" s="172" t="s">
        <v>126</v>
      </c>
      <c r="B21" s="170"/>
      <c r="C21" s="171">
        <f>C7-C20</f>
        <v>2838000</v>
      </c>
    </row>
    <row r="22" spans="1:3" ht="14.25" customHeight="1" x14ac:dyDescent="0.25">
      <c r="B22" s="3"/>
      <c r="C22" s="3"/>
    </row>
    <row r="23" spans="1:3" ht="20.25" customHeight="1" x14ac:dyDescent="0.35">
      <c r="A23" s="293" t="s">
        <v>9</v>
      </c>
      <c r="B23" s="282"/>
      <c r="C23" s="283"/>
    </row>
    <row r="24" spans="1:3" ht="14.25" customHeight="1" x14ac:dyDescent="0.35">
      <c r="A24" s="294" t="s">
        <v>67</v>
      </c>
      <c r="B24" s="295"/>
      <c r="C24" s="296"/>
    </row>
    <row r="25" spans="1:3" ht="14.25" customHeight="1" x14ac:dyDescent="0.35">
      <c r="A25" s="278">
        <v>31747</v>
      </c>
      <c r="B25" s="279"/>
      <c r="C25" s="280"/>
    </row>
    <row r="26" spans="1:3" ht="14.25" customHeight="1" x14ac:dyDescent="0.25">
      <c r="B26" s="3"/>
      <c r="C26" s="3"/>
    </row>
    <row r="27" spans="1:3" ht="14.25" customHeight="1" x14ac:dyDescent="0.25">
      <c r="A27" s="6"/>
      <c r="B27" s="7"/>
      <c r="C27" s="7"/>
    </row>
    <row r="28" spans="1:3" ht="14.25" customHeight="1" x14ac:dyDescent="0.25">
      <c r="A28" s="30" t="s">
        <v>152</v>
      </c>
      <c r="B28" s="24"/>
      <c r="C28" s="25">
        <v>0</v>
      </c>
    </row>
    <row r="29" spans="1:3" ht="14.25" customHeight="1" x14ac:dyDescent="0.25">
      <c r="A29" s="31" t="s">
        <v>153</v>
      </c>
      <c r="B29" s="32"/>
      <c r="C29" s="33">
        <f>C21</f>
        <v>2838000</v>
      </c>
    </row>
    <row r="30" spans="1:3" ht="14.25" customHeight="1" x14ac:dyDescent="0.25">
      <c r="A30" s="34" t="s">
        <v>31</v>
      </c>
      <c r="B30" s="35"/>
      <c r="C30" s="36">
        <f>-NLajur!M20</f>
        <v>-600000</v>
      </c>
    </row>
    <row r="31" spans="1:3" ht="14.25" customHeight="1" x14ac:dyDescent="0.25">
      <c r="A31" s="21" t="s">
        <v>127</v>
      </c>
      <c r="B31" s="8"/>
      <c r="C31" s="9">
        <f>SUM(C28:C30)-SUM(B28:B30)</f>
        <v>2238000</v>
      </c>
    </row>
    <row r="32" spans="1:3" ht="14.25" customHeight="1" x14ac:dyDescent="0.25">
      <c r="B32" s="3"/>
      <c r="C32" s="3"/>
    </row>
    <row r="33" spans="1:3" ht="9" customHeight="1" x14ac:dyDescent="0.25">
      <c r="B33" s="3"/>
      <c r="C33" s="3"/>
    </row>
    <row r="34" spans="1:3" ht="20.25" customHeight="1" x14ac:dyDescent="0.35">
      <c r="A34" s="281" t="s">
        <v>9</v>
      </c>
      <c r="B34" s="282"/>
      <c r="C34" s="283"/>
    </row>
    <row r="35" spans="1:3" ht="14.25" customHeight="1" x14ac:dyDescent="0.35">
      <c r="A35" s="297" t="s">
        <v>68</v>
      </c>
      <c r="B35" s="295"/>
      <c r="C35" s="296"/>
    </row>
    <row r="36" spans="1:3" ht="17.25" customHeight="1" x14ac:dyDescent="0.35">
      <c r="A36" s="298">
        <v>31747</v>
      </c>
      <c r="B36" s="279"/>
      <c r="C36" s="280"/>
    </row>
    <row r="37" spans="1:3" ht="14.25" customHeight="1" x14ac:dyDescent="0.25">
      <c r="B37" s="3"/>
      <c r="C37" s="3"/>
    </row>
    <row r="38" spans="1:3" ht="14.25" customHeight="1" x14ac:dyDescent="0.25">
      <c r="A38" s="10"/>
      <c r="B38" s="11"/>
      <c r="C38" s="11"/>
    </row>
    <row r="39" spans="1:3" ht="14.25" customHeight="1" x14ac:dyDescent="0.25">
      <c r="A39" s="37" t="s">
        <v>154</v>
      </c>
      <c r="B39" s="38"/>
      <c r="C39" s="38"/>
    </row>
    <row r="40" spans="1:3" ht="14.25" customHeight="1" x14ac:dyDescent="0.25">
      <c r="A40" s="324" t="s">
        <v>155</v>
      </c>
      <c r="B40" s="32"/>
      <c r="C40" s="32"/>
    </row>
    <row r="41" spans="1:3" ht="14.25" customHeight="1" x14ac:dyDescent="0.25">
      <c r="A41" s="215" t="str">
        <f>NLajur!B7</f>
        <v>K a s</v>
      </c>
      <c r="B41" s="326">
        <f>NLajur!M7</f>
        <v>2482000</v>
      </c>
      <c r="C41" s="32"/>
    </row>
    <row r="42" spans="1:3" ht="14.25" customHeight="1" x14ac:dyDescent="0.25">
      <c r="A42" s="215" t="str">
        <f>NLajur!B8</f>
        <v>Piutang Usaha</v>
      </c>
      <c r="B42" s="32">
        <f>NLajur!M8</f>
        <v>1280000</v>
      </c>
      <c r="C42" s="32"/>
    </row>
    <row r="43" spans="1:3" ht="14.25" customHeight="1" x14ac:dyDescent="0.25">
      <c r="A43" s="215" t="str">
        <f>NLajur!B9</f>
        <v>Asuransi dibayar dimuka</v>
      </c>
      <c r="B43" s="32">
        <f>NLajur!M9</f>
        <v>138000</v>
      </c>
      <c r="C43" s="32"/>
    </row>
    <row r="44" spans="1:3" ht="14.25" customHeight="1" x14ac:dyDescent="0.25">
      <c r="A44" s="215" t="str">
        <f>NLajur!B10</f>
        <v>Pajak dibayar dimuka</v>
      </c>
      <c r="B44" s="32">
        <f>NLajur!M10</f>
        <v>180000</v>
      </c>
      <c r="C44" s="32"/>
    </row>
    <row r="45" spans="1:3" ht="14.25" customHeight="1" x14ac:dyDescent="0.25">
      <c r="A45" s="215" t="str">
        <f>NLajur!B11</f>
        <v>Perlengkapan Truk</v>
      </c>
      <c r="B45" s="32">
        <f>NLajur!M11</f>
        <v>696000</v>
      </c>
      <c r="C45" s="32"/>
    </row>
    <row r="46" spans="1:3" ht="14.25" customHeight="1" x14ac:dyDescent="0.25">
      <c r="A46" s="215" t="str">
        <f>NLajur!B12</f>
        <v>Perlengkapan Kantor</v>
      </c>
      <c r="B46" s="32">
        <f>NLajur!M12</f>
        <v>38000</v>
      </c>
      <c r="C46" s="32"/>
    </row>
    <row r="47" spans="1:3" ht="14.25" customHeight="1" x14ac:dyDescent="0.25">
      <c r="A47" s="39" t="s">
        <v>158</v>
      </c>
      <c r="B47" s="42"/>
      <c r="C47" s="42">
        <f>SUM(B41:B46)</f>
        <v>4814000</v>
      </c>
    </row>
    <row r="48" spans="1:3" ht="14.25" customHeight="1" x14ac:dyDescent="0.25">
      <c r="A48" s="39"/>
      <c r="B48" s="32"/>
      <c r="C48" s="32"/>
    </row>
    <row r="49" spans="1:3" ht="14.25" customHeight="1" x14ac:dyDescent="0.25">
      <c r="A49" s="325" t="s">
        <v>156</v>
      </c>
      <c r="B49" s="32"/>
      <c r="C49" s="32"/>
    </row>
    <row r="50" spans="1:3" ht="14.25" customHeight="1" x14ac:dyDescent="0.25">
      <c r="A50" s="215" t="str">
        <f>NLajur!B14</f>
        <v>Kendaraan</v>
      </c>
      <c r="B50" s="32">
        <f>NLajur!M14</f>
        <v>6000000</v>
      </c>
      <c r="C50" s="32"/>
    </row>
    <row r="51" spans="1:3" ht="14.25" customHeight="1" x14ac:dyDescent="0.25">
      <c r="A51" s="215" t="str">
        <f>NLajur!B15</f>
        <v>Akum. penyusutan-truk</v>
      </c>
      <c r="B51" s="32">
        <f>-NLajur!N15</f>
        <v>-270000</v>
      </c>
      <c r="C51" s="32"/>
    </row>
    <row r="52" spans="1:3" ht="14.25" customHeight="1" x14ac:dyDescent="0.25">
      <c r="A52" s="215" t="str">
        <f>NLajur!B16</f>
        <v>Aset tak berwujud</v>
      </c>
      <c r="B52" s="32">
        <f>NLajur!M16</f>
        <v>1000000</v>
      </c>
      <c r="C52" s="32"/>
    </row>
    <row r="53" spans="1:3" ht="14.25" customHeight="1" x14ac:dyDescent="0.25">
      <c r="A53" s="39" t="s">
        <v>157</v>
      </c>
      <c r="B53" s="42"/>
      <c r="C53" s="42">
        <f>SUM(B50:B52)</f>
        <v>6730000</v>
      </c>
    </row>
    <row r="54" spans="1:3" ht="14.25" customHeight="1" x14ac:dyDescent="0.25">
      <c r="A54" s="40"/>
      <c r="B54" s="35"/>
      <c r="C54" s="35"/>
    </row>
    <row r="55" spans="1:3" ht="14.25" customHeight="1" x14ac:dyDescent="0.25">
      <c r="A55" s="12" t="s">
        <v>159</v>
      </c>
      <c r="B55" s="13"/>
      <c r="C55" s="13">
        <f>SUM(C40:C54)</f>
        <v>11544000</v>
      </c>
    </row>
    <row r="56" spans="1:3" ht="14.25" customHeight="1" x14ac:dyDescent="0.25">
      <c r="A56" s="41"/>
      <c r="B56" s="38"/>
      <c r="C56" s="38"/>
    </row>
    <row r="57" spans="1:3" ht="14.25" customHeight="1" x14ac:dyDescent="0.25">
      <c r="A57" s="37" t="s">
        <v>160</v>
      </c>
      <c r="B57" s="32"/>
      <c r="C57" s="32"/>
    </row>
    <row r="58" spans="1:3" ht="14.25" customHeight="1" x14ac:dyDescent="0.25">
      <c r="A58" s="214" t="s">
        <v>161</v>
      </c>
      <c r="B58" s="32"/>
      <c r="C58" s="32"/>
    </row>
    <row r="59" spans="1:3" ht="14.25" customHeight="1" x14ac:dyDescent="0.25">
      <c r="A59" s="215" t="str">
        <f>NLajur!B17</f>
        <v>Utang usaha</v>
      </c>
      <c r="B59" s="32">
        <f>NLajur!N17</f>
        <v>606000</v>
      </c>
      <c r="C59" s="32"/>
    </row>
    <row r="60" spans="1:3" ht="14.25" customHeight="1" x14ac:dyDescent="0.25">
      <c r="A60" s="215" t="str">
        <f>NLajur!B18</f>
        <v>Wesel bayar</v>
      </c>
      <c r="B60" s="32">
        <f>NLajur!N18</f>
        <v>1200000</v>
      </c>
      <c r="C60" s="42"/>
    </row>
    <row r="61" spans="1:3" ht="14.25" customHeight="1" x14ac:dyDescent="0.25">
      <c r="A61" s="214" t="s">
        <v>162</v>
      </c>
      <c r="B61" s="32"/>
      <c r="C61" s="32">
        <f>SUM(B59:B60)</f>
        <v>1806000</v>
      </c>
    </row>
    <row r="62" spans="1:3" ht="14.25" customHeight="1" x14ac:dyDescent="0.25">
      <c r="A62" s="39"/>
      <c r="B62" s="32"/>
      <c r="C62" s="32"/>
    </row>
    <row r="63" spans="1:3" ht="14.25" customHeight="1" x14ac:dyDescent="0.25">
      <c r="A63" s="39" t="s">
        <v>112</v>
      </c>
      <c r="B63" s="32"/>
      <c r="C63" s="32"/>
    </row>
    <row r="64" spans="1:3" ht="14.25" customHeight="1" x14ac:dyDescent="0.25">
      <c r="A64" s="215" t="str">
        <f>NLajur!B19</f>
        <v>Modal Saham</v>
      </c>
      <c r="B64" s="32">
        <f>NLajur!N19</f>
        <v>7500000</v>
      </c>
      <c r="C64" s="42"/>
    </row>
    <row r="65" spans="1:3" ht="14.25" customHeight="1" x14ac:dyDescent="0.25">
      <c r="A65" s="217" t="str">
        <f>A31</f>
        <v>Laba Ditahan, akhir periode</v>
      </c>
      <c r="B65" s="35">
        <f>C31</f>
        <v>2238000</v>
      </c>
      <c r="C65" s="35"/>
    </row>
    <row r="66" spans="1:3" ht="14.25" customHeight="1" x14ac:dyDescent="0.25">
      <c r="A66" s="218" t="s">
        <v>163</v>
      </c>
      <c r="B66" s="216"/>
      <c r="C66" s="216">
        <f>SUM(B63:B65)</f>
        <v>9738000</v>
      </c>
    </row>
    <row r="67" spans="1:3" ht="14.25" customHeight="1" x14ac:dyDescent="0.25">
      <c r="A67" s="12" t="s">
        <v>164</v>
      </c>
      <c r="B67" s="14"/>
      <c r="C67" s="13">
        <f>SUM(C56:C66)</f>
        <v>11544000</v>
      </c>
    </row>
    <row r="68" spans="1:3" ht="14.25" customHeight="1" x14ac:dyDescent="0.25">
      <c r="B68" s="3"/>
      <c r="C68" s="3"/>
    </row>
    <row r="69" spans="1:3" ht="14.25" customHeight="1" x14ac:dyDescent="0.35">
      <c r="A69" s="299" t="s">
        <v>9</v>
      </c>
      <c r="B69" s="282"/>
      <c r="C69" s="283"/>
    </row>
    <row r="70" spans="1:3" ht="14.25" customHeight="1" x14ac:dyDescent="0.35">
      <c r="A70" s="300" t="s">
        <v>69</v>
      </c>
      <c r="B70" s="295"/>
      <c r="C70" s="296"/>
    </row>
    <row r="71" spans="1:3" ht="14.25" customHeight="1" x14ac:dyDescent="0.35">
      <c r="A71" s="301">
        <v>31747</v>
      </c>
      <c r="B71" s="279"/>
      <c r="C71" s="280"/>
    </row>
    <row r="72" spans="1:3" ht="9.75" customHeight="1" x14ac:dyDescent="0.25">
      <c r="B72" s="3"/>
      <c r="C72" s="3"/>
    </row>
    <row r="73" spans="1:3" ht="14.25" customHeight="1" x14ac:dyDescent="0.25">
      <c r="A73" s="15"/>
      <c r="B73" s="16"/>
      <c r="C73" s="17"/>
    </row>
    <row r="74" spans="1:3" ht="14.25" customHeight="1" x14ac:dyDescent="0.25">
      <c r="A74" s="43" t="s">
        <v>70</v>
      </c>
      <c r="B74" s="38"/>
      <c r="C74" s="44"/>
    </row>
    <row r="75" spans="1:3" ht="14.25" customHeight="1" x14ac:dyDescent="0.25">
      <c r="A75" s="45" t="s">
        <v>71</v>
      </c>
      <c r="B75" s="32"/>
      <c r="C75" s="33">
        <f>'Buku Besar'!E8</f>
        <v>5370000</v>
      </c>
    </row>
    <row r="76" spans="1:3" ht="14.25" customHeight="1" x14ac:dyDescent="0.25">
      <c r="A76" s="31"/>
      <c r="B76" s="32"/>
      <c r="C76" s="33"/>
    </row>
    <row r="77" spans="1:3" ht="14.25" customHeight="1" x14ac:dyDescent="0.25">
      <c r="A77" s="46" t="s">
        <v>82</v>
      </c>
      <c r="B77" s="32"/>
      <c r="C77" s="33"/>
    </row>
    <row r="78" spans="1:3" ht="14.25" customHeight="1" x14ac:dyDescent="0.25">
      <c r="A78" s="45" t="s">
        <v>83</v>
      </c>
      <c r="B78" s="32">
        <f>'Buku Besar'!F9</f>
        <v>900000</v>
      </c>
      <c r="C78" s="33"/>
    </row>
    <row r="79" spans="1:3" ht="14.25" customHeight="1" x14ac:dyDescent="0.25">
      <c r="A79" s="45" t="s">
        <v>84</v>
      </c>
      <c r="B79" s="32">
        <f>'Buku Besar'!F12</f>
        <v>2100000</v>
      </c>
      <c r="C79" s="33"/>
    </row>
    <row r="80" spans="1:3" ht="14.25" customHeight="1" x14ac:dyDescent="0.25">
      <c r="A80" s="45" t="s">
        <v>85</v>
      </c>
      <c r="B80" s="32">
        <f>'Buku Besar'!F13</f>
        <v>150000</v>
      </c>
      <c r="C80" s="33"/>
    </row>
    <row r="81" spans="1:3" ht="14.25" customHeight="1" x14ac:dyDescent="0.25">
      <c r="A81" s="45" t="s">
        <v>86</v>
      </c>
      <c r="B81" s="32">
        <f>'Buku Besar'!F10</f>
        <v>240000</v>
      </c>
      <c r="C81" s="33"/>
    </row>
    <row r="82" spans="1:3" ht="14.25" customHeight="1" x14ac:dyDescent="0.25">
      <c r="A82" s="45" t="s">
        <v>87</v>
      </c>
      <c r="B82" s="32">
        <f>'Buku Besar'!F11</f>
        <v>288000</v>
      </c>
      <c r="C82" s="33"/>
    </row>
    <row r="83" spans="1:3" ht="14.25" customHeight="1" x14ac:dyDescent="0.25">
      <c r="A83" s="45" t="s">
        <v>88</v>
      </c>
      <c r="B83" s="32">
        <f>'Buku Besar'!F14</f>
        <v>55000</v>
      </c>
      <c r="C83" s="33"/>
    </row>
    <row r="84" spans="1:3" ht="14.25" customHeight="1" x14ac:dyDescent="0.25">
      <c r="A84" s="45" t="s">
        <v>89</v>
      </c>
      <c r="B84" s="32">
        <f>'Buku Besar'!F15</f>
        <v>120000</v>
      </c>
      <c r="C84" s="33"/>
    </row>
    <row r="85" spans="1:3" ht="14.25" customHeight="1" x14ac:dyDescent="0.25">
      <c r="A85" s="45" t="s">
        <v>90</v>
      </c>
      <c r="B85" s="32">
        <f>'Buku Besar'!F16</f>
        <v>40000</v>
      </c>
      <c r="C85" s="33"/>
    </row>
    <row r="86" spans="1:3" ht="14.25" customHeight="1" x14ac:dyDescent="0.25">
      <c r="A86" s="221" t="s">
        <v>165</v>
      </c>
      <c r="B86" s="219">
        <f>'Buku Besar'!F7</f>
        <v>45000</v>
      </c>
      <c r="C86" s="220"/>
    </row>
    <row r="87" spans="1:3" ht="14.25" customHeight="1" x14ac:dyDescent="0.25">
      <c r="A87" s="34"/>
      <c r="B87" s="35"/>
      <c r="C87" s="36">
        <f>SUM(B78:B86)</f>
        <v>3938000</v>
      </c>
    </row>
    <row r="88" spans="1:3" ht="14.25" customHeight="1" x14ac:dyDescent="0.25">
      <c r="A88" s="22" t="s">
        <v>77</v>
      </c>
      <c r="B88" s="18"/>
      <c r="C88" s="19">
        <f>C75-C87</f>
        <v>1432000</v>
      </c>
    </row>
    <row r="89" spans="1:3" ht="14.25" customHeight="1" x14ac:dyDescent="0.25">
      <c r="A89" s="173"/>
      <c r="B89" s="38"/>
      <c r="C89" s="44"/>
    </row>
    <row r="90" spans="1:3" ht="14.25" customHeight="1" x14ac:dyDescent="0.25">
      <c r="A90" s="46" t="s">
        <v>72</v>
      </c>
      <c r="B90" s="32"/>
      <c r="C90" s="33"/>
    </row>
    <row r="91" spans="1:3" ht="14.25" customHeight="1" x14ac:dyDescent="0.25">
      <c r="A91" s="45" t="s">
        <v>73</v>
      </c>
      <c r="B91" s="32">
        <f>-'Buku Besar'!F6</f>
        <v>-5850000</v>
      </c>
      <c r="C91" s="33"/>
    </row>
    <row r="92" spans="1:3" ht="14.25" customHeight="1" x14ac:dyDescent="0.25">
      <c r="A92" s="34"/>
      <c r="B92" s="35"/>
      <c r="C92" s="36"/>
    </row>
    <row r="93" spans="1:3" ht="14.25" customHeight="1" x14ac:dyDescent="0.25">
      <c r="A93" s="22" t="s">
        <v>78</v>
      </c>
      <c r="B93" s="18"/>
      <c r="C93" s="19">
        <f>SUM(B91:B92)</f>
        <v>-5850000</v>
      </c>
    </row>
    <row r="94" spans="1:3" ht="14.25" customHeight="1" x14ac:dyDescent="0.25">
      <c r="A94" s="174"/>
      <c r="B94" s="38"/>
      <c r="C94" s="44"/>
    </row>
    <row r="95" spans="1:3" ht="14.25" customHeight="1" x14ac:dyDescent="0.25">
      <c r="A95" s="46" t="s">
        <v>74</v>
      </c>
      <c r="B95" s="32"/>
      <c r="C95" s="33"/>
    </row>
    <row r="96" spans="1:3" ht="14.25" customHeight="1" x14ac:dyDescent="0.25">
      <c r="A96" s="45" t="s">
        <v>75</v>
      </c>
      <c r="B96" s="32">
        <f>'Buku Besar'!E5</f>
        <v>7500000</v>
      </c>
      <c r="C96" s="33"/>
    </row>
    <row r="97" spans="1:3" ht="14.25" customHeight="1" x14ac:dyDescent="0.25">
      <c r="A97" s="175" t="s">
        <v>76</v>
      </c>
      <c r="B97" s="35">
        <f>-'Buku Besar'!F17</f>
        <v>-600000</v>
      </c>
      <c r="C97" s="36"/>
    </row>
    <row r="98" spans="1:3" ht="14.25" customHeight="1" x14ac:dyDescent="0.25">
      <c r="A98" s="22" t="s">
        <v>79</v>
      </c>
      <c r="B98" s="20"/>
      <c r="C98" s="19">
        <f>SUM(B96:B97)</f>
        <v>6900000</v>
      </c>
    </row>
    <row r="99" spans="1:3" ht="14.25" customHeight="1" x14ac:dyDescent="0.25">
      <c r="A99" s="173"/>
      <c r="B99" s="38"/>
      <c r="C99" s="44"/>
    </row>
    <row r="100" spans="1:3" ht="14.25" customHeight="1" x14ac:dyDescent="0.25">
      <c r="A100" s="46" t="s">
        <v>80</v>
      </c>
      <c r="B100" s="42"/>
      <c r="C100" s="176">
        <f>C88+C93+C98</f>
        <v>2482000</v>
      </c>
    </row>
    <row r="101" spans="1:3" ht="14.25" customHeight="1" x14ac:dyDescent="0.25">
      <c r="A101" s="45" t="s">
        <v>81</v>
      </c>
      <c r="B101" s="32"/>
      <c r="C101" s="33"/>
    </row>
    <row r="102" spans="1:3" ht="14.25" customHeight="1" x14ac:dyDescent="0.25">
      <c r="A102" s="226" t="s">
        <v>166</v>
      </c>
      <c r="B102" s="177"/>
      <c r="C102" s="327">
        <f>SUM(C100:C101)</f>
        <v>2482000</v>
      </c>
    </row>
    <row r="103" spans="1:3" ht="14.25" customHeight="1" x14ac:dyDescent="0.25"/>
    <row r="104" spans="1:3" ht="14.25" customHeight="1" x14ac:dyDescent="0.25"/>
    <row r="105" spans="1:3" ht="14.25" customHeight="1" x14ac:dyDescent="0.25"/>
    <row r="106" spans="1:3" ht="14.25" customHeight="1" x14ac:dyDescent="0.25"/>
    <row r="107" spans="1:3" ht="14.25" customHeight="1" x14ac:dyDescent="0.25"/>
    <row r="108" spans="1:3" ht="14.25" customHeight="1" x14ac:dyDescent="0.25"/>
    <row r="109" spans="1:3" ht="14.25" customHeight="1" x14ac:dyDescent="0.25"/>
    <row r="110" spans="1:3" ht="14.25" customHeight="1" x14ac:dyDescent="0.25"/>
    <row r="111" spans="1:3" ht="14.25" customHeight="1" x14ac:dyDescent="0.25"/>
    <row r="112" spans="1:3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</sheetData>
  <mergeCells count="12">
    <mergeCell ref="A35:C35"/>
    <mergeCell ref="A36:C36"/>
    <mergeCell ref="A69:C69"/>
    <mergeCell ref="A70:C70"/>
    <mergeCell ref="A71:C71"/>
    <mergeCell ref="A25:C25"/>
    <mergeCell ref="A34:C34"/>
    <mergeCell ref="A1:C1"/>
    <mergeCell ref="A2:C2"/>
    <mergeCell ref="A3:C3"/>
    <mergeCell ref="A23:C23"/>
    <mergeCell ref="A24:C24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B1:G1008"/>
  <sheetViews>
    <sheetView showGridLines="0" topLeftCell="A14" workbookViewId="0">
      <selection activeCell="D16" sqref="D16"/>
    </sheetView>
  </sheetViews>
  <sheetFormatPr defaultColWidth="14.42578125" defaultRowHeight="15" customHeight="1" x14ac:dyDescent="0.25"/>
  <cols>
    <col min="1" max="2" width="8.7109375" customWidth="1"/>
    <col min="3" max="3" width="4.85546875" customWidth="1"/>
    <col min="4" max="4" width="32.42578125" customWidth="1"/>
    <col min="5" max="5" width="8.85546875" customWidth="1"/>
    <col min="6" max="6" width="17.5703125" customWidth="1"/>
    <col min="7" max="7" width="17.140625" customWidth="1"/>
    <col min="8" max="26" width="8.7109375" customWidth="1"/>
  </cols>
  <sheetData>
    <row r="1" spans="2:7" ht="14.25" customHeight="1" x14ac:dyDescent="0.35">
      <c r="B1" s="302" t="s">
        <v>2</v>
      </c>
      <c r="C1" s="285"/>
      <c r="D1" s="285"/>
      <c r="E1" s="285"/>
      <c r="F1" s="285"/>
      <c r="G1" s="303"/>
    </row>
    <row r="2" spans="2:7" ht="14.25" customHeight="1" x14ac:dyDescent="0.35">
      <c r="B2" s="304" t="s">
        <v>91</v>
      </c>
      <c r="C2" s="288"/>
      <c r="D2" s="288"/>
      <c r="E2" s="288"/>
      <c r="F2" s="288"/>
      <c r="G2" s="305"/>
    </row>
    <row r="3" spans="2:7" ht="18" customHeight="1" x14ac:dyDescent="0.35">
      <c r="B3" s="306">
        <v>31747</v>
      </c>
      <c r="C3" s="291"/>
      <c r="D3" s="291"/>
      <c r="E3" s="291"/>
      <c r="F3" s="291"/>
      <c r="G3" s="307"/>
    </row>
    <row r="4" spans="2:7" ht="14.25" customHeight="1" x14ac:dyDescent="0.25">
      <c r="B4" s="49"/>
      <c r="C4" s="49"/>
      <c r="D4" s="49" t="str">
        <f>IF(C4="","",VLOOKUP(C4,AKUN,2))</f>
        <v/>
      </c>
      <c r="E4" s="50"/>
      <c r="F4" s="49"/>
      <c r="G4" s="49" t="s">
        <v>168</v>
      </c>
    </row>
    <row r="5" spans="2:7" ht="14.25" customHeight="1" x14ac:dyDescent="0.3">
      <c r="B5" s="308" t="s">
        <v>3</v>
      </c>
      <c r="C5" s="309"/>
      <c r="D5" s="191" t="s">
        <v>128</v>
      </c>
      <c r="E5" s="191" t="s">
        <v>4</v>
      </c>
      <c r="F5" s="191" t="s">
        <v>97</v>
      </c>
      <c r="G5" s="192" t="s">
        <v>98</v>
      </c>
    </row>
    <row r="6" spans="2:7" ht="14.25" customHeight="1" x14ac:dyDescent="0.25">
      <c r="B6" s="178" t="s">
        <v>19</v>
      </c>
      <c r="C6" s="159">
        <v>31</v>
      </c>
      <c r="D6" s="159" t="str">
        <f>IF(E6="","",VLOOKUP(E6,COA,2))</f>
        <v>Pendapatan Jasa</v>
      </c>
      <c r="E6" s="179">
        <v>411</v>
      </c>
      <c r="F6" s="180">
        <f>'Buku Besar'!F135</f>
        <v>6300000</v>
      </c>
      <c r="G6" s="181"/>
    </row>
    <row r="7" spans="2:7" ht="14.25" customHeight="1" x14ac:dyDescent="0.25">
      <c r="B7" s="178"/>
      <c r="C7" s="159"/>
      <c r="D7" s="328" t="str">
        <f>IF(E7="","",VLOOKUP(E7,COA,2))</f>
        <v>Ikhtisar Laba Rugi</v>
      </c>
      <c r="E7" s="179">
        <v>314</v>
      </c>
      <c r="F7" s="180"/>
      <c r="G7" s="181">
        <f>F6</f>
        <v>6300000</v>
      </c>
    </row>
    <row r="8" spans="2:7" ht="14.25" customHeight="1" x14ac:dyDescent="0.25">
      <c r="B8" s="178"/>
      <c r="C8" s="159"/>
      <c r="D8" s="182"/>
      <c r="E8" s="179"/>
      <c r="F8" s="180"/>
      <c r="G8" s="180"/>
    </row>
    <row r="9" spans="2:7" ht="14.25" customHeight="1" x14ac:dyDescent="0.25">
      <c r="B9" s="178"/>
      <c r="C9" s="159">
        <v>31</v>
      </c>
      <c r="D9" s="159" t="str">
        <f>IF(E9="","",VLOOKUP(E9,COA,2))</f>
        <v>Ikhtisar Laba Rugi</v>
      </c>
      <c r="E9" s="179">
        <v>314</v>
      </c>
      <c r="F9" s="180">
        <f>SUM(G10:G19)</f>
        <v>3462000</v>
      </c>
      <c r="G9" s="180"/>
    </row>
    <row r="10" spans="2:7" ht="14.25" customHeight="1" x14ac:dyDescent="0.25">
      <c r="B10" s="178"/>
      <c r="C10" s="159"/>
      <c r="D10" s="328" t="str">
        <f>IF(E10="","",VLOOKUP(E10,COA,2))</f>
        <v>Beban Upah</v>
      </c>
      <c r="E10" s="179">
        <v>511</v>
      </c>
      <c r="F10" s="180"/>
      <c r="G10" s="180">
        <f>LK!B10</f>
        <v>2100000</v>
      </c>
    </row>
    <row r="11" spans="2:7" ht="14.25" customHeight="1" x14ac:dyDescent="0.25">
      <c r="B11" s="178"/>
      <c r="C11" s="159"/>
      <c r="D11" s="328" t="str">
        <f>IF(E11="","",VLOOKUP(E11,COA,2))</f>
        <v>Beban Sewa</v>
      </c>
      <c r="E11" s="179">
        <v>512</v>
      </c>
      <c r="F11" s="180"/>
      <c r="G11" s="180">
        <f>LK!B11</f>
        <v>150000</v>
      </c>
    </row>
    <row r="12" spans="2:7" ht="14.25" customHeight="1" x14ac:dyDescent="0.25">
      <c r="B12" s="178"/>
      <c r="C12" s="159"/>
      <c r="D12" s="328" t="str">
        <f>IF(E12="","",VLOOKUP(E12,COA,2))</f>
        <v>Beban Asuransi</v>
      </c>
      <c r="E12" s="179">
        <v>513</v>
      </c>
      <c r="F12" s="180"/>
      <c r="G12" s="180">
        <f>LK!B12</f>
        <v>150000</v>
      </c>
    </row>
    <row r="13" spans="2:7" ht="14.25" customHeight="1" x14ac:dyDescent="0.25">
      <c r="B13" s="178"/>
      <c r="C13" s="159"/>
      <c r="D13" s="328" t="str">
        <f>IF(E13="","",VLOOKUP(E13,COA,2))</f>
        <v>Beban Rupa-rupa</v>
      </c>
      <c r="E13" s="179">
        <v>514</v>
      </c>
      <c r="F13" s="180"/>
      <c r="G13" s="180">
        <f>LK!B13</f>
        <v>40000</v>
      </c>
    </row>
    <row r="14" spans="2:7" ht="14.25" customHeight="1" x14ac:dyDescent="0.25">
      <c r="B14" s="178"/>
      <c r="C14" s="159"/>
      <c r="D14" s="328" t="str">
        <f>IF(E14="","",VLOOKUP(E14,COA,2))</f>
        <v>Beban perlengkapan Truk</v>
      </c>
      <c r="E14" s="179">
        <v>515</v>
      </c>
      <c r="F14" s="180"/>
      <c r="G14" s="180">
        <f>LK!B14</f>
        <v>480000</v>
      </c>
    </row>
    <row r="15" spans="2:7" ht="14.25" customHeight="1" x14ac:dyDescent="0.25">
      <c r="B15" s="178"/>
      <c r="C15" s="159"/>
      <c r="D15" s="328" t="str">
        <f>IF(E15="","",VLOOKUP(E15,COA,2))</f>
        <v>Beban Perlengkapan kantor</v>
      </c>
      <c r="E15" s="179">
        <v>516</v>
      </c>
      <c r="F15" s="180"/>
      <c r="G15" s="180">
        <f>LK!B15</f>
        <v>37000</v>
      </c>
    </row>
    <row r="16" spans="2:7" ht="14.25" customHeight="1" x14ac:dyDescent="0.25">
      <c r="B16" s="178"/>
      <c r="C16" s="159"/>
      <c r="D16" s="328" t="str">
        <f>IF(E16="","",VLOOKUP(E16,COA,2))</f>
        <v>Beban Penyusutan truk (investasi jk pjg)</v>
      </c>
      <c r="E16" s="179">
        <v>517</v>
      </c>
      <c r="F16" s="180"/>
      <c r="G16" s="180">
        <f>LK!B16</f>
        <v>270000</v>
      </c>
    </row>
    <row r="17" spans="2:7" ht="14.25" customHeight="1" x14ac:dyDescent="0.25">
      <c r="B17" s="178"/>
      <c r="C17" s="159"/>
      <c r="D17" s="328" t="str">
        <f>IF(E17="","",VLOOKUP(E17,COA,2))</f>
        <v>Beban Listrik, Telp, Air</v>
      </c>
      <c r="E17" s="179">
        <v>518</v>
      </c>
      <c r="F17" s="180"/>
      <c r="G17" s="180">
        <f>LK!B17</f>
        <v>55000</v>
      </c>
    </row>
    <row r="18" spans="2:7" ht="14.25" customHeight="1" x14ac:dyDescent="0.25">
      <c r="B18" s="178"/>
      <c r="C18" s="159"/>
      <c r="D18" s="328" t="str">
        <f>IF(E18="","",VLOOKUP(E18,COA,2))</f>
        <v>Beban Pajak</v>
      </c>
      <c r="E18" s="179">
        <v>519</v>
      </c>
      <c r="F18" s="180"/>
      <c r="G18" s="180">
        <f>LK!B18</f>
        <v>60000</v>
      </c>
    </row>
    <row r="19" spans="2:7" ht="14.25" customHeight="1" x14ac:dyDescent="0.25">
      <c r="B19" s="178"/>
      <c r="C19" s="159"/>
      <c r="D19" s="328" t="str">
        <f>IF(E19="","",VLOOKUP(E19,COA,2))</f>
        <v>Beban Perbaikan</v>
      </c>
      <c r="E19" s="179">
        <v>520</v>
      </c>
      <c r="F19" s="180"/>
      <c r="G19" s="180">
        <f>LK!B19</f>
        <v>120000</v>
      </c>
    </row>
    <row r="20" spans="2:7" ht="14.25" customHeight="1" x14ac:dyDescent="0.25">
      <c r="B20" s="178"/>
      <c r="C20" s="159"/>
      <c r="D20" s="328" t="str">
        <f>IF(E20="","",VLOOKUP(E20,COA,2))</f>
        <v/>
      </c>
      <c r="E20" s="179"/>
      <c r="F20" s="180"/>
      <c r="G20" s="180"/>
    </row>
    <row r="21" spans="2:7" ht="14.25" customHeight="1" x14ac:dyDescent="0.25">
      <c r="B21" s="178"/>
      <c r="C21" s="159"/>
      <c r="D21" s="329" t="str">
        <f>IF(E21="","",VLOOKUP(E21,COA,2))</f>
        <v>Ikhtisar Laba Rugi</v>
      </c>
      <c r="E21" s="179">
        <v>314</v>
      </c>
      <c r="F21" s="180">
        <v>2838000</v>
      </c>
      <c r="G21" s="180"/>
    </row>
    <row r="22" spans="2:7" ht="14.25" customHeight="1" x14ac:dyDescent="0.25">
      <c r="B22" s="178"/>
      <c r="C22" s="159"/>
      <c r="D22" s="328" t="str">
        <f>IF(E22="","",VLOOKUP(E22,COA,2))</f>
        <v>Laba ditahan</v>
      </c>
      <c r="E22" s="179">
        <v>313</v>
      </c>
      <c r="F22" s="180"/>
      <c r="G22" s="180">
        <f>F21</f>
        <v>2838000</v>
      </c>
    </row>
    <row r="23" spans="2:7" ht="14.25" customHeight="1" x14ac:dyDescent="0.25">
      <c r="B23" s="183"/>
      <c r="C23" s="184"/>
      <c r="D23" s="328" t="str">
        <f>IF(E23="","",VLOOKUP(E23,COA,2))</f>
        <v/>
      </c>
      <c r="E23" s="185"/>
      <c r="F23" s="186"/>
      <c r="G23" s="186"/>
    </row>
    <row r="24" spans="2:7" ht="14.25" customHeight="1" x14ac:dyDescent="0.25">
      <c r="B24" s="183"/>
      <c r="C24" s="184"/>
      <c r="D24" s="329" t="str">
        <f>IF(E24="","",VLOOKUP(E24,COA,2))</f>
        <v>Laba ditahan</v>
      </c>
      <c r="E24" s="185">
        <v>313</v>
      </c>
      <c r="F24" s="186">
        <v>600000</v>
      </c>
      <c r="G24" s="186"/>
    </row>
    <row r="25" spans="2:7" ht="14.25" customHeight="1" x14ac:dyDescent="0.25">
      <c r="B25" s="183"/>
      <c r="C25" s="184"/>
      <c r="D25" s="328" t="str">
        <f>IF(E25="","",VLOOKUP(E25,COA,2))</f>
        <v>Dividen</v>
      </c>
      <c r="E25" s="185">
        <v>312</v>
      </c>
      <c r="F25" s="186"/>
      <c r="G25" s="186">
        <f>F24</f>
        <v>600000</v>
      </c>
    </row>
    <row r="26" spans="2:7" ht="14.25" customHeight="1" x14ac:dyDescent="0.25">
      <c r="B26" s="187"/>
      <c r="C26" s="188"/>
      <c r="D26" s="188"/>
      <c r="E26" s="188"/>
      <c r="F26" s="189">
        <f t="shared" ref="F26:G26" si="0">SUM(F6:F25)</f>
        <v>13200000</v>
      </c>
      <c r="G26" s="190">
        <f t="shared" si="0"/>
        <v>13200000</v>
      </c>
    </row>
    <row r="27" spans="2:7" ht="14.25" customHeight="1" x14ac:dyDescent="0.25"/>
    <row r="28" spans="2:7" ht="14.25" customHeight="1" x14ac:dyDescent="0.25"/>
    <row r="29" spans="2:7" ht="14.25" customHeight="1" x14ac:dyDescent="0.25"/>
    <row r="30" spans="2:7" ht="14.25" customHeight="1" x14ac:dyDescent="0.25"/>
    <row r="31" spans="2:7" ht="14.25" customHeight="1" x14ac:dyDescent="0.25"/>
    <row r="32" spans="2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</sheetData>
  <mergeCells count="4">
    <mergeCell ref="B1:G1"/>
    <mergeCell ref="B2:G2"/>
    <mergeCell ref="B3:G3"/>
    <mergeCell ref="B5:C5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BB66-7BA6-462E-AB62-10910A439D33}">
  <sheetPr>
    <tabColor rgb="FFFF0000"/>
  </sheetPr>
  <dimension ref="B1:E20"/>
  <sheetViews>
    <sheetView showGridLines="0" tabSelected="1" topLeftCell="A4" workbookViewId="0">
      <selection activeCell="E16" sqref="E16"/>
    </sheetView>
  </sheetViews>
  <sheetFormatPr defaultRowHeight="15" x14ac:dyDescent="0.25"/>
  <cols>
    <col min="3" max="3" width="38" customWidth="1"/>
    <col min="4" max="4" width="21.28515625" customWidth="1"/>
    <col min="5" max="5" width="20.5703125" customWidth="1"/>
  </cols>
  <sheetData>
    <row r="1" spans="2:5" ht="20.25" customHeight="1" x14ac:dyDescent="0.35">
      <c r="B1" s="310" t="s">
        <v>2</v>
      </c>
      <c r="C1" s="311"/>
      <c r="D1" s="311"/>
      <c r="E1" s="312"/>
    </row>
    <row r="2" spans="2:5" ht="16.5" customHeight="1" x14ac:dyDescent="0.35">
      <c r="B2" s="313" t="s">
        <v>99</v>
      </c>
      <c r="C2" s="314"/>
      <c r="D2" s="314"/>
      <c r="E2" s="315"/>
    </row>
    <row r="3" spans="2:5" ht="15" customHeight="1" thickBot="1" x14ac:dyDescent="0.4">
      <c r="B3" s="316">
        <v>31778</v>
      </c>
      <c r="C3" s="317"/>
      <c r="D3" s="317"/>
      <c r="E3" s="318"/>
    </row>
    <row r="4" spans="2:5" ht="15.75" thickBot="1" x14ac:dyDescent="0.3">
      <c r="B4" s="193"/>
      <c r="D4" t="str">
        <f>IF(C4="","",VLOOKUP(C4,AKUN,2))</f>
        <v/>
      </c>
      <c r="E4" s="193"/>
    </row>
    <row r="5" spans="2:5" x14ac:dyDescent="0.25">
      <c r="B5" s="62" t="s">
        <v>96</v>
      </c>
      <c r="C5" s="63" t="s">
        <v>93</v>
      </c>
      <c r="D5" s="63" t="s">
        <v>97</v>
      </c>
      <c r="E5" s="64" t="s">
        <v>98</v>
      </c>
    </row>
    <row r="6" spans="2:5" ht="15.75" x14ac:dyDescent="0.25">
      <c r="B6" s="66">
        <v>111</v>
      </c>
      <c r="C6" s="65" t="str">
        <f t="shared" ref="C6:C18" si="0">IF(B6="","",VLOOKUP(B6,COA,2))</f>
        <v>K a s</v>
      </c>
      <c r="D6" s="67">
        <f>'Buku Besar'!G17</f>
        <v>2482000</v>
      </c>
      <c r="E6" s="67"/>
    </row>
    <row r="7" spans="2:5" ht="15.75" x14ac:dyDescent="0.25">
      <c r="B7" s="66">
        <v>112</v>
      </c>
      <c r="C7" s="65" t="str">
        <f t="shared" si="0"/>
        <v>Piutang Usaha</v>
      </c>
      <c r="D7" s="67">
        <v>1280000</v>
      </c>
      <c r="E7" s="67"/>
    </row>
    <row r="8" spans="2:5" ht="15.75" x14ac:dyDescent="0.25">
      <c r="B8" s="66">
        <v>113</v>
      </c>
      <c r="C8" s="65" t="str">
        <f t="shared" si="0"/>
        <v>Asuransi dibayar dimuka</v>
      </c>
      <c r="D8" s="67">
        <f>'Buku Besar'!G33</f>
        <v>138000</v>
      </c>
      <c r="E8" s="67"/>
    </row>
    <row r="9" spans="2:5" ht="15.75" x14ac:dyDescent="0.25">
      <c r="B9" s="66">
        <v>114</v>
      </c>
      <c r="C9" s="65" t="str">
        <f t="shared" si="0"/>
        <v>Pajak dibayar dimuka</v>
      </c>
      <c r="D9" s="67">
        <f>'Buku Besar'!G41</f>
        <v>180000</v>
      </c>
      <c r="E9" s="67"/>
    </row>
    <row r="10" spans="2:5" ht="15.75" x14ac:dyDescent="0.25">
      <c r="B10" s="66">
        <v>115</v>
      </c>
      <c r="C10" s="65" t="str">
        <f t="shared" si="0"/>
        <v>Perlengkapan Truk</v>
      </c>
      <c r="D10" s="67">
        <v>696000</v>
      </c>
      <c r="E10" s="67"/>
    </row>
    <row r="11" spans="2:5" ht="15.75" x14ac:dyDescent="0.25">
      <c r="B11" s="66">
        <v>116</v>
      </c>
      <c r="C11" s="65" t="str">
        <f t="shared" si="0"/>
        <v>Perlengkapan Kantor</v>
      </c>
      <c r="D11" s="67">
        <v>38000</v>
      </c>
      <c r="E11" s="67"/>
    </row>
    <row r="12" spans="2:5" ht="15.75" x14ac:dyDescent="0.25">
      <c r="B12" s="66">
        <v>122</v>
      </c>
      <c r="C12" s="65" t="str">
        <f t="shared" si="0"/>
        <v>Kendaraan</v>
      </c>
      <c r="D12" s="67">
        <f>'Buku Besar'!G65</f>
        <v>6000000</v>
      </c>
      <c r="E12" s="67"/>
    </row>
    <row r="13" spans="2:5" ht="15.75" x14ac:dyDescent="0.25">
      <c r="B13" s="66">
        <v>123</v>
      </c>
      <c r="C13" s="65" t="str">
        <f t="shared" si="0"/>
        <v>Akum. penyusutan-truk</v>
      </c>
      <c r="D13" s="67"/>
      <c r="E13" s="67">
        <f>'Buku Besar'!H81</f>
        <v>270000</v>
      </c>
    </row>
    <row r="14" spans="2:5" ht="15.75" x14ac:dyDescent="0.25">
      <c r="B14" s="66">
        <v>124</v>
      </c>
      <c r="C14" s="65" t="str">
        <f t="shared" si="0"/>
        <v>Aset tak berwujud</v>
      </c>
      <c r="D14" s="67">
        <f>'Buku Besar'!E71</f>
        <v>1000000</v>
      </c>
      <c r="E14" s="67"/>
    </row>
    <row r="15" spans="2:5" ht="15.75" x14ac:dyDescent="0.25">
      <c r="B15" s="66">
        <v>211</v>
      </c>
      <c r="C15" s="65" t="str">
        <f t="shared" si="0"/>
        <v>Utang usaha</v>
      </c>
      <c r="D15" s="67"/>
      <c r="E15" s="67">
        <v>606000</v>
      </c>
    </row>
    <row r="16" spans="2:5" ht="15.75" x14ac:dyDescent="0.25">
      <c r="B16" s="66">
        <v>212</v>
      </c>
      <c r="C16" s="65" t="str">
        <f t="shared" si="0"/>
        <v>Wesel bayar</v>
      </c>
      <c r="D16" s="67"/>
      <c r="E16" s="67">
        <f>'Buku Besar'!H97</f>
        <v>1200000</v>
      </c>
    </row>
    <row r="17" spans="2:5" ht="15.75" x14ac:dyDescent="0.25">
      <c r="B17" s="66">
        <v>311</v>
      </c>
      <c r="C17" s="65" t="str">
        <f t="shared" si="0"/>
        <v>Modal Saham</v>
      </c>
      <c r="D17" s="67"/>
      <c r="E17" s="67">
        <f>'Buku Besar'!H105</f>
        <v>7500000</v>
      </c>
    </row>
    <row r="18" spans="2:5" ht="15.75" x14ac:dyDescent="0.25">
      <c r="B18" s="66">
        <v>313</v>
      </c>
      <c r="C18" s="65" t="str">
        <f t="shared" si="0"/>
        <v>Laba ditahan</v>
      </c>
      <c r="D18" s="67"/>
      <c r="E18" s="67">
        <f>'Buku Besar'!H121</f>
        <v>2238000</v>
      </c>
    </row>
    <row r="19" spans="2:5" x14ac:dyDescent="0.25">
      <c r="B19" s="68"/>
      <c r="C19" s="69"/>
      <c r="D19" s="70">
        <f>SUM(D6:D18)</f>
        <v>11814000</v>
      </c>
      <c r="E19" s="70">
        <f>SUM(E6:E18)</f>
        <v>11814000</v>
      </c>
    </row>
    <row r="20" spans="2:5" x14ac:dyDescent="0.25">
      <c r="E20" s="210">
        <f>D19-E19</f>
        <v>0</v>
      </c>
    </row>
  </sheetData>
  <mergeCells count="3">
    <mergeCell ref="B1:E1"/>
    <mergeCell ref="B2:E2"/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INTRO</vt:lpstr>
      <vt:lpstr>akun</vt:lpstr>
      <vt:lpstr>SOAL</vt:lpstr>
      <vt:lpstr>Jurnal</vt:lpstr>
      <vt:lpstr>Buku Besar</vt:lpstr>
      <vt:lpstr>NLajur</vt:lpstr>
      <vt:lpstr>LK</vt:lpstr>
      <vt:lpstr>Penutup</vt:lpstr>
      <vt:lpstr>NSSP</vt:lpstr>
      <vt:lpstr>COA</vt:lpstr>
      <vt:lpstr>Debit</vt:lpstr>
      <vt:lpstr>debitajp</vt:lpstr>
      <vt:lpstr>keditajp</vt:lpstr>
      <vt:lpstr>Kredit</vt:lpstr>
      <vt:lpstr>Ref</vt:lpstr>
      <vt:lpstr>refajp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2021-11-14T13:10:52Z</dcterms:created>
  <dcterms:modified xsi:type="dcterms:W3CDTF">2023-04-14T13:00:09Z</dcterms:modified>
</cp:coreProperties>
</file>