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rije\Downloads\"/>
    </mc:Choice>
  </mc:AlternateContent>
  <xr:revisionPtr revIDLastSave="0" documentId="13_ncr:1_{34584CF7-561E-46C6-BDEA-BFD715D294D3}" xr6:coauthVersionLast="47" xr6:coauthVersionMax="47" xr10:uidLastSave="{00000000-0000-0000-0000-000000000000}"/>
  <bookViews>
    <workbookView xWindow="-120" yWindow="-120" windowWidth="20730" windowHeight="11160" xr2:uid="{00000000-000D-0000-FFFF-FFFF00000000}"/>
  </bookViews>
  <sheets>
    <sheet name="Pivot Tables by Brijesh" sheetId="4" r:id="rId1"/>
    <sheet name="Excel Dashboard by Brijesh" sheetId="5" r:id="rId2"/>
    <sheet name=" Analysis by Brijesh" sheetId="8" r:id="rId3"/>
    <sheet name="Placement_Data_Full_Class_11_" sheetId="1" r:id="rId4"/>
    <sheet name="Pivot Table 11" sheetId="2" state="hidden" r:id="rId5"/>
    <sheet name="Sheet4" sheetId="3" state="hidden" r:id="rId6"/>
  </sheets>
  <definedNames>
    <definedName name="_xlnm._FilterDatabase" localSheetId="3" hidden="1">Placement_Data_Full_Class_11_!$A$1:$O$216</definedName>
    <definedName name="Slicer_degree_t">#N/A</definedName>
    <definedName name="Slicer_gender">#N/A</definedName>
    <definedName name="Slicer_specialisation">#N/A</definedName>
    <definedName name="Slicer_status">#N/A</definedName>
    <definedName name="Slicer_workex">#N/A</definedName>
  </definedNames>
  <calcPr calcId="191029"/>
  <pivotCaches>
    <pivotCache cacheId="0" r:id="rId7"/>
    <pivotCache cacheId="7"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8" l="1"/>
  <c r="R3" i="8"/>
  <c r="V72" i="8"/>
  <c r="V68" i="8"/>
  <c r="V69" i="8" s="1"/>
  <c r="V57" i="8"/>
  <c r="V67" i="8"/>
  <c r="V56" i="8"/>
  <c r="V58" i="8"/>
  <c r="V62" i="8"/>
  <c r="V63" i="8" s="1"/>
  <c r="V61" i="8"/>
  <c r="V51" i="8"/>
  <c r="V50" i="8"/>
  <c r="V44" i="8"/>
  <c r="V45" i="8" s="1"/>
  <c r="V43" i="8"/>
  <c r="V39" i="8"/>
  <c r="V37" i="8"/>
  <c r="V38" i="8"/>
  <c r="V31" i="8"/>
  <c r="V32" i="8" s="1"/>
  <c r="V27" i="8"/>
  <c r="V26" i="8"/>
  <c r="V25" i="8"/>
  <c r="V24" i="8"/>
  <c r="V23" i="8"/>
  <c r="V22" i="8"/>
  <c r="V21" i="8"/>
  <c r="V20" i="8"/>
  <c r="V19" i="8"/>
  <c r="V18" i="8"/>
  <c r="V14" i="8"/>
  <c r="V4" i="8"/>
  <c r="V8" i="8"/>
  <c r="V9" i="8"/>
  <c r="V10" i="8"/>
  <c r="V2" i="8"/>
  <c r="V3" i="8"/>
</calcChain>
</file>

<file path=xl/sharedStrings.xml><?xml version="1.0" encoding="utf-8"?>
<sst xmlns="http://schemas.openxmlformats.org/spreadsheetml/2006/main" count="3708" uniqueCount="91">
  <si>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</si>
  <si>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</si>
  <si>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</si>
  <si>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</si>
  <si>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</si>
  <si>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</si>
  <si>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</si>
  <si>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</si>
  <si>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</si>
  <si>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</si>
  <si>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</si>
  <si>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</si>
  <si>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</si>
  <si>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</si>
  <si>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</si>
  <si>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</si>
  <si>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</si>
  <si>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</si>
  <si>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</si>
  <si>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</si>
  <si>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</si>
  <si>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</si>
  <si>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</si>
  <si>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</si>
  <si>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</si>
  <si>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</si>
  <si>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</si>
  <si>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</si>
  <si>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</si>
  <si>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</si>
  <si>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COUNTA of status</t>
  </si>
  <si>
    <t>Grand Total</t>
  </si>
  <si>
    <t>Outlier</t>
  </si>
  <si>
    <t>FALSE</t>
  </si>
  <si>
    <t>Row Labels</t>
  </si>
  <si>
    <t>Average of salary</t>
  </si>
  <si>
    <t>Salary outlier2</t>
  </si>
  <si>
    <t>Female</t>
  </si>
  <si>
    <t>Male</t>
  </si>
  <si>
    <t>Column1</t>
  </si>
  <si>
    <t>Count of status</t>
  </si>
  <si>
    <t>Column Labels</t>
  </si>
  <si>
    <t>(All)</t>
  </si>
  <si>
    <t xml:space="preserve"> </t>
  </si>
  <si>
    <t>Average of ssc_p</t>
  </si>
  <si>
    <t>Average of hsc_p</t>
  </si>
  <si>
    <t>Average of degree_p</t>
  </si>
  <si>
    <t>Average of etest_p</t>
  </si>
  <si>
    <t>Placement Data Dashboard</t>
  </si>
  <si>
    <t>total number of students:</t>
  </si>
  <si>
    <t>number of placed students:</t>
  </si>
  <si>
    <t>placement rate:</t>
  </si>
  <si>
    <t>Overall Placement Rate</t>
  </si>
  <si>
    <t>Average Salary by Specialization</t>
  </si>
  <si>
    <t>Overall Average</t>
  </si>
  <si>
    <t xml:space="preserve">Median Salary </t>
  </si>
  <si>
    <t>Top 10 Salaries</t>
  </si>
  <si>
    <t xml:space="preserve">Top 1 </t>
  </si>
  <si>
    <t>Top 2</t>
  </si>
  <si>
    <t>Top 3</t>
  </si>
  <si>
    <t>Top 4</t>
  </si>
  <si>
    <t>Top 5</t>
  </si>
  <si>
    <t>Top 6</t>
  </si>
  <si>
    <t>Top 7</t>
  </si>
  <si>
    <t>Top 8</t>
  </si>
  <si>
    <t>Top 9</t>
  </si>
  <si>
    <t>Top 10</t>
  </si>
  <si>
    <t xml:space="preserve">Student with Work Experience </t>
  </si>
  <si>
    <t>Students with Work Experience</t>
  </si>
  <si>
    <t>Percentage of Work Exp. Student</t>
  </si>
  <si>
    <t>Mkt&amp;Fin.  Placed Students</t>
  </si>
  <si>
    <t>Total Students Mkt&amp;Fin</t>
  </si>
  <si>
    <t>Placement Rate Specializtion</t>
  </si>
  <si>
    <t>Placement Rate Mkt&amp;Fin   %</t>
  </si>
  <si>
    <t>Mkt&amp;HR  Placed Students</t>
  </si>
  <si>
    <t>Total Students Mkt&amp;HR</t>
  </si>
  <si>
    <t>Placement Rate Mkt&amp;HR   %</t>
  </si>
  <si>
    <t>Avg. Salary with Work Exp.</t>
  </si>
  <si>
    <t>Avg. Salary without Work Exp.</t>
  </si>
  <si>
    <t>Salary Impact by Work Experience</t>
  </si>
  <si>
    <t>Total Comm&amp;Mgmt Students</t>
  </si>
  <si>
    <t>Placed Comm&amp;Mgmt Students</t>
  </si>
  <si>
    <t>Placement Rate of Comm&amp;Mgmt</t>
  </si>
  <si>
    <t>Placed Sci&amp;Tech Students</t>
  </si>
  <si>
    <t>Total Sci&amp;Tech Students</t>
  </si>
  <si>
    <t>Placement Rate of Sci&amp;Tech</t>
  </si>
  <si>
    <t>Placed Others Students</t>
  </si>
  <si>
    <t>Total Others Students</t>
  </si>
  <si>
    <t>Column2</t>
  </si>
  <si>
    <t>Total Salary Paid</t>
  </si>
  <si>
    <t xml:space="preserve">Vlookup Example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</si>
</sst>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i/>
      <sz val="11"/>
      <color theme="1"/>
      <name val="Calibri"/>
      <family val="2"/>
      <scheme val="minor"/>
    </font>
    <font>
      <b/>
      <sz val="20"/>
      <color theme="2"/>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5"/>
        <bgColor indexed="64"/>
      </patternFill>
    </fill>
    <fill>
      <patternFill patternType="solid">
        <fgColor theme="2" tint="-0.149998474074526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249977111117893"/>
        <bgColor indexed="64"/>
      </patternFill>
    </fill>
    <fill>
      <patternFill patternType="solid">
        <fgColor theme="4"/>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7" tint="0.39997558519241921"/>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medium">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60">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0" fillId="0" borderId="1" xfId="0" pivotButton="1"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1"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1" xfId="0" applyNumberFormat="1" applyFont="1" applyBorder="1" applyAlignment="1">
      <alignment vertical="center"/>
    </xf>
    <xf numFmtId="0" fontId="0" fillId="0" borderId="4" xfId="0" applyNumberFormat="1" applyFont="1" applyBorder="1" applyAlignment="1">
      <alignment vertical="center"/>
    </xf>
    <xf numFmtId="0" fontId="0" fillId="0" borderId="5" xfId="0" applyNumberFormat="1" applyFont="1" applyBorder="1" applyAlignment="1">
      <alignment vertical="center"/>
    </xf>
    <xf numFmtId="0" fontId="0" fillId="0" borderId="6" xfId="0" applyFont="1" applyBorder="1" applyAlignment="1">
      <alignment vertical="center"/>
    </xf>
    <xf numFmtId="0" fontId="0" fillId="0" borderId="6" xfId="0" applyNumberFormat="1" applyFont="1" applyBorder="1" applyAlignment="1">
      <alignment vertical="center"/>
    </xf>
    <xf numFmtId="0" fontId="0" fillId="0" borderId="0" xfId="0" applyNumberFormat="1" applyFont="1" applyAlignment="1">
      <alignment vertical="center"/>
    </xf>
    <xf numFmtId="0" fontId="0" fillId="0" borderId="7" xfId="0" applyNumberFormat="1" applyFont="1" applyBorder="1" applyAlignment="1">
      <alignment vertical="center"/>
    </xf>
    <xf numFmtId="0" fontId="0" fillId="0" borderId="8" xfId="0" applyFont="1" applyBorder="1" applyAlignment="1">
      <alignment vertical="center"/>
    </xf>
    <xf numFmtId="0" fontId="0" fillId="0" borderId="8" xfId="0" applyNumberFormat="1" applyFont="1" applyBorder="1" applyAlignment="1">
      <alignment vertical="center"/>
    </xf>
    <xf numFmtId="0" fontId="0" fillId="0" borderId="9" xfId="0" applyNumberFormat="1" applyFont="1" applyBorder="1" applyAlignment="1">
      <alignment vertical="center"/>
    </xf>
    <xf numFmtId="0" fontId="0" fillId="0" borderId="10" xfId="0" applyNumberFormat="1" applyFont="1" applyBorder="1" applyAlignment="1">
      <alignment vertical="center"/>
    </xf>
    <xf numFmtId="10" fontId="0" fillId="0" borderId="1" xfId="0" applyNumberFormat="1" applyFont="1" applyBorder="1" applyAlignment="1">
      <alignment vertical="center"/>
    </xf>
    <xf numFmtId="10" fontId="0" fillId="0" borderId="4" xfId="0" applyNumberFormat="1" applyFont="1" applyBorder="1" applyAlignment="1">
      <alignment vertical="center"/>
    </xf>
    <xf numFmtId="10" fontId="0" fillId="0" borderId="5" xfId="0" applyNumberFormat="1" applyFont="1" applyBorder="1" applyAlignment="1">
      <alignment vertical="center"/>
    </xf>
    <xf numFmtId="10" fontId="0" fillId="0" borderId="6" xfId="0" applyNumberFormat="1" applyFont="1" applyBorder="1" applyAlignment="1">
      <alignment vertical="center"/>
    </xf>
    <xf numFmtId="10" fontId="0" fillId="0" borderId="0" xfId="0" applyNumberFormat="1" applyFont="1" applyAlignment="1">
      <alignment vertical="center"/>
    </xf>
    <xf numFmtId="10" fontId="0" fillId="0" borderId="7" xfId="0" applyNumberFormat="1" applyFont="1" applyBorder="1" applyAlignment="1">
      <alignment vertical="center"/>
    </xf>
    <xf numFmtId="10" fontId="0" fillId="0" borderId="8" xfId="0" applyNumberFormat="1" applyFont="1" applyBorder="1" applyAlignment="1">
      <alignment vertical="center"/>
    </xf>
    <xf numFmtId="10" fontId="0" fillId="0" borderId="9" xfId="0" applyNumberFormat="1" applyFont="1" applyBorder="1" applyAlignment="1">
      <alignment vertical="center"/>
    </xf>
    <xf numFmtId="10" fontId="0" fillId="0" borderId="10" xfId="0" applyNumberFormat="1" applyFont="1" applyBorder="1" applyAlignment="1">
      <alignment vertical="center"/>
    </xf>
    <xf numFmtId="0" fontId="2" fillId="0" borderId="0" xfId="0" applyFont="1" applyAlignment="1">
      <alignment vertical="center"/>
    </xf>
    <xf numFmtId="0" fontId="0" fillId="0" borderId="0" xfId="0" applyFill="1" applyBorder="1" applyAlignment="1">
      <alignment vertical="center"/>
    </xf>
    <xf numFmtId="0" fontId="5" fillId="0" borderId="11" xfId="0" applyFont="1" applyFill="1" applyBorder="1" applyAlignment="1">
      <alignment horizontal="centerContinuous" vertical="center"/>
    </xf>
    <xf numFmtId="0" fontId="0" fillId="0" borderId="0" xfId="0" pivotButton="1" applyFont="1" applyAlignment="1">
      <alignment vertical="center"/>
    </xf>
    <xf numFmtId="0" fontId="0" fillId="0" borderId="0" xfId="0" applyFont="1" applyAlignment="1">
      <alignment horizontal="left" vertical="center"/>
    </xf>
    <xf numFmtId="2" fontId="0" fillId="0" borderId="0" xfId="0" applyNumberFormat="1" applyFont="1" applyAlignment="1">
      <alignment vertical="center"/>
    </xf>
    <xf numFmtId="0" fontId="0" fillId="3" borderId="0" xfId="0" applyFont="1" applyFill="1" applyAlignment="1">
      <alignment vertical="center"/>
    </xf>
    <xf numFmtId="1" fontId="0" fillId="0" borderId="0" xfId="0" applyNumberFormat="1" applyFont="1" applyAlignment="1">
      <alignment vertical="center"/>
    </xf>
    <xf numFmtId="0" fontId="1" fillId="4" borderId="17" xfId="0" applyFont="1" applyFill="1" applyBorder="1"/>
    <xf numFmtId="0" fontId="1" fillId="0" borderId="17" xfId="0" applyFont="1" applyBorder="1"/>
    <xf numFmtId="164" fontId="0" fillId="0" borderId="0" xfId="0" applyNumberFormat="1" applyFont="1" applyAlignment="1">
      <alignment vertical="center"/>
    </xf>
    <xf numFmtId="0" fontId="7" fillId="5" borderId="16" xfId="0" applyFont="1" applyFill="1" applyBorder="1" applyAlignment="1">
      <alignment vertical="center"/>
    </xf>
    <xf numFmtId="0" fontId="7" fillId="5" borderId="17" xfId="0" applyFont="1" applyFill="1" applyBorder="1" applyAlignment="1">
      <alignment vertical="center"/>
    </xf>
    <xf numFmtId="0" fontId="1" fillId="4" borderId="16" xfId="0" applyFont="1" applyFill="1" applyBorder="1" applyAlignment="1">
      <alignment vertical="center"/>
    </xf>
    <xf numFmtId="0" fontId="1" fillId="4" borderId="17" xfId="0" applyFont="1" applyFill="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0" borderId="11" xfId="0" applyFont="1" applyFill="1" applyBorder="1" applyAlignment="1">
      <alignment horizontal="centerContinuous" vertical="center"/>
    </xf>
    <xf numFmtId="0" fontId="7" fillId="6" borderId="15" xfId="0" applyFont="1" applyFill="1" applyBorder="1" applyAlignment="1">
      <alignment horizontal="center" vertical="center"/>
    </xf>
    <xf numFmtId="0" fontId="7" fillId="8" borderId="15" xfId="0" applyFont="1" applyFill="1" applyBorder="1" applyAlignment="1">
      <alignment horizontal="center" vertical="center"/>
    </xf>
    <xf numFmtId="0" fontId="1" fillId="9" borderId="0" xfId="0" applyFont="1" applyFill="1" applyAlignment="1">
      <alignment vertical="center"/>
    </xf>
    <xf numFmtId="0" fontId="0" fillId="9" borderId="0" xfId="0" applyFont="1" applyFill="1" applyAlignment="1">
      <alignment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1" fillId="10" borderId="0" xfId="0" applyFont="1" applyFill="1" applyAlignment="1">
      <alignment horizontal="center" vertical="center"/>
    </xf>
  </cellXfs>
  <cellStyles count="1">
    <cellStyle name="Normal" xfId="0" builtinId="0"/>
  </cellStyles>
  <dxfs count="42">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Rates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Brijesh'!$B$3:$B$4</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Brijesh'!$A$5:$A$7</c:f>
              <c:strCache>
                <c:ptCount val="2"/>
                <c:pt idx="0">
                  <c:v>F</c:v>
                </c:pt>
                <c:pt idx="1">
                  <c:v>M</c:v>
                </c:pt>
              </c:strCache>
            </c:strRef>
          </c:cat>
          <c:val>
            <c:numRef>
              <c:f>'Pivot Tables by Brijesh'!$B$5:$B$7</c:f>
              <c:numCache>
                <c:formatCode>0.00%</c:formatCode>
                <c:ptCount val="2"/>
                <c:pt idx="0">
                  <c:v>0.36842105263157893</c:v>
                </c:pt>
                <c:pt idx="1">
                  <c:v>0.2805755395683453</c:v>
                </c:pt>
              </c:numCache>
            </c:numRef>
          </c:val>
          <c:extLst>
            <c:ext xmlns:c16="http://schemas.microsoft.com/office/drawing/2014/chart" uri="{C3380CC4-5D6E-409C-BE32-E72D297353CC}">
              <c16:uniqueId val="{00000000-5650-429F-B711-523C0BFC7DE8}"/>
            </c:ext>
          </c:extLst>
        </c:ser>
        <c:ser>
          <c:idx val="1"/>
          <c:order val="1"/>
          <c:tx>
            <c:strRef>
              <c:f>'Pivot Tables by Brijesh'!$C$3:$C$4</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Brijesh'!$A$5:$A$7</c:f>
              <c:strCache>
                <c:ptCount val="2"/>
                <c:pt idx="0">
                  <c:v>F</c:v>
                </c:pt>
                <c:pt idx="1">
                  <c:v>M</c:v>
                </c:pt>
              </c:strCache>
            </c:strRef>
          </c:cat>
          <c:val>
            <c:numRef>
              <c:f>'Pivot Tables by Brijesh'!$C$5:$C$7</c:f>
              <c:numCache>
                <c:formatCode>0.00%</c:formatCode>
                <c:ptCount val="2"/>
                <c:pt idx="0">
                  <c:v>0.63157894736842102</c:v>
                </c:pt>
                <c:pt idx="1">
                  <c:v>0.71942446043165464</c:v>
                </c:pt>
              </c:numCache>
            </c:numRef>
          </c:val>
          <c:extLst>
            <c:ext xmlns:c16="http://schemas.microsoft.com/office/drawing/2014/chart" uri="{C3380CC4-5D6E-409C-BE32-E72D297353CC}">
              <c16:uniqueId val="{00000018-F00E-4CF1-8A51-641C895D29F5}"/>
            </c:ext>
          </c:extLst>
        </c:ser>
        <c:dLbls>
          <c:dLblPos val="outEnd"/>
          <c:showLegendKey val="0"/>
          <c:showVal val="1"/>
          <c:showCatName val="0"/>
          <c:showSerName val="0"/>
          <c:showPercent val="0"/>
          <c:showBubbleSize val="0"/>
        </c:dLbls>
        <c:gapWidth val="219"/>
        <c:overlap val="-27"/>
        <c:axId val="1417836624"/>
        <c:axId val="1417824976"/>
      </c:barChart>
      <c:catAx>
        <c:axId val="14178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24976"/>
        <c:crosses val="autoZero"/>
        <c:auto val="1"/>
        <c:lblAlgn val="ctr"/>
        <c:lblOffset val="100"/>
        <c:noMultiLvlLbl val="0"/>
      </c:catAx>
      <c:valAx>
        <c:axId val="1417824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Brijesh'!$B$264:$B$265</c:f>
              <c:strCache>
                <c:ptCount val="1"/>
                <c:pt idx="0">
                  <c:v>Mkt&amp;Fin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Brijesh'!$A$266:$A$268</c:f>
              <c:strCache>
                <c:ptCount val="2"/>
                <c:pt idx="0">
                  <c:v>F</c:v>
                </c:pt>
                <c:pt idx="1">
                  <c:v>M</c:v>
                </c:pt>
              </c:strCache>
            </c:strRef>
          </c:cat>
          <c:val>
            <c:numRef>
              <c:f>'Pivot Tables by Brijesh'!$B$266:$B$268</c:f>
              <c:numCache>
                <c:formatCode>0</c:formatCode>
                <c:ptCount val="2"/>
                <c:pt idx="0">
                  <c:v>211351.35135135136</c:v>
                </c:pt>
                <c:pt idx="1">
                  <c:v>247843.3734939759</c:v>
                </c:pt>
              </c:numCache>
            </c:numRef>
          </c:val>
          <c:extLst>
            <c:ext xmlns:c16="http://schemas.microsoft.com/office/drawing/2014/chart" uri="{C3380CC4-5D6E-409C-BE32-E72D297353CC}">
              <c16:uniqueId val="{00000000-3A5E-4CA8-9F79-AED846BFB357}"/>
            </c:ext>
          </c:extLst>
        </c:ser>
        <c:ser>
          <c:idx val="1"/>
          <c:order val="1"/>
          <c:tx>
            <c:strRef>
              <c:f>'Pivot Tables by Brijesh'!$C$264:$C$265</c:f>
              <c:strCache>
                <c:ptCount val="1"/>
                <c:pt idx="0">
                  <c:v>Mkt&amp;HR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Brijesh'!$A$266:$A$268</c:f>
              <c:strCache>
                <c:ptCount val="2"/>
                <c:pt idx="0">
                  <c:v>F</c:v>
                </c:pt>
                <c:pt idx="1">
                  <c:v>M</c:v>
                </c:pt>
              </c:strCache>
            </c:strRef>
          </c:cat>
          <c:val>
            <c:numRef>
              <c:f>'Pivot Tables by Brijesh'!$C$266:$C$268</c:f>
              <c:numCache>
                <c:formatCode>0</c:formatCode>
                <c:ptCount val="2"/>
                <c:pt idx="0">
                  <c:v>128461.53846153847</c:v>
                </c:pt>
                <c:pt idx="1">
                  <c:v>166428.57142857142</c:v>
                </c:pt>
              </c:numCache>
            </c:numRef>
          </c:val>
          <c:extLst>
            <c:ext xmlns:c16="http://schemas.microsoft.com/office/drawing/2014/chart" uri="{C3380CC4-5D6E-409C-BE32-E72D297353CC}">
              <c16:uniqueId val="{00000004-018D-451F-BE87-95BD62258A63}"/>
            </c:ext>
          </c:extLst>
        </c:ser>
        <c:dLbls>
          <c:dLblPos val="outEnd"/>
          <c:showLegendKey val="0"/>
          <c:showVal val="1"/>
          <c:showCatName val="0"/>
          <c:showSerName val="0"/>
          <c:showPercent val="0"/>
          <c:showBubbleSize val="0"/>
        </c:dLbls>
        <c:gapWidth val="219"/>
        <c:overlap val="-27"/>
        <c:axId val="1194982911"/>
        <c:axId val="1194984991"/>
      </c:barChart>
      <c:catAx>
        <c:axId val="119498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84991"/>
        <c:crosses val="autoZero"/>
        <c:auto val="1"/>
        <c:lblAlgn val="ctr"/>
        <c:lblOffset val="100"/>
        <c:noMultiLvlLbl val="0"/>
      </c:catAx>
      <c:valAx>
        <c:axId val="1194984991"/>
        <c:scaling>
          <c:orientation val="minMax"/>
        </c:scaling>
        <c:delete val="1"/>
        <c:axPos val="l"/>
        <c:numFmt formatCode="0" sourceLinked="1"/>
        <c:majorTickMark val="none"/>
        <c:minorTickMark val="none"/>
        <c:tickLblPos val="nextTo"/>
        <c:crossAx val="11949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Salary by Work Experience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by Brijesh'!$B$287:$B$288</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Brijesh'!$A$289:$A$291</c:f>
              <c:strCache>
                <c:ptCount val="2"/>
                <c:pt idx="0">
                  <c:v>No</c:v>
                </c:pt>
                <c:pt idx="1">
                  <c:v>Yes</c:v>
                </c:pt>
              </c:strCache>
            </c:strRef>
          </c:cat>
          <c:val>
            <c:numRef>
              <c:f>'Pivot Tables by Brijesh'!$B$289:$B$291</c:f>
              <c:numCache>
                <c:formatCode>0</c:formatCode>
                <c:ptCount val="2"/>
                <c:pt idx="0">
                  <c:v>142666.66666666666</c:v>
                </c:pt>
                <c:pt idx="1">
                  <c:v>233000</c:v>
                </c:pt>
              </c:numCache>
            </c:numRef>
          </c:val>
          <c:extLst>
            <c:ext xmlns:c16="http://schemas.microsoft.com/office/drawing/2014/chart" uri="{C3380CC4-5D6E-409C-BE32-E72D297353CC}">
              <c16:uniqueId val="{00000000-1226-4B94-AFE9-C1635D59F531}"/>
            </c:ext>
          </c:extLst>
        </c:ser>
        <c:ser>
          <c:idx val="1"/>
          <c:order val="1"/>
          <c:tx>
            <c:strRef>
              <c:f>'Pivot Tables by Brijesh'!$C$287:$C$288</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Brijesh'!$A$289:$A$291</c:f>
              <c:strCache>
                <c:ptCount val="2"/>
                <c:pt idx="0">
                  <c:v>No</c:v>
                </c:pt>
                <c:pt idx="1">
                  <c:v>Yes</c:v>
                </c:pt>
              </c:strCache>
            </c:strRef>
          </c:cat>
          <c:val>
            <c:numRef>
              <c:f>'Pivot Tables by Brijesh'!$C$289:$C$291</c:f>
              <c:numCache>
                <c:formatCode>0</c:formatCode>
                <c:ptCount val="2"/>
                <c:pt idx="0">
                  <c:v>179402.29885057471</c:v>
                </c:pt>
                <c:pt idx="1">
                  <c:v>274673.07692307694</c:v>
                </c:pt>
              </c:numCache>
            </c:numRef>
          </c:val>
          <c:extLst>
            <c:ext xmlns:c16="http://schemas.microsoft.com/office/drawing/2014/chart" uri="{C3380CC4-5D6E-409C-BE32-E72D297353CC}">
              <c16:uniqueId val="{0000000A-BEC0-49BD-A54E-ADF28F63607B}"/>
            </c:ext>
          </c:extLst>
        </c:ser>
        <c:dLbls>
          <c:dLblPos val="outEnd"/>
          <c:showLegendKey val="0"/>
          <c:showVal val="1"/>
          <c:showCatName val="0"/>
          <c:showSerName val="0"/>
          <c:showPercent val="0"/>
          <c:showBubbleSize val="0"/>
        </c:dLbls>
        <c:gapWidth val="115"/>
        <c:overlap val="-20"/>
        <c:axId val="658577199"/>
        <c:axId val="658568463"/>
      </c:barChart>
      <c:catAx>
        <c:axId val="658577199"/>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8463"/>
        <c:crosses val="autoZero"/>
        <c:auto val="1"/>
        <c:lblAlgn val="ctr"/>
        <c:lblOffset val="100"/>
        <c:noMultiLvlLbl val="0"/>
      </c:catAx>
      <c:valAx>
        <c:axId val="658568463"/>
        <c:scaling>
          <c:orientation val="minMax"/>
        </c:scaling>
        <c:delete val="1"/>
        <c:axPos val="b"/>
        <c:numFmt formatCode="0" sourceLinked="1"/>
        <c:majorTickMark val="out"/>
        <c:minorTickMark val="none"/>
        <c:tickLblPos val="nextTo"/>
        <c:crossAx val="65857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Placement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 by Brijesh'!$B$245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23-406B-AA4A-24B812D0E1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23-406B-AA4A-24B812D0E1E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Brijesh'!$A$246:$A$248</c:f>
              <c:strCache>
                <c:ptCount val="2"/>
                <c:pt idx="0">
                  <c:v>Not Placed</c:v>
                </c:pt>
                <c:pt idx="1">
                  <c:v>Placed</c:v>
                </c:pt>
              </c:strCache>
            </c:strRef>
          </c:cat>
          <c:val>
            <c:numRef>
              <c:f>'Pivot Tables by Brijesh'!$B$246:$B$248</c:f>
              <c:numCache>
                <c:formatCode>0.00%</c:formatCode>
                <c:ptCount val="2"/>
                <c:pt idx="0">
                  <c:v>0.3116279069767442</c:v>
                </c:pt>
                <c:pt idx="1">
                  <c:v>0.68837209302325586</c:v>
                </c:pt>
              </c:numCache>
            </c:numRef>
          </c:val>
          <c:extLst>
            <c:ext xmlns:c16="http://schemas.microsoft.com/office/drawing/2014/chart" uri="{C3380CC4-5D6E-409C-BE32-E72D297353CC}">
              <c16:uniqueId val="{00000000-CF5B-45AF-BDB9-BDE9D769B60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Brijesh!PivotTable39</c:name>
    <c:fmtId val="9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by Degree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Brijesh'!$B$65:$B$66</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Brijesh'!$A$67:$A$70</c:f>
              <c:strCache>
                <c:ptCount val="3"/>
                <c:pt idx="0">
                  <c:v>Comm&amp;Mgmt</c:v>
                </c:pt>
                <c:pt idx="1">
                  <c:v>Others</c:v>
                </c:pt>
                <c:pt idx="2">
                  <c:v>Sci&amp;Tech</c:v>
                </c:pt>
              </c:strCache>
            </c:strRef>
          </c:cat>
          <c:val>
            <c:numRef>
              <c:f>'Pivot Tables by Brijesh'!$B$67:$B$70</c:f>
              <c:numCache>
                <c:formatCode>0.00%</c:formatCode>
                <c:ptCount val="3"/>
                <c:pt idx="0">
                  <c:v>0.29655172413793102</c:v>
                </c:pt>
                <c:pt idx="1">
                  <c:v>0.54545454545454541</c:v>
                </c:pt>
                <c:pt idx="2">
                  <c:v>0.30508474576271188</c:v>
                </c:pt>
              </c:numCache>
            </c:numRef>
          </c:val>
          <c:extLst>
            <c:ext xmlns:c16="http://schemas.microsoft.com/office/drawing/2014/chart" uri="{C3380CC4-5D6E-409C-BE32-E72D297353CC}">
              <c16:uniqueId val="{00000000-613D-4B53-B6FD-BFFB2320C5E4}"/>
            </c:ext>
          </c:extLst>
        </c:ser>
        <c:ser>
          <c:idx val="1"/>
          <c:order val="1"/>
          <c:tx>
            <c:strRef>
              <c:f>'Pivot Tables by Brijesh'!$C$65:$C$66</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Brijesh'!$A$67:$A$70</c:f>
              <c:strCache>
                <c:ptCount val="3"/>
                <c:pt idx="0">
                  <c:v>Comm&amp;Mgmt</c:v>
                </c:pt>
                <c:pt idx="1">
                  <c:v>Others</c:v>
                </c:pt>
                <c:pt idx="2">
                  <c:v>Sci&amp;Tech</c:v>
                </c:pt>
              </c:strCache>
            </c:strRef>
          </c:cat>
          <c:val>
            <c:numRef>
              <c:f>'Pivot Tables by Brijesh'!$C$67:$C$70</c:f>
              <c:numCache>
                <c:formatCode>0.00%</c:formatCode>
                <c:ptCount val="3"/>
                <c:pt idx="0">
                  <c:v>0.70344827586206893</c:v>
                </c:pt>
                <c:pt idx="1">
                  <c:v>0.45454545454545453</c:v>
                </c:pt>
                <c:pt idx="2">
                  <c:v>0.69491525423728817</c:v>
                </c:pt>
              </c:numCache>
            </c:numRef>
          </c:val>
          <c:extLst>
            <c:ext xmlns:c16="http://schemas.microsoft.com/office/drawing/2014/chart" uri="{C3380CC4-5D6E-409C-BE32-E72D297353CC}">
              <c16:uniqueId val="{00000006-613D-4B53-B6FD-BFFB2320C5E4}"/>
            </c:ext>
          </c:extLst>
        </c:ser>
        <c:dLbls>
          <c:dLblPos val="outEnd"/>
          <c:showLegendKey val="0"/>
          <c:showVal val="1"/>
          <c:showCatName val="0"/>
          <c:showSerName val="0"/>
          <c:showPercent val="0"/>
          <c:showBubbleSize val="0"/>
        </c:dLbls>
        <c:gapWidth val="219"/>
        <c:overlap val="-27"/>
        <c:axId val="1168417936"/>
        <c:axId val="1168419600"/>
      </c:barChart>
      <c:catAx>
        <c:axId val="1168417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19600"/>
        <c:crosses val="autoZero"/>
        <c:auto val="1"/>
        <c:lblAlgn val="ctr"/>
        <c:lblOffset val="100"/>
        <c:noMultiLvlLbl val="0"/>
      </c:catAx>
      <c:valAx>
        <c:axId val="1168419600"/>
        <c:scaling>
          <c:orientation val="minMax"/>
        </c:scaling>
        <c:delete val="1"/>
        <c:axPos val="l"/>
        <c:numFmt formatCode="0.00%" sourceLinked="1"/>
        <c:majorTickMark val="out"/>
        <c:minorTickMark val="none"/>
        <c:tickLblPos val="nextTo"/>
        <c:crossAx val="116841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Specializtion</a:t>
            </a:r>
            <a:endParaRPr lang="en-US"/>
          </a:p>
        </c:rich>
      </c:tx>
      <c:layout>
        <c:manualLayout>
          <c:xMode val="edge"/>
          <c:yMode val="edge"/>
          <c:x val="0.2466734470691163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Brijesh'!$B$19:$B$20</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Brijesh'!$A$21:$A$23</c:f>
              <c:strCache>
                <c:ptCount val="2"/>
                <c:pt idx="0">
                  <c:v>Mkt&amp;Fin</c:v>
                </c:pt>
                <c:pt idx="1">
                  <c:v>Mkt&amp;HR</c:v>
                </c:pt>
              </c:strCache>
            </c:strRef>
          </c:cat>
          <c:val>
            <c:numRef>
              <c:f>'Pivot Tables by Brijesh'!$B$21:$B$23</c:f>
              <c:numCache>
                <c:formatCode>"₹"\ #,##0</c:formatCode>
                <c:ptCount val="2"/>
                <c:pt idx="0">
                  <c:v>0</c:v>
                </c:pt>
                <c:pt idx="1">
                  <c:v>0</c:v>
                </c:pt>
              </c:numCache>
            </c:numRef>
          </c:val>
          <c:extLst>
            <c:ext xmlns:c16="http://schemas.microsoft.com/office/drawing/2014/chart" uri="{C3380CC4-5D6E-409C-BE32-E72D297353CC}">
              <c16:uniqueId val="{00000000-AC17-4B3C-A2A5-FE7D90556349}"/>
            </c:ext>
          </c:extLst>
        </c:ser>
        <c:ser>
          <c:idx val="1"/>
          <c:order val="1"/>
          <c:tx>
            <c:strRef>
              <c:f>'Pivot Tables by Brijesh'!$C$19:$C$20</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Brijesh'!$A$21:$A$23</c:f>
              <c:strCache>
                <c:ptCount val="2"/>
                <c:pt idx="0">
                  <c:v>Mkt&amp;Fin</c:v>
                </c:pt>
                <c:pt idx="1">
                  <c:v>Mkt&amp;HR</c:v>
                </c:pt>
              </c:strCache>
            </c:strRef>
          </c:cat>
          <c:val>
            <c:numRef>
              <c:f>'Pivot Tables by Brijesh'!$C$21:$C$23</c:f>
              <c:numCache>
                <c:formatCode>"₹"\ #,##0</c:formatCode>
                <c:ptCount val="2"/>
                <c:pt idx="0">
                  <c:v>298852.63157894736</c:v>
                </c:pt>
                <c:pt idx="1">
                  <c:v>270377.35849056602</c:v>
                </c:pt>
              </c:numCache>
            </c:numRef>
          </c:val>
          <c:extLst>
            <c:ext xmlns:c16="http://schemas.microsoft.com/office/drawing/2014/chart" uri="{C3380CC4-5D6E-409C-BE32-E72D297353CC}">
              <c16:uniqueId val="{00000003-AC17-4B3C-A2A5-FE7D90556349}"/>
            </c:ext>
          </c:extLst>
        </c:ser>
        <c:dLbls>
          <c:dLblPos val="outEnd"/>
          <c:showLegendKey val="0"/>
          <c:showVal val="1"/>
          <c:showCatName val="0"/>
          <c:showSerName val="0"/>
          <c:showPercent val="0"/>
          <c:showBubbleSize val="0"/>
        </c:dLbls>
        <c:gapWidth val="219"/>
        <c:overlap val="-27"/>
        <c:axId val="1643058112"/>
        <c:axId val="1643063936"/>
      </c:barChart>
      <c:catAx>
        <c:axId val="16430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63936"/>
        <c:crosses val="autoZero"/>
        <c:auto val="1"/>
        <c:lblAlgn val="ctr"/>
        <c:lblOffset val="100"/>
        <c:noMultiLvlLbl val="0"/>
      </c:catAx>
      <c:valAx>
        <c:axId val="1643063936"/>
        <c:scaling>
          <c:orientation val="minMax"/>
        </c:scaling>
        <c:delete val="1"/>
        <c:axPos val="l"/>
        <c:numFmt formatCode="&quot;₹&quot;\ #,##0" sourceLinked="1"/>
        <c:majorTickMark val="none"/>
        <c:minorTickMark val="none"/>
        <c:tickLblPos val="nextTo"/>
        <c:crossAx val="16430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Rates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Brijesh'!$B$3:$B$4</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Brijesh'!$A$5:$A$7</c:f>
              <c:strCache>
                <c:ptCount val="2"/>
                <c:pt idx="0">
                  <c:v>F</c:v>
                </c:pt>
                <c:pt idx="1">
                  <c:v>M</c:v>
                </c:pt>
              </c:strCache>
            </c:strRef>
          </c:cat>
          <c:val>
            <c:numRef>
              <c:f>'Pivot Tables by Brijesh'!$B$5:$B$7</c:f>
              <c:numCache>
                <c:formatCode>0.00%</c:formatCode>
                <c:ptCount val="2"/>
                <c:pt idx="0">
                  <c:v>0.36842105263157893</c:v>
                </c:pt>
                <c:pt idx="1">
                  <c:v>0.2805755395683453</c:v>
                </c:pt>
              </c:numCache>
            </c:numRef>
          </c:val>
          <c:extLst>
            <c:ext xmlns:c16="http://schemas.microsoft.com/office/drawing/2014/chart" uri="{C3380CC4-5D6E-409C-BE32-E72D297353CC}">
              <c16:uniqueId val="{00000000-EE1B-4950-98B0-71D485E92DDD}"/>
            </c:ext>
          </c:extLst>
        </c:ser>
        <c:ser>
          <c:idx val="1"/>
          <c:order val="1"/>
          <c:tx>
            <c:strRef>
              <c:f>'Pivot Tables by Brijesh'!$C$3:$C$4</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Brijesh'!$A$5:$A$7</c:f>
              <c:strCache>
                <c:ptCount val="2"/>
                <c:pt idx="0">
                  <c:v>F</c:v>
                </c:pt>
                <c:pt idx="1">
                  <c:v>M</c:v>
                </c:pt>
              </c:strCache>
            </c:strRef>
          </c:cat>
          <c:val>
            <c:numRef>
              <c:f>'Pivot Tables by Brijesh'!$C$5:$C$7</c:f>
              <c:numCache>
                <c:formatCode>0.00%</c:formatCode>
                <c:ptCount val="2"/>
                <c:pt idx="0">
                  <c:v>0.63157894736842102</c:v>
                </c:pt>
                <c:pt idx="1">
                  <c:v>0.71942446043165464</c:v>
                </c:pt>
              </c:numCache>
            </c:numRef>
          </c:val>
          <c:extLst>
            <c:ext xmlns:c16="http://schemas.microsoft.com/office/drawing/2014/chart" uri="{C3380CC4-5D6E-409C-BE32-E72D297353CC}">
              <c16:uniqueId val="{00000018-8118-468C-B028-1225342FA5A9}"/>
            </c:ext>
          </c:extLst>
        </c:ser>
        <c:dLbls>
          <c:dLblPos val="outEnd"/>
          <c:showLegendKey val="0"/>
          <c:showVal val="1"/>
          <c:showCatName val="0"/>
          <c:showSerName val="0"/>
          <c:showPercent val="0"/>
          <c:showBubbleSize val="0"/>
        </c:dLbls>
        <c:gapWidth val="219"/>
        <c:overlap val="-27"/>
        <c:axId val="1417836624"/>
        <c:axId val="1417824976"/>
      </c:barChart>
      <c:catAx>
        <c:axId val="141783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24976"/>
        <c:crosses val="autoZero"/>
        <c:auto val="1"/>
        <c:lblAlgn val="ctr"/>
        <c:lblOffset val="100"/>
        <c:noMultiLvlLbl val="0"/>
      </c:catAx>
      <c:valAx>
        <c:axId val="1417824976"/>
        <c:scaling>
          <c:orientation val="minMax"/>
        </c:scaling>
        <c:delete val="1"/>
        <c:axPos val="l"/>
        <c:numFmt formatCode="0.00%" sourceLinked="1"/>
        <c:majorTickMark val="none"/>
        <c:minorTickMark val="none"/>
        <c:tickLblPos val="nextTo"/>
        <c:crossAx val="14178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Placement by Work Experience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1637252240022"/>
          <c:y val="0.18684133915574966"/>
          <c:w val="0.85193803360786802"/>
          <c:h val="0.72"/>
        </c:manualLayout>
      </c:layout>
      <c:barChart>
        <c:barDir val="bar"/>
        <c:grouping val="clustered"/>
        <c:varyColors val="0"/>
        <c:ser>
          <c:idx val="0"/>
          <c:order val="0"/>
          <c:tx>
            <c:strRef>
              <c:f>'Pivot Tables by Brijesh'!$B$45:$B$46</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Brijesh'!$A$47:$A$49</c:f>
              <c:strCache>
                <c:ptCount val="2"/>
                <c:pt idx="0">
                  <c:v>No</c:v>
                </c:pt>
                <c:pt idx="1">
                  <c:v>Yes</c:v>
                </c:pt>
              </c:strCache>
            </c:strRef>
          </c:cat>
          <c:val>
            <c:numRef>
              <c:f>'Pivot Tables by Brijesh'!$B$47:$B$49</c:f>
              <c:numCache>
                <c:formatCode>0.00%</c:formatCode>
                <c:ptCount val="2"/>
                <c:pt idx="0">
                  <c:v>0.40425531914893614</c:v>
                </c:pt>
                <c:pt idx="1">
                  <c:v>0.13513513513513514</c:v>
                </c:pt>
              </c:numCache>
            </c:numRef>
          </c:val>
          <c:extLst>
            <c:ext xmlns:c16="http://schemas.microsoft.com/office/drawing/2014/chart" uri="{C3380CC4-5D6E-409C-BE32-E72D297353CC}">
              <c16:uniqueId val="{00000000-FBF6-4548-A08A-C477FCBDF19E}"/>
            </c:ext>
          </c:extLst>
        </c:ser>
        <c:ser>
          <c:idx val="1"/>
          <c:order val="1"/>
          <c:tx>
            <c:strRef>
              <c:f>'Pivot Tables by Brijesh'!$C$45:$C$46</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Brijesh'!$A$47:$A$49</c:f>
              <c:strCache>
                <c:ptCount val="2"/>
                <c:pt idx="0">
                  <c:v>No</c:v>
                </c:pt>
                <c:pt idx="1">
                  <c:v>Yes</c:v>
                </c:pt>
              </c:strCache>
            </c:strRef>
          </c:cat>
          <c:val>
            <c:numRef>
              <c:f>'Pivot Tables by Brijesh'!$C$47:$C$49</c:f>
              <c:numCache>
                <c:formatCode>0.00%</c:formatCode>
                <c:ptCount val="2"/>
                <c:pt idx="0">
                  <c:v>0.5957446808510638</c:v>
                </c:pt>
                <c:pt idx="1">
                  <c:v>0.86486486486486491</c:v>
                </c:pt>
              </c:numCache>
            </c:numRef>
          </c:val>
          <c:extLst>
            <c:ext xmlns:c16="http://schemas.microsoft.com/office/drawing/2014/chart" uri="{C3380CC4-5D6E-409C-BE32-E72D297353CC}">
              <c16:uniqueId val="{00000018-3ACA-4D01-B3AD-015252C32A60}"/>
            </c:ext>
          </c:extLst>
        </c:ser>
        <c:dLbls>
          <c:dLblPos val="outEnd"/>
          <c:showLegendKey val="0"/>
          <c:showVal val="1"/>
          <c:showCatName val="0"/>
          <c:showSerName val="0"/>
          <c:showPercent val="0"/>
          <c:showBubbleSize val="0"/>
        </c:dLbls>
        <c:gapWidth val="182"/>
        <c:axId val="1417831632"/>
        <c:axId val="1417825808"/>
      </c:barChart>
      <c:catAx>
        <c:axId val="1417831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7825808"/>
        <c:crosses val="autoZero"/>
        <c:auto val="1"/>
        <c:lblAlgn val="ctr"/>
        <c:lblOffset val="100"/>
        <c:noMultiLvlLbl val="0"/>
      </c:catAx>
      <c:valAx>
        <c:axId val="1417825808"/>
        <c:scaling>
          <c:orientation val="minMax"/>
        </c:scaling>
        <c:delete val="1"/>
        <c:axPos val="b"/>
        <c:numFmt formatCode="0.00%" sourceLinked="1"/>
        <c:majorTickMark val="out"/>
        <c:minorTickMark val="none"/>
        <c:tickLblPos val="nextTo"/>
        <c:crossAx val="141783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HSC</a:t>
            </a:r>
            <a:r>
              <a:rPr lang="en-US" baseline="0"/>
              <a:t> stream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Tables by Brijesh'!$B$133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6D-4B2E-86E0-E6809E43BA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6D-4B2E-86E0-E6809E43BA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6D-4B2E-86E0-E6809E43B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Brijesh'!$A$134:$A$137</c:f>
              <c:strCache>
                <c:ptCount val="3"/>
                <c:pt idx="0">
                  <c:v>Arts</c:v>
                </c:pt>
                <c:pt idx="1">
                  <c:v>Commerce</c:v>
                </c:pt>
                <c:pt idx="2">
                  <c:v>Science</c:v>
                </c:pt>
              </c:strCache>
            </c:strRef>
          </c:cat>
          <c:val>
            <c:numRef>
              <c:f>'Pivot Tables by Brijesh'!$B$134:$B$137</c:f>
              <c:numCache>
                <c:formatCode>0.00%</c:formatCode>
                <c:ptCount val="3"/>
                <c:pt idx="0">
                  <c:v>5.1162790697674418E-2</c:v>
                </c:pt>
                <c:pt idx="1">
                  <c:v>0.52558139534883719</c:v>
                </c:pt>
                <c:pt idx="2">
                  <c:v>0.42325581395348838</c:v>
                </c:pt>
              </c:numCache>
            </c:numRef>
          </c:val>
          <c:extLst>
            <c:ext xmlns:c16="http://schemas.microsoft.com/office/drawing/2014/chart" uri="{C3380CC4-5D6E-409C-BE32-E72D297353CC}">
              <c16:uniqueId val="{00000006-786D-4B2E-86E0-E6809E43BA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by Degree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'Pivot Tables by Brijesh'!$B$65:$B$66</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Brijesh'!$A$67:$A$70</c:f>
              <c:strCache>
                <c:ptCount val="3"/>
                <c:pt idx="0">
                  <c:v>Comm&amp;Mgmt</c:v>
                </c:pt>
                <c:pt idx="1">
                  <c:v>Others</c:v>
                </c:pt>
                <c:pt idx="2">
                  <c:v>Sci&amp;Tech</c:v>
                </c:pt>
              </c:strCache>
            </c:strRef>
          </c:cat>
          <c:val>
            <c:numRef>
              <c:f>'Pivot Tables by Brijesh'!$B$67:$B$70</c:f>
              <c:numCache>
                <c:formatCode>0.00%</c:formatCode>
                <c:ptCount val="3"/>
                <c:pt idx="0">
                  <c:v>0.29655172413793102</c:v>
                </c:pt>
                <c:pt idx="1">
                  <c:v>0.54545454545454541</c:v>
                </c:pt>
                <c:pt idx="2">
                  <c:v>0.30508474576271188</c:v>
                </c:pt>
              </c:numCache>
            </c:numRef>
          </c:val>
          <c:extLst>
            <c:ext xmlns:c16="http://schemas.microsoft.com/office/drawing/2014/chart" uri="{C3380CC4-5D6E-409C-BE32-E72D297353CC}">
              <c16:uniqueId val="{00000000-4943-44E6-9B8A-0E83CA5BD9DF}"/>
            </c:ext>
          </c:extLst>
        </c:ser>
        <c:ser>
          <c:idx val="1"/>
          <c:order val="1"/>
          <c:tx>
            <c:strRef>
              <c:f>'Pivot Tables by Brijesh'!$C$65:$C$66</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Brijesh'!$A$67:$A$70</c:f>
              <c:strCache>
                <c:ptCount val="3"/>
                <c:pt idx="0">
                  <c:v>Comm&amp;Mgmt</c:v>
                </c:pt>
                <c:pt idx="1">
                  <c:v>Others</c:v>
                </c:pt>
                <c:pt idx="2">
                  <c:v>Sci&amp;Tech</c:v>
                </c:pt>
              </c:strCache>
            </c:strRef>
          </c:cat>
          <c:val>
            <c:numRef>
              <c:f>'Pivot Tables by Brijesh'!$C$67:$C$70</c:f>
              <c:numCache>
                <c:formatCode>0.00%</c:formatCode>
                <c:ptCount val="3"/>
                <c:pt idx="0">
                  <c:v>0.70344827586206893</c:v>
                </c:pt>
                <c:pt idx="1">
                  <c:v>0.45454545454545453</c:v>
                </c:pt>
                <c:pt idx="2">
                  <c:v>0.69491525423728817</c:v>
                </c:pt>
              </c:numCache>
            </c:numRef>
          </c:val>
          <c:extLst>
            <c:ext xmlns:c16="http://schemas.microsoft.com/office/drawing/2014/chart" uri="{C3380CC4-5D6E-409C-BE32-E72D297353CC}">
              <c16:uniqueId val="{00000027-EDC3-462B-BAC1-949DBE77A56A}"/>
            </c:ext>
          </c:extLst>
        </c:ser>
        <c:dLbls>
          <c:dLblPos val="outEnd"/>
          <c:showLegendKey val="0"/>
          <c:showVal val="1"/>
          <c:showCatName val="0"/>
          <c:showSerName val="0"/>
          <c:showPercent val="0"/>
          <c:showBubbleSize val="0"/>
        </c:dLbls>
        <c:gapWidth val="219"/>
        <c:overlap val="-27"/>
        <c:axId val="1621906640"/>
        <c:axId val="1621907472"/>
      </c:barChart>
      <c:catAx>
        <c:axId val="162190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907472"/>
        <c:crosses val="autoZero"/>
        <c:auto val="1"/>
        <c:lblAlgn val="ctr"/>
        <c:lblOffset val="100"/>
        <c:noMultiLvlLbl val="0"/>
      </c:catAx>
      <c:valAx>
        <c:axId val="1621907472"/>
        <c:scaling>
          <c:orientation val="minMax"/>
        </c:scaling>
        <c:delete val="1"/>
        <c:axPos val="l"/>
        <c:numFmt formatCode="0.00%" sourceLinked="1"/>
        <c:majorTickMark val="out"/>
        <c:minorTickMark val="none"/>
        <c:tickLblPos val="nextTo"/>
        <c:crossAx val="162190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Placement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 by Brijesh'!$B$245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19-486E-B45B-01B25B8CA2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19-486E-B45B-01B25B8CA2A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Brijesh'!$A$246:$A$248</c:f>
              <c:strCache>
                <c:ptCount val="2"/>
                <c:pt idx="0">
                  <c:v>Not Placed</c:v>
                </c:pt>
                <c:pt idx="1">
                  <c:v>Placed</c:v>
                </c:pt>
              </c:strCache>
            </c:strRef>
          </c:cat>
          <c:val>
            <c:numRef>
              <c:f>'Pivot Tables by Brijesh'!$B$246:$B$248</c:f>
              <c:numCache>
                <c:formatCode>0.00%</c:formatCode>
                <c:ptCount val="2"/>
                <c:pt idx="0">
                  <c:v>0.3116279069767442</c:v>
                </c:pt>
                <c:pt idx="1">
                  <c:v>0.68837209302325586</c:v>
                </c:pt>
              </c:numCache>
            </c:numRef>
          </c:val>
          <c:extLst>
            <c:ext xmlns:c16="http://schemas.microsoft.com/office/drawing/2014/chart" uri="{C3380CC4-5D6E-409C-BE32-E72D297353CC}">
              <c16:uniqueId val="{00000004-A519-486E-B45B-01B25B8CA2A5}"/>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Brijesh!PivotTable36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by Work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by Brijesh'!$B$45:$B$46</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Brijesh'!$A$47:$A$49</c:f>
              <c:strCache>
                <c:ptCount val="2"/>
                <c:pt idx="0">
                  <c:v>No</c:v>
                </c:pt>
                <c:pt idx="1">
                  <c:v>Yes</c:v>
                </c:pt>
              </c:strCache>
            </c:strRef>
          </c:cat>
          <c:val>
            <c:numRef>
              <c:f>'Pivot Tables by Brijesh'!$B$47:$B$49</c:f>
              <c:numCache>
                <c:formatCode>0.00%</c:formatCode>
                <c:ptCount val="2"/>
                <c:pt idx="0">
                  <c:v>0.40425531914893614</c:v>
                </c:pt>
                <c:pt idx="1">
                  <c:v>0.13513513513513514</c:v>
                </c:pt>
              </c:numCache>
            </c:numRef>
          </c:val>
          <c:extLst>
            <c:ext xmlns:c16="http://schemas.microsoft.com/office/drawing/2014/chart" uri="{C3380CC4-5D6E-409C-BE32-E72D297353CC}">
              <c16:uniqueId val="{00000000-B4E9-4494-BDEA-43ACF0BAFE04}"/>
            </c:ext>
          </c:extLst>
        </c:ser>
        <c:ser>
          <c:idx val="1"/>
          <c:order val="1"/>
          <c:tx>
            <c:strRef>
              <c:f>'Pivot Tables by Brijesh'!$C$45:$C$46</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Brijesh'!$A$47:$A$49</c:f>
              <c:strCache>
                <c:ptCount val="2"/>
                <c:pt idx="0">
                  <c:v>No</c:v>
                </c:pt>
                <c:pt idx="1">
                  <c:v>Yes</c:v>
                </c:pt>
              </c:strCache>
            </c:strRef>
          </c:cat>
          <c:val>
            <c:numRef>
              <c:f>'Pivot Tables by Brijesh'!$C$47:$C$49</c:f>
              <c:numCache>
                <c:formatCode>0.00%</c:formatCode>
                <c:ptCount val="2"/>
                <c:pt idx="0">
                  <c:v>0.5957446808510638</c:v>
                </c:pt>
                <c:pt idx="1">
                  <c:v>0.86486486486486491</c:v>
                </c:pt>
              </c:numCache>
            </c:numRef>
          </c:val>
          <c:extLst>
            <c:ext xmlns:c16="http://schemas.microsoft.com/office/drawing/2014/chart" uri="{C3380CC4-5D6E-409C-BE32-E72D297353CC}">
              <c16:uniqueId val="{00000018-DE3D-4248-898C-7FA89E077973}"/>
            </c:ext>
          </c:extLst>
        </c:ser>
        <c:dLbls>
          <c:dLblPos val="outEnd"/>
          <c:showLegendKey val="0"/>
          <c:showVal val="1"/>
          <c:showCatName val="0"/>
          <c:showSerName val="0"/>
          <c:showPercent val="0"/>
          <c:showBubbleSize val="0"/>
        </c:dLbls>
        <c:gapWidth val="182"/>
        <c:axId val="1417831632"/>
        <c:axId val="1417825808"/>
      </c:barChart>
      <c:catAx>
        <c:axId val="1417831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25808"/>
        <c:crosses val="autoZero"/>
        <c:auto val="1"/>
        <c:lblAlgn val="ctr"/>
        <c:lblOffset val="100"/>
        <c:noMultiLvlLbl val="0"/>
      </c:catAx>
      <c:valAx>
        <c:axId val="1417825808"/>
        <c:scaling>
          <c:orientation val="minMax"/>
        </c:scaling>
        <c:delete val="1"/>
        <c:axPos val="b"/>
        <c:numFmt formatCode="0.00%" sourceLinked="1"/>
        <c:majorTickMark val="out"/>
        <c:minorTickMark val="none"/>
        <c:tickLblPos val="nextTo"/>
        <c:crossAx val="141783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Not Placed and Placed</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spPr>
            <a:solidFill>
              <a:srgbClr val="5B9BD5"/>
            </a:solidFill>
            <a:ln cmpd="sng">
              <a:solidFill>
                <a:srgbClr val="000000"/>
              </a:solidFill>
            </a:ln>
          </c:spPr>
          <c:invertIfNegative val="1"/>
          <c:cat>
            <c:strRef>
              <c:f>'Pivot Table 11'!$A$43:$A$44</c:f>
              <c:strCache>
                <c:ptCount val="2"/>
                <c:pt idx="0">
                  <c:v>F</c:v>
                </c:pt>
                <c:pt idx="1">
                  <c:v>M</c:v>
                </c:pt>
              </c:strCache>
            </c:strRef>
          </c:cat>
          <c:val>
            <c:numRef>
              <c:f>'Pivot Table 11'!$B$43:$B$44</c:f>
              <c:numCache>
                <c:formatCode>General</c:formatCode>
                <c:ptCount val="2"/>
                <c:pt idx="0">
                  <c:v>28</c:v>
                </c:pt>
                <c:pt idx="1">
                  <c:v>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5D-4872-A644-78A802B2BA20}"/>
            </c:ext>
          </c:extLst>
        </c:ser>
        <c:ser>
          <c:idx val="1"/>
          <c:order val="1"/>
          <c:spPr>
            <a:solidFill>
              <a:srgbClr val="ED7D31"/>
            </a:solidFill>
            <a:ln cmpd="sng">
              <a:solidFill>
                <a:srgbClr val="000000"/>
              </a:solidFill>
            </a:ln>
          </c:spPr>
          <c:invertIfNegative val="1"/>
          <c:cat>
            <c:strRef>
              <c:f>'Pivot Table 11'!$A$43:$A$44</c:f>
              <c:strCache>
                <c:ptCount val="2"/>
                <c:pt idx="0">
                  <c:v>F</c:v>
                </c:pt>
                <c:pt idx="1">
                  <c:v>M</c:v>
                </c:pt>
              </c:strCache>
            </c:strRef>
          </c:cat>
          <c:val>
            <c:numRef>
              <c:f>'Pivot Table 11'!$C$43:$C$44</c:f>
              <c:numCache>
                <c:formatCode>General</c:formatCode>
                <c:ptCount val="2"/>
                <c:pt idx="0">
                  <c:v>48</c:v>
                </c:pt>
                <c:pt idx="1">
                  <c:v>100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5D-4872-A644-78A802B2BA20}"/>
            </c:ext>
          </c:extLst>
        </c:ser>
        <c:dLbls>
          <c:showLegendKey val="0"/>
          <c:showVal val="0"/>
          <c:showCatName val="0"/>
          <c:showSerName val="0"/>
          <c:showPercent val="0"/>
          <c:showBubbleSize val="0"/>
        </c:dLbls>
        <c:gapWidth val="150"/>
        <c:shape val="box"/>
        <c:axId val="958650965"/>
        <c:axId val="323129332"/>
        <c:axId val="0"/>
      </c:bar3DChart>
      <c:catAx>
        <c:axId val="9586509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23129332"/>
        <c:crosses val="autoZero"/>
        <c:auto val="1"/>
        <c:lblAlgn val="ctr"/>
        <c:lblOffset val="100"/>
        <c:noMultiLvlLbl val="1"/>
      </c:catAx>
      <c:valAx>
        <c:axId val="323129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58650965"/>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Not Placed and Placed</a:t>
            </a:r>
          </a:p>
        </c:rich>
      </c:tx>
      <c:overlay val="0"/>
    </c:title>
    <c:autoTitleDeleted val="0"/>
    <c:plotArea>
      <c:layout/>
      <c:doughnutChart>
        <c:varyColors val="1"/>
        <c:ser>
          <c:idx val="0"/>
          <c:order val="0"/>
          <c:dPt>
            <c:idx val="0"/>
            <c:bubble3D val="0"/>
            <c:spPr>
              <a:solidFill>
                <a:srgbClr val="4A86E8"/>
              </a:solidFill>
            </c:spPr>
            <c:extLst>
              <c:ext xmlns:c16="http://schemas.microsoft.com/office/drawing/2014/chart" uri="{C3380CC4-5D6E-409C-BE32-E72D297353CC}">
                <c16:uniqueId val="{00000001-B3AE-4669-8F4A-A30881138538}"/>
              </c:ext>
            </c:extLst>
          </c:dPt>
          <c:dPt>
            <c:idx val="1"/>
            <c:bubble3D val="0"/>
            <c:spPr>
              <a:solidFill>
                <a:srgbClr val="FF9900"/>
              </a:solidFill>
            </c:spPr>
            <c:extLst>
              <c:ext xmlns:c16="http://schemas.microsoft.com/office/drawing/2014/chart" uri="{C3380CC4-5D6E-409C-BE32-E72D297353CC}">
                <c16:uniqueId val="{00000003-B3AE-4669-8F4A-A3088113853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 11'!$A$26:$A$27</c:f>
              <c:strCache>
                <c:ptCount val="2"/>
                <c:pt idx="0">
                  <c:v>Yes</c:v>
                </c:pt>
                <c:pt idx="1">
                  <c:v>No</c:v>
                </c:pt>
              </c:strCache>
            </c:strRef>
          </c:cat>
          <c:val>
            <c:numRef>
              <c:f>'Pivot Table 11'!$B$26:$B$27</c:f>
              <c:numCache>
                <c:formatCode>General</c:formatCode>
                <c:ptCount val="2"/>
                <c:pt idx="0">
                  <c:v>10</c:v>
                </c:pt>
                <c:pt idx="1">
                  <c:v>57</c:v>
                </c:pt>
              </c:numCache>
            </c:numRef>
          </c:val>
          <c:extLst>
            <c:ext xmlns:c16="http://schemas.microsoft.com/office/drawing/2014/chart" uri="{C3380CC4-5D6E-409C-BE32-E72D297353CC}">
              <c16:uniqueId val="{00000004-B3AE-4669-8F4A-A30881138538}"/>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sz="1600" b="0">
              <a:solidFill>
                <a:srgbClr val="1A1A1A"/>
              </a:solidFill>
              <a:latin typeface="sans-serif"/>
            </a:defRPr>
          </a:pPr>
          <a:endParaRPr lang="en-US"/>
        </a:p>
      </c:txPr>
    </c:legend>
    <c:plotVisOnly val="1"/>
    <c:dispBlanksAs val="zero"/>
    <c:showDLblsOverMax val="1"/>
  </c:chart>
  <c:spPr>
    <a:solidFill>
      <a:srgbClr val="F3F3F3"/>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434343"/>
                </a:solidFill>
                <a:latin typeface="sans-serif"/>
              </a:defRPr>
            </a:pPr>
            <a:r>
              <a:rPr lang="en-US" b="1">
                <a:solidFill>
                  <a:srgbClr val="434343"/>
                </a:solidFill>
                <a:latin typeface="sans-serif"/>
              </a:rPr>
              <a:t>Not Placed and Placed</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spPr>
            <a:solidFill>
              <a:srgbClr val="5B9BD5"/>
            </a:solidFill>
            <a:ln cmpd="sng">
              <a:solidFill>
                <a:srgbClr val="999999">
                  <a:alpha val="100000"/>
                </a:srgbClr>
              </a:solidFill>
            </a:ln>
          </c:spPr>
          <c:invertIfNegative val="1"/>
          <c:cat>
            <c:strRef>
              <c:f>'Pivot Table 11'!$A$8:$A$10</c:f>
              <c:strCache>
                <c:ptCount val="3"/>
                <c:pt idx="0">
                  <c:v>Arts</c:v>
                </c:pt>
                <c:pt idx="1">
                  <c:v>Commerce</c:v>
                </c:pt>
                <c:pt idx="2">
                  <c:v>Science</c:v>
                </c:pt>
              </c:strCache>
            </c:strRef>
          </c:cat>
          <c:val>
            <c:numRef>
              <c:f>'Pivot Table 11'!$B$8:$B$10</c:f>
              <c:numCache>
                <c:formatCode>0.00%</c:formatCode>
                <c:ptCount val="3"/>
                <c:pt idx="0">
                  <c:v>0.45454545454545453</c:v>
                </c:pt>
                <c:pt idx="1">
                  <c:v>0.30088495575221241</c:v>
                </c:pt>
                <c:pt idx="2">
                  <c:v>0.30769230769230771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999999">
                        <a:alpha val="100000"/>
                      </a:srgbClr>
                    </a:solidFill>
                  </a:ln>
                </c14:spPr>
              </c14:invertSolidFillFmt>
            </c:ext>
            <c:ext xmlns:c16="http://schemas.microsoft.com/office/drawing/2014/chart" uri="{C3380CC4-5D6E-409C-BE32-E72D297353CC}">
              <c16:uniqueId val="{00000000-731C-410C-97D1-514EE18C4A66}"/>
            </c:ext>
          </c:extLst>
        </c:ser>
        <c:ser>
          <c:idx val="1"/>
          <c:order val="1"/>
          <c:spPr>
            <a:solidFill>
              <a:srgbClr val="ED7D31"/>
            </a:solidFill>
            <a:ln cmpd="sng">
              <a:solidFill>
                <a:srgbClr val="999999">
                  <a:alpha val="100000"/>
                </a:srgbClr>
              </a:solidFill>
            </a:ln>
          </c:spPr>
          <c:invertIfNegative val="1"/>
          <c:cat>
            <c:strRef>
              <c:f>'Pivot Table 11'!$A$8:$A$10</c:f>
              <c:strCache>
                <c:ptCount val="3"/>
                <c:pt idx="0">
                  <c:v>Arts</c:v>
                </c:pt>
                <c:pt idx="1">
                  <c:v>Commerce</c:v>
                </c:pt>
                <c:pt idx="2">
                  <c:v>Science</c:v>
                </c:pt>
              </c:strCache>
            </c:strRef>
          </c:cat>
          <c:val>
            <c:numRef>
              <c:f>'Pivot Table 11'!$C$8:$C$10</c:f>
              <c:numCache>
                <c:formatCode>0.00%</c:formatCode>
                <c:ptCount val="3"/>
                <c:pt idx="0">
                  <c:v>0.54545454545454541</c:v>
                </c:pt>
                <c:pt idx="1">
                  <c:v>0.69911504424778759</c:v>
                </c:pt>
                <c:pt idx="2">
                  <c:v>0.69230769230769229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999999">
                        <a:alpha val="100000"/>
                      </a:srgbClr>
                    </a:solidFill>
                  </a:ln>
                </c14:spPr>
              </c14:invertSolidFillFmt>
            </c:ext>
            <c:ext xmlns:c16="http://schemas.microsoft.com/office/drawing/2014/chart" uri="{C3380CC4-5D6E-409C-BE32-E72D297353CC}">
              <c16:uniqueId val="{00000001-731C-410C-97D1-514EE18C4A66}"/>
            </c:ext>
          </c:extLst>
        </c:ser>
        <c:dLbls>
          <c:showLegendKey val="0"/>
          <c:showVal val="0"/>
          <c:showCatName val="0"/>
          <c:showSerName val="0"/>
          <c:showPercent val="0"/>
          <c:showBubbleSize val="0"/>
        </c:dLbls>
        <c:gapWidth val="150"/>
        <c:shape val="box"/>
        <c:axId val="1812213079"/>
        <c:axId val="76192975"/>
        <c:axId val="0"/>
      </c:bar3DChart>
      <c:catAx>
        <c:axId val="1812213079"/>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1">
                <a:solidFill>
                  <a:srgbClr val="000000"/>
                </a:solidFill>
                <a:latin typeface="sans-serif"/>
              </a:defRPr>
            </a:pPr>
            <a:endParaRPr lang="en-US"/>
          </a:p>
        </c:txPr>
        <c:crossAx val="76192975"/>
        <c:crosses val="autoZero"/>
        <c:auto val="1"/>
        <c:lblAlgn val="ctr"/>
        <c:lblOffset val="100"/>
        <c:noMultiLvlLbl val="1"/>
      </c:catAx>
      <c:valAx>
        <c:axId val="76192975"/>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a:solidFill/>
          </a:ln>
        </c:spPr>
        <c:txPr>
          <a:bodyPr/>
          <a:lstStyle/>
          <a:p>
            <a:pPr lvl="0">
              <a:defRPr b="1">
                <a:solidFill>
                  <a:srgbClr val="000000"/>
                </a:solidFill>
                <a:latin typeface="sans-serif"/>
              </a:defRPr>
            </a:pPr>
            <a:endParaRPr lang="en-US"/>
          </a:p>
        </c:txPr>
        <c:crossAx val="1812213079"/>
        <c:crosses val="max"/>
        <c:crossBetween val="between"/>
      </c:valAx>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Placement vs Specialisation</a:t>
            </a:r>
            <a:endParaRPr lang="en-US"/>
          </a:p>
        </c:rich>
      </c:tx>
      <c:layout>
        <c:manualLayout>
          <c:xMode val="edge"/>
          <c:yMode val="edge"/>
          <c:x val="0.2849501084906802"/>
          <c:y val="5.3635457089369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 by Brijesh'!$B$88:$B$89</c:f>
              <c:strCache>
                <c:ptCount val="1"/>
                <c:pt idx="0">
                  <c:v>Not 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E9-4201-9B31-74E48FB4D5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E9-4201-9B31-74E48FB4D5B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Brijesh'!$A$90:$A$92</c:f>
              <c:strCache>
                <c:ptCount val="2"/>
                <c:pt idx="0">
                  <c:v>Mkt&amp;Fin</c:v>
                </c:pt>
                <c:pt idx="1">
                  <c:v>Mkt&amp;HR</c:v>
                </c:pt>
              </c:strCache>
            </c:strRef>
          </c:cat>
          <c:val>
            <c:numRef>
              <c:f>'Pivot Tables by Brijesh'!$B$90:$B$92</c:f>
              <c:numCache>
                <c:formatCode>0.00%</c:formatCode>
                <c:ptCount val="2"/>
                <c:pt idx="0">
                  <c:v>0.20833333333333334</c:v>
                </c:pt>
                <c:pt idx="1">
                  <c:v>0.44210526315789472</c:v>
                </c:pt>
              </c:numCache>
            </c:numRef>
          </c:val>
          <c:extLst>
            <c:ext xmlns:c16="http://schemas.microsoft.com/office/drawing/2014/chart" uri="{C3380CC4-5D6E-409C-BE32-E72D297353CC}">
              <c16:uniqueId val="{00000000-0ECF-4BEA-91EA-B142A93ACC3A}"/>
            </c:ext>
          </c:extLst>
        </c:ser>
        <c:ser>
          <c:idx val="1"/>
          <c:order val="1"/>
          <c:tx>
            <c:strRef>
              <c:f>'Pivot Tables by Brijesh'!$C$88:$C$89</c:f>
              <c:strCache>
                <c:ptCount val="1"/>
                <c:pt idx="0">
                  <c:v>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1C3-47DE-AB95-E25A634C2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1C3-47DE-AB95-E25A634C2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Brijesh'!$A$90:$A$92</c:f>
              <c:strCache>
                <c:ptCount val="2"/>
                <c:pt idx="0">
                  <c:v>Mkt&amp;Fin</c:v>
                </c:pt>
                <c:pt idx="1">
                  <c:v>Mkt&amp;HR</c:v>
                </c:pt>
              </c:strCache>
            </c:strRef>
          </c:cat>
          <c:val>
            <c:numRef>
              <c:f>'Pivot Tables by Brijesh'!$C$90:$C$92</c:f>
              <c:numCache>
                <c:formatCode>0.00%</c:formatCode>
                <c:ptCount val="2"/>
                <c:pt idx="0">
                  <c:v>0.79166666666666663</c:v>
                </c:pt>
                <c:pt idx="1">
                  <c:v>0.55789473684210522</c:v>
                </c:pt>
              </c:numCache>
            </c:numRef>
          </c:val>
          <c:extLst>
            <c:ext xmlns:c16="http://schemas.microsoft.com/office/drawing/2014/chart" uri="{C3380CC4-5D6E-409C-BE32-E72D297353CC}">
              <c16:uniqueId val="{00000020-E374-4714-A774-747820C6D95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195254306357175"/>
          <c:y val="0.50820336860783188"/>
          <c:w val="0.11258889575373393"/>
          <c:h val="0.1823696169490599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Placement</a:t>
            </a:r>
            <a:r>
              <a:rPr lang="en-US" baseline="0"/>
              <a:t> vs HSC stream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 by Brijesh'!$B$110:$B$111</c:f>
              <c:strCache>
                <c:ptCount val="1"/>
                <c:pt idx="0">
                  <c:v>Not 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A0-4F48-9D04-CE4C33C724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A0-4F48-9D04-CE4C33C7244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4B86-4457-8C97-6FA5F9F1EF7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Brijesh'!$A$112:$A$115</c:f>
              <c:strCache>
                <c:ptCount val="3"/>
                <c:pt idx="0">
                  <c:v>Arts</c:v>
                </c:pt>
                <c:pt idx="1">
                  <c:v>Commerce</c:v>
                </c:pt>
                <c:pt idx="2">
                  <c:v>Science</c:v>
                </c:pt>
              </c:strCache>
            </c:strRef>
          </c:cat>
          <c:val>
            <c:numRef>
              <c:f>'Pivot Tables by Brijesh'!$B$112:$B$115</c:f>
              <c:numCache>
                <c:formatCode>0.00%</c:formatCode>
                <c:ptCount val="3"/>
                <c:pt idx="0">
                  <c:v>0.45454545454545453</c:v>
                </c:pt>
                <c:pt idx="1">
                  <c:v>0.30088495575221241</c:v>
                </c:pt>
                <c:pt idx="2">
                  <c:v>0.30769230769230771</c:v>
                </c:pt>
              </c:numCache>
            </c:numRef>
          </c:val>
          <c:extLst>
            <c:ext xmlns:c16="http://schemas.microsoft.com/office/drawing/2014/chart" uri="{C3380CC4-5D6E-409C-BE32-E72D297353CC}">
              <c16:uniqueId val="{00000000-4B86-4457-8C97-6FA5F9F1EF74}"/>
            </c:ext>
          </c:extLst>
        </c:ser>
        <c:ser>
          <c:idx val="1"/>
          <c:order val="1"/>
          <c:tx>
            <c:strRef>
              <c:f>'Pivot Tables by Brijesh'!$C$110:$C$111</c:f>
              <c:strCache>
                <c:ptCount val="1"/>
                <c:pt idx="0">
                  <c:v>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B19-49FF-8FF6-38C5160DEC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B19-49FF-8FF6-38C5160DEC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B19-49FF-8FF6-38C5160DEC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Brijesh'!$A$112:$A$115</c:f>
              <c:strCache>
                <c:ptCount val="3"/>
                <c:pt idx="0">
                  <c:v>Arts</c:v>
                </c:pt>
                <c:pt idx="1">
                  <c:v>Commerce</c:v>
                </c:pt>
                <c:pt idx="2">
                  <c:v>Science</c:v>
                </c:pt>
              </c:strCache>
            </c:strRef>
          </c:cat>
          <c:val>
            <c:numRef>
              <c:f>'Pivot Tables by Brijesh'!$C$112:$C$115</c:f>
              <c:numCache>
                <c:formatCode>0.00%</c:formatCode>
                <c:ptCount val="3"/>
                <c:pt idx="0">
                  <c:v>0.54545454545454541</c:v>
                </c:pt>
                <c:pt idx="1">
                  <c:v>0.69911504424778759</c:v>
                </c:pt>
                <c:pt idx="2">
                  <c:v>0.69230769230769229</c:v>
                </c:pt>
              </c:numCache>
            </c:numRef>
          </c:val>
          <c:extLst>
            <c:ext xmlns:c16="http://schemas.microsoft.com/office/drawing/2014/chart" uri="{C3380CC4-5D6E-409C-BE32-E72D297353CC}">
              <c16:uniqueId val="{00000024-6E1A-4C45-961A-9CAFB01D11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1671165263218093"/>
          <c:y val="0.43117179786047083"/>
          <c:w val="0.12066907976893128"/>
          <c:h val="0.27036847475774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HSC</a:t>
            </a:r>
            <a:r>
              <a:rPr lang="en-US" baseline="0"/>
              <a:t> stream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 by Brijesh'!$B$133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47-4374-AED1-219ECFAE57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47-4374-AED1-219ECFAE57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47-4374-AED1-219ECFAE57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by Brijesh'!$A$134:$A$137</c:f>
              <c:strCache>
                <c:ptCount val="3"/>
                <c:pt idx="0">
                  <c:v>Arts</c:v>
                </c:pt>
                <c:pt idx="1">
                  <c:v>Commerce</c:v>
                </c:pt>
                <c:pt idx="2">
                  <c:v>Science</c:v>
                </c:pt>
              </c:strCache>
            </c:strRef>
          </c:cat>
          <c:val>
            <c:numRef>
              <c:f>'Pivot Tables by Brijesh'!$B$134:$B$137</c:f>
              <c:numCache>
                <c:formatCode>0.00%</c:formatCode>
                <c:ptCount val="3"/>
                <c:pt idx="0">
                  <c:v>5.1162790697674418E-2</c:v>
                </c:pt>
                <c:pt idx="1">
                  <c:v>0.52558139534883719</c:v>
                </c:pt>
                <c:pt idx="2">
                  <c:v>0.42325581395348838</c:v>
                </c:pt>
              </c:numCache>
            </c:numRef>
          </c:val>
          <c:extLst>
            <c:ext xmlns:c16="http://schemas.microsoft.com/office/drawing/2014/chart" uri="{C3380CC4-5D6E-409C-BE32-E72D297353CC}">
              <c16:uniqueId val="{00000000-5B56-4AB4-A4C4-0CA7F43105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SSC Percentage vs 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Brijesh'!$B$157:$B$158</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Brijesh'!$A$159:$A$161</c:f>
              <c:strCache>
                <c:ptCount val="2"/>
                <c:pt idx="0">
                  <c:v>Central</c:v>
                </c:pt>
                <c:pt idx="1">
                  <c:v>Others</c:v>
                </c:pt>
              </c:strCache>
            </c:strRef>
          </c:cat>
          <c:val>
            <c:numRef>
              <c:f>'Pivot Tables by Brijesh'!$B$159:$B$161</c:f>
              <c:numCache>
                <c:formatCode>0.00</c:formatCode>
                <c:ptCount val="2"/>
                <c:pt idx="0">
                  <c:v>58.065789473684212</c:v>
                </c:pt>
                <c:pt idx="1">
                  <c:v>56.860344827586211</c:v>
                </c:pt>
              </c:numCache>
            </c:numRef>
          </c:val>
          <c:extLst>
            <c:ext xmlns:c16="http://schemas.microsoft.com/office/drawing/2014/chart" uri="{C3380CC4-5D6E-409C-BE32-E72D297353CC}">
              <c16:uniqueId val="{00000000-2C5E-493D-943E-D5F6E7CDDC7E}"/>
            </c:ext>
          </c:extLst>
        </c:ser>
        <c:ser>
          <c:idx val="1"/>
          <c:order val="1"/>
          <c:tx>
            <c:strRef>
              <c:f>'Pivot Tables by Brijesh'!$C$157:$C$158</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Brijesh'!$A$159:$A$161</c:f>
              <c:strCache>
                <c:ptCount val="2"/>
                <c:pt idx="0">
                  <c:v>Central</c:v>
                </c:pt>
                <c:pt idx="1">
                  <c:v>Others</c:v>
                </c:pt>
              </c:strCache>
            </c:strRef>
          </c:cat>
          <c:val>
            <c:numRef>
              <c:f>'Pivot Tables by Brijesh'!$C$159:$C$161</c:f>
              <c:numCache>
                <c:formatCode>0.00</c:formatCode>
                <c:ptCount val="2"/>
                <c:pt idx="0">
                  <c:v>70.079358974358968</c:v>
                </c:pt>
                <c:pt idx="1">
                  <c:v>73.551285714285726</c:v>
                </c:pt>
              </c:numCache>
            </c:numRef>
          </c:val>
          <c:extLst>
            <c:ext xmlns:c16="http://schemas.microsoft.com/office/drawing/2014/chart" uri="{C3380CC4-5D6E-409C-BE32-E72D297353CC}">
              <c16:uniqueId val="{00000018-D71E-4349-A8B2-8A70E41E5B85}"/>
            </c:ext>
          </c:extLst>
        </c:ser>
        <c:dLbls>
          <c:dLblPos val="outEnd"/>
          <c:showLegendKey val="0"/>
          <c:showVal val="1"/>
          <c:showCatName val="0"/>
          <c:showSerName val="0"/>
          <c:showPercent val="0"/>
          <c:showBubbleSize val="0"/>
        </c:dLbls>
        <c:gapWidth val="219"/>
        <c:overlap val="-27"/>
        <c:axId val="552255840"/>
        <c:axId val="552244192"/>
      </c:barChart>
      <c:catAx>
        <c:axId val="5522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4192"/>
        <c:crosses val="autoZero"/>
        <c:auto val="1"/>
        <c:lblAlgn val="ctr"/>
        <c:lblOffset val="100"/>
        <c:noMultiLvlLbl val="0"/>
      </c:catAx>
      <c:valAx>
        <c:axId val="5522441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Brijesh!PivotTable49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HSC percentage vs Placement</a:t>
            </a:r>
            <a:endParaRPr lang="en-US"/>
          </a:p>
        </c:rich>
      </c:tx>
      <c:layout>
        <c:manualLayout>
          <c:xMode val="edge"/>
          <c:yMode val="edge"/>
          <c:x val="0.27331526546755258"/>
          <c:y val="0.105432278593777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by Brijesh'!$B$179:$B$180</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Brijesh'!$A$181:$A$184</c:f>
              <c:strCache>
                <c:ptCount val="3"/>
                <c:pt idx="0">
                  <c:v>Arts</c:v>
                </c:pt>
                <c:pt idx="1">
                  <c:v>Commerce</c:v>
                </c:pt>
                <c:pt idx="2">
                  <c:v>Science</c:v>
                </c:pt>
              </c:strCache>
            </c:strRef>
          </c:cat>
          <c:val>
            <c:numRef>
              <c:f>'Pivot Tables by Brijesh'!$B$181:$B$184</c:f>
              <c:numCache>
                <c:formatCode>0.00</c:formatCode>
                <c:ptCount val="3"/>
                <c:pt idx="0">
                  <c:v>53.8</c:v>
                </c:pt>
                <c:pt idx="1">
                  <c:v>61.30088235294118</c:v>
                </c:pt>
                <c:pt idx="2">
                  <c:v>55.688214285714288</c:v>
                </c:pt>
              </c:numCache>
            </c:numRef>
          </c:val>
          <c:extLst>
            <c:ext xmlns:c16="http://schemas.microsoft.com/office/drawing/2014/chart" uri="{C3380CC4-5D6E-409C-BE32-E72D297353CC}">
              <c16:uniqueId val="{00000000-38A8-43F8-AE3B-E477793ED4B0}"/>
            </c:ext>
          </c:extLst>
        </c:ser>
        <c:ser>
          <c:idx val="1"/>
          <c:order val="1"/>
          <c:tx>
            <c:strRef>
              <c:f>'Pivot Tables by Brijesh'!$C$179:$C$180</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Brijesh'!$A$181:$A$184</c:f>
              <c:strCache>
                <c:ptCount val="3"/>
                <c:pt idx="0">
                  <c:v>Arts</c:v>
                </c:pt>
                <c:pt idx="1">
                  <c:v>Commerce</c:v>
                </c:pt>
                <c:pt idx="2">
                  <c:v>Science</c:v>
                </c:pt>
              </c:strCache>
            </c:strRef>
          </c:cat>
          <c:val>
            <c:numRef>
              <c:f>'Pivot Tables by Brijesh'!$C$181:$C$184</c:f>
              <c:numCache>
                <c:formatCode>0.00</c:formatCode>
                <c:ptCount val="3"/>
                <c:pt idx="0">
                  <c:v>70.2</c:v>
                </c:pt>
                <c:pt idx="1">
                  <c:v>72.312278481012655</c:v>
                </c:pt>
                <c:pt idx="2">
                  <c:v>66.908888888888896</c:v>
                </c:pt>
              </c:numCache>
            </c:numRef>
          </c:val>
          <c:extLst>
            <c:ext xmlns:c16="http://schemas.microsoft.com/office/drawing/2014/chart" uri="{C3380CC4-5D6E-409C-BE32-E72D297353CC}">
              <c16:uniqueId val="{00000018-2629-4ECB-B3EE-E6CDE3E7E4B1}"/>
            </c:ext>
          </c:extLst>
        </c:ser>
        <c:dLbls>
          <c:dLblPos val="outEnd"/>
          <c:showLegendKey val="0"/>
          <c:showVal val="1"/>
          <c:showCatName val="0"/>
          <c:showSerName val="0"/>
          <c:showPercent val="0"/>
          <c:showBubbleSize val="0"/>
        </c:dLbls>
        <c:gapWidth val="182"/>
        <c:axId val="552232960"/>
        <c:axId val="552245440"/>
      </c:barChart>
      <c:catAx>
        <c:axId val="55223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5440"/>
        <c:crosses val="autoZero"/>
        <c:auto val="1"/>
        <c:lblAlgn val="ctr"/>
        <c:lblOffset val="100"/>
        <c:noMultiLvlLbl val="0"/>
      </c:catAx>
      <c:valAx>
        <c:axId val="55224544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Brijesh!PivotTable51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Degree percentage vs 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Brijesh'!$B$200:$B$201</c:f>
              <c:strCache>
                <c:ptCount val="1"/>
                <c:pt idx="0">
                  <c:v>Not Placed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Brijesh'!$A$202:$A$205</c:f>
              <c:strCache>
                <c:ptCount val="3"/>
                <c:pt idx="0">
                  <c:v>Comm&amp;Mgmt</c:v>
                </c:pt>
                <c:pt idx="1">
                  <c:v>Others</c:v>
                </c:pt>
                <c:pt idx="2">
                  <c:v>Sci&amp;Tech</c:v>
                </c:pt>
              </c:strCache>
            </c:strRef>
          </c:cat>
          <c:val>
            <c:numRef>
              <c:f>'Pivot Tables by Brijesh'!$B$202:$B$205</c:f>
              <c:numCache>
                <c:formatCode>0.00</c:formatCode>
                <c:ptCount val="3"/>
                <c:pt idx="0">
                  <c:v>60.659767441860474</c:v>
                </c:pt>
                <c:pt idx="1">
                  <c:v>58.5</c:v>
                </c:pt>
                <c:pt idx="2">
                  <c:v>63.145555555555561</c:v>
                </c:pt>
              </c:numCache>
            </c:numRef>
          </c:val>
          <c:extLst>
            <c:ext xmlns:c16="http://schemas.microsoft.com/office/drawing/2014/chart" uri="{C3380CC4-5D6E-409C-BE32-E72D297353CC}">
              <c16:uniqueId val="{00000000-1C10-4B2A-8569-F160B67CFDEF}"/>
            </c:ext>
          </c:extLst>
        </c:ser>
        <c:ser>
          <c:idx val="1"/>
          <c:order val="1"/>
          <c:tx>
            <c:strRef>
              <c:f>'Pivot Tables by Brijesh'!$C$200:$C$201</c:f>
              <c:strCache>
                <c:ptCount val="1"/>
                <c:pt idx="0">
                  <c:v>Placed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Brijesh'!$A$202:$A$205</c:f>
              <c:strCache>
                <c:ptCount val="3"/>
                <c:pt idx="0">
                  <c:v>Comm&amp;Mgmt</c:v>
                </c:pt>
                <c:pt idx="1">
                  <c:v>Others</c:v>
                </c:pt>
                <c:pt idx="2">
                  <c:v>Sci&amp;Tech</c:v>
                </c:pt>
              </c:strCache>
            </c:strRef>
          </c:cat>
          <c:val>
            <c:numRef>
              <c:f>'Pivot Tables by Brijesh'!$C$202:$C$205</c:f>
              <c:numCache>
                <c:formatCode>0.00</c:formatCode>
                <c:ptCount val="3"/>
                <c:pt idx="0">
                  <c:v>68.54000000000002</c:v>
                </c:pt>
                <c:pt idx="1">
                  <c:v>63.265999999999998</c:v>
                </c:pt>
                <c:pt idx="2">
                  <c:v>69.907073170731707</c:v>
                </c:pt>
              </c:numCache>
            </c:numRef>
          </c:val>
          <c:extLst>
            <c:ext xmlns:c16="http://schemas.microsoft.com/office/drawing/2014/chart" uri="{C3380CC4-5D6E-409C-BE32-E72D297353CC}">
              <c16:uniqueId val="{00000018-8E97-471F-9B73-DBBB010ABEA1}"/>
            </c:ext>
          </c:extLst>
        </c:ser>
        <c:dLbls>
          <c:dLblPos val="outEnd"/>
          <c:showLegendKey val="0"/>
          <c:showVal val="1"/>
          <c:showCatName val="0"/>
          <c:showSerName val="0"/>
          <c:showPercent val="0"/>
          <c:showBubbleSize val="0"/>
        </c:dLbls>
        <c:gapWidth val="219"/>
        <c:overlap val="-27"/>
        <c:axId val="1417844112"/>
        <c:axId val="1417845360"/>
      </c:barChart>
      <c:catAx>
        <c:axId val="14178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45360"/>
        <c:crosses val="autoZero"/>
        <c:auto val="1"/>
        <c:lblAlgn val="ctr"/>
        <c:lblOffset val="100"/>
        <c:noMultiLvlLbl val="0"/>
      </c:catAx>
      <c:valAx>
        <c:axId val="14178453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[Mastero Assignment by Brijesh Gupta.xlsx]Pivot Tables by Brijesh!PivotTable53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Etest vs 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by Brijesh'!$B$220:$B$221</c:f>
              <c:strCache>
                <c:ptCount val="1"/>
                <c:pt idx="0">
                  <c:v>Mkt&amp;Fin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Brijesh'!$A$222:$A$224</c:f>
              <c:strCache>
                <c:ptCount val="2"/>
                <c:pt idx="0">
                  <c:v>Not Placed</c:v>
                </c:pt>
                <c:pt idx="1">
                  <c:v>Placed</c:v>
                </c:pt>
              </c:strCache>
            </c:strRef>
          </c:cat>
          <c:val>
            <c:numRef>
              <c:f>'Pivot Tables by Brijesh'!$B$222:$B$224</c:f>
              <c:numCache>
                <c:formatCode>0.00</c:formatCode>
                <c:ptCount val="2"/>
                <c:pt idx="0">
                  <c:v>69.157600000000002</c:v>
                </c:pt>
                <c:pt idx="1">
                  <c:v>76.392842105263142</c:v>
                </c:pt>
              </c:numCache>
            </c:numRef>
          </c:val>
          <c:extLst>
            <c:ext xmlns:c16="http://schemas.microsoft.com/office/drawing/2014/chart" uri="{C3380CC4-5D6E-409C-BE32-E72D297353CC}">
              <c16:uniqueId val="{00000000-6B75-4850-9BF2-58B9063A8FF4}"/>
            </c:ext>
          </c:extLst>
        </c:ser>
        <c:ser>
          <c:idx val="1"/>
          <c:order val="1"/>
          <c:tx>
            <c:strRef>
              <c:f>'Pivot Tables by Brijesh'!$C$220:$C$221</c:f>
              <c:strCache>
                <c:ptCount val="1"/>
                <c:pt idx="0">
                  <c:v>Mkt&amp;HR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by Brijesh'!$A$222:$A$224</c:f>
              <c:strCache>
                <c:ptCount val="2"/>
                <c:pt idx="0">
                  <c:v>Not Placed</c:v>
                </c:pt>
                <c:pt idx="1">
                  <c:v>Placed</c:v>
                </c:pt>
              </c:strCache>
            </c:strRef>
          </c:cat>
          <c:val>
            <c:numRef>
              <c:f>'Pivot Tables by Brijesh'!$C$222:$C$224</c:f>
              <c:numCache>
                <c:formatCode>0.00</c:formatCode>
                <c:ptCount val="2"/>
                <c:pt idx="0">
                  <c:v>69.844047619047629</c:v>
                </c:pt>
                <c:pt idx="1">
                  <c:v>67.58320754716982</c:v>
                </c:pt>
              </c:numCache>
            </c:numRef>
          </c:val>
          <c:extLst>
            <c:ext xmlns:c16="http://schemas.microsoft.com/office/drawing/2014/chart" uri="{C3380CC4-5D6E-409C-BE32-E72D297353CC}">
              <c16:uniqueId val="{00000003-FBCC-4CF9-96AB-82C3524A14CD}"/>
            </c:ext>
          </c:extLst>
        </c:ser>
        <c:dLbls>
          <c:dLblPos val="outEnd"/>
          <c:showLegendKey val="0"/>
          <c:showVal val="1"/>
          <c:showCatName val="0"/>
          <c:showSerName val="0"/>
          <c:showPercent val="0"/>
          <c:showBubbleSize val="0"/>
        </c:dLbls>
        <c:gapWidth val="219"/>
        <c:overlap val="-27"/>
        <c:axId val="552242528"/>
        <c:axId val="552239200"/>
      </c:barChart>
      <c:catAx>
        <c:axId val="5522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9200"/>
        <c:crosses val="autoZero"/>
        <c:auto val="1"/>
        <c:lblAlgn val="ctr"/>
        <c:lblOffset val="100"/>
        <c:noMultiLvlLbl val="0"/>
      </c:catAx>
      <c:valAx>
        <c:axId val="5522392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169332</xdr:colOff>
      <xdr:row>0</xdr:row>
      <xdr:rowOff>119592</xdr:rowOff>
    </xdr:from>
    <xdr:to>
      <xdr:col>13</xdr:col>
      <xdr:colOff>216957</xdr:colOff>
      <xdr:row>15</xdr:row>
      <xdr:rowOff>129116</xdr:rowOff>
    </xdr:to>
    <xdr:graphicFrame macro="">
      <xdr:nvGraphicFramePr>
        <xdr:cNvPr id="2" name="Chart 1">
          <a:extLst>
            <a:ext uri="{FF2B5EF4-FFF2-40B4-BE49-F238E27FC236}">
              <a16:creationId xmlns:a16="http://schemas.microsoft.com/office/drawing/2014/main" id="{38266EFB-0129-4E93-81AC-F9682FE62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61647</xdr:colOff>
      <xdr:row>0</xdr:row>
      <xdr:rowOff>78695</xdr:rowOff>
    </xdr:from>
    <xdr:to>
      <xdr:col>18</xdr:col>
      <xdr:colOff>14024</xdr:colOff>
      <xdr:row>5</xdr:row>
      <xdr:rowOff>12020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B87280C-6380-4EB4-87FE-42B97F1A42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03866" y="78695"/>
              <a:ext cx="1821658"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79865</xdr:colOff>
      <xdr:row>5</xdr:row>
      <xdr:rowOff>102432</xdr:rowOff>
    </xdr:from>
    <xdr:to>
      <xdr:col>18</xdr:col>
      <xdr:colOff>9070</xdr:colOff>
      <xdr:row>10</xdr:row>
      <xdr:rowOff>121482</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A0A7E590-0CC3-40EC-9C39-139FBF3B783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022084" y="1054932"/>
              <a:ext cx="1798486"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183092</xdr:colOff>
      <xdr:row>37</xdr:row>
      <xdr:rowOff>162320</xdr:rowOff>
    </xdr:from>
    <xdr:to>
      <xdr:col>14</xdr:col>
      <xdr:colOff>68792</xdr:colOff>
      <xdr:row>56</xdr:row>
      <xdr:rowOff>158749</xdr:rowOff>
    </xdr:to>
    <xdr:graphicFrame macro="">
      <xdr:nvGraphicFramePr>
        <xdr:cNvPr id="9" name="Chart 8">
          <a:extLst>
            <a:ext uri="{FF2B5EF4-FFF2-40B4-BE49-F238E27FC236}">
              <a16:creationId xmlns:a16="http://schemas.microsoft.com/office/drawing/2014/main" id="{C6FA7CC5-B9C7-48FF-A5E9-733A4DB0E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268154</xdr:colOff>
      <xdr:row>81</xdr:row>
      <xdr:rowOff>170257</xdr:rowOff>
    </xdr:from>
    <xdr:to>
      <xdr:col>12</xdr:col>
      <xdr:colOff>325437</xdr:colOff>
      <xdr:row>101</xdr:row>
      <xdr:rowOff>59530</xdr:rowOff>
    </xdr:to>
    <xdr:graphicFrame macro="">
      <xdr:nvGraphicFramePr>
        <xdr:cNvPr id="12" name="Chart 11">
          <a:extLst>
            <a:ext uri="{FF2B5EF4-FFF2-40B4-BE49-F238E27FC236}">
              <a16:creationId xmlns:a16="http://schemas.microsoft.com/office/drawing/2014/main" id="{890D680E-4FF7-415D-AF3F-5E2184E73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299903</xdr:colOff>
      <xdr:row>107</xdr:row>
      <xdr:rowOff>6216</xdr:rowOff>
    </xdr:from>
    <xdr:to>
      <xdr:col>11</xdr:col>
      <xdr:colOff>137583</xdr:colOff>
      <xdr:row>124</xdr:row>
      <xdr:rowOff>169333</xdr:rowOff>
    </xdr:to>
    <xdr:graphicFrame macro="">
      <xdr:nvGraphicFramePr>
        <xdr:cNvPr id="13" name="Chart 12">
          <a:extLst>
            <a:ext uri="{FF2B5EF4-FFF2-40B4-BE49-F238E27FC236}">
              <a16:creationId xmlns:a16="http://schemas.microsoft.com/office/drawing/2014/main" id="{373826AC-1F00-4FD0-B445-815F100C2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295141</xdr:colOff>
      <xdr:row>125</xdr:row>
      <xdr:rowOff>21166</xdr:rowOff>
    </xdr:from>
    <xdr:to>
      <xdr:col>12</xdr:col>
      <xdr:colOff>222250</xdr:colOff>
      <xdr:row>144</xdr:row>
      <xdr:rowOff>157427</xdr:rowOff>
    </xdr:to>
    <xdr:graphicFrame macro="">
      <xdr:nvGraphicFramePr>
        <xdr:cNvPr id="14" name="Chart 13">
          <a:extLst>
            <a:ext uri="{FF2B5EF4-FFF2-40B4-BE49-F238E27FC236}">
              <a16:creationId xmlns:a16="http://schemas.microsoft.com/office/drawing/2014/main" id="{462FC694-B942-4266-A915-DCF6D2AA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292760</xdr:colOff>
      <xdr:row>146</xdr:row>
      <xdr:rowOff>86912</xdr:rowOff>
    </xdr:from>
    <xdr:to>
      <xdr:col>13</xdr:col>
      <xdr:colOff>191558</xdr:colOff>
      <xdr:row>166</xdr:row>
      <xdr:rowOff>119061</xdr:rowOff>
    </xdr:to>
    <xdr:graphicFrame macro="">
      <xdr:nvGraphicFramePr>
        <xdr:cNvPr id="15" name="Chart 14">
          <a:extLst>
            <a:ext uri="{FF2B5EF4-FFF2-40B4-BE49-F238E27FC236}">
              <a16:creationId xmlns:a16="http://schemas.microsoft.com/office/drawing/2014/main" id="{BCAAE95B-0D20-4B7E-B8B7-0BAF6BEA5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275168</xdr:colOff>
      <xdr:row>168</xdr:row>
      <xdr:rowOff>174226</xdr:rowOff>
    </xdr:from>
    <xdr:to>
      <xdr:col>12</xdr:col>
      <xdr:colOff>365654</xdr:colOff>
      <xdr:row>188</xdr:row>
      <xdr:rowOff>3969</xdr:rowOff>
    </xdr:to>
    <xdr:graphicFrame macro="">
      <xdr:nvGraphicFramePr>
        <xdr:cNvPr id="16" name="Chart 15">
          <a:extLst>
            <a:ext uri="{FF2B5EF4-FFF2-40B4-BE49-F238E27FC236}">
              <a16:creationId xmlns:a16="http://schemas.microsoft.com/office/drawing/2014/main" id="{34943873-A74E-4AE3-8662-A27B14D82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250691</xdr:colOff>
      <xdr:row>190</xdr:row>
      <xdr:rowOff>110726</xdr:rowOff>
    </xdr:from>
    <xdr:to>
      <xdr:col>13</xdr:col>
      <xdr:colOff>366183</xdr:colOff>
      <xdr:row>210</xdr:row>
      <xdr:rowOff>76199</xdr:rowOff>
    </xdr:to>
    <xdr:graphicFrame macro="">
      <xdr:nvGraphicFramePr>
        <xdr:cNvPr id="17" name="Chart 16">
          <a:extLst>
            <a:ext uri="{FF2B5EF4-FFF2-40B4-BE49-F238E27FC236}">
              <a16:creationId xmlns:a16="http://schemas.microsoft.com/office/drawing/2014/main" id="{5DC45A31-991A-47FA-A34B-A796BA8F9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275166</xdr:colOff>
      <xdr:row>211</xdr:row>
      <xdr:rowOff>90089</xdr:rowOff>
    </xdr:from>
    <xdr:to>
      <xdr:col>13</xdr:col>
      <xdr:colOff>423332</xdr:colOff>
      <xdr:row>231</xdr:row>
      <xdr:rowOff>21167</xdr:rowOff>
    </xdr:to>
    <xdr:graphicFrame macro="">
      <xdr:nvGraphicFramePr>
        <xdr:cNvPr id="18" name="Chart 17">
          <a:extLst>
            <a:ext uri="{FF2B5EF4-FFF2-40B4-BE49-F238E27FC236}">
              <a16:creationId xmlns:a16="http://schemas.microsoft.com/office/drawing/2014/main" id="{22349ADA-1CEF-4C2F-A49E-589561B78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104019</xdr:colOff>
      <xdr:row>16</xdr:row>
      <xdr:rowOff>175380</xdr:rowOff>
    </xdr:from>
    <xdr:to>
      <xdr:col>18</xdr:col>
      <xdr:colOff>33261</xdr:colOff>
      <xdr:row>22</xdr:row>
      <xdr:rowOff>134105</xdr:rowOff>
    </xdr:to>
    <mc:AlternateContent xmlns:mc="http://schemas.openxmlformats.org/markup-compatibility/2006" xmlns:a14="http://schemas.microsoft.com/office/drawing/2010/main">
      <mc:Choice Requires="a14">
        <xdr:graphicFrame macro="">
          <xdr:nvGraphicFramePr>
            <xdr:cNvPr id="20" name="degree_t">
              <a:extLst>
                <a:ext uri="{FF2B5EF4-FFF2-40B4-BE49-F238E27FC236}">
                  <a16:creationId xmlns:a16="http://schemas.microsoft.com/office/drawing/2014/main" id="{0664DA17-B50F-4EC3-B305-14EC836B5A5F}"/>
                </a:ext>
              </a:extLst>
            </xdr:cNvPr>
            <xdr:cNvGraphicFramePr/>
          </xdr:nvGraphicFramePr>
          <xdr:xfrm>
            <a:off x="0" y="0"/>
            <a:ext cx="0" cy="0"/>
          </xdr:xfrm>
          <a:graphic>
            <a:graphicData uri="http://schemas.microsoft.com/office/drawing/2010/slicer">
              <sle:slicer xmlns:sle="http://schemas.microsoft.com/office/drawing/2010/slicer" name="degree_t"/>
            </a:graphicData>
          </a:graphic>
        </xdr:graphicFrame>
      </mc:Choice>
      <mc:Fallback xmlns="">
        <xdr:sp macro="" textlink="">
          <xdr:nvSpPr>
            <xdr:cNvPr id="0" name=""/>
            <xdr:cNvSpPr>
              <a:spLocks noTextEdit="1"/>
            </xdr:cNvSpPr>
          </xdr:nvSpPr>
          <xdr:spPr>
            <a:xfrm>
              <a:off x="14046238" y="3223380"/>
              <a:ext cx="1798523" cy="110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102203</xdr:colOff>
      <xdr:row>23</xdr:row>
      <xdr:rowOff>21810</xdr:rowOff>
    </xdr:from>
    <xdr:to>
      <xdr:col>18</xdr:col>
      <xdr:colOff>37796</xdr:colOff>
      <xdr:row>28</xdr:row>
      <xdr:rowOff>24191</xdr:rowOff>
    </xdr:to>
    <mc:AlternateContent xmlns:mc="http://schemas.openxmlformats.org/markup-compatibility/2006" xmlns:a14="http://schemas.microsoft.com/office/drawing/2010/main">
      <mc:Choice Requires="a14">
        <xdr:graphicFrame macro="">
          <xdr:nvGraphicFramePr>
            <xdr:cNvPr id="21" name="workex">
              <a:extLst>
                <a:ext uri="{FF2B5EF4-FFF2-40B4-BE49-F238E27FC236}">
                  <a16:creationId xmlns:a16="http://schemas.microsoft.com/office/drawing/2014/main" id="{7F4ECD51-ED43-4CD2-AE90-C0B9706A366A}"/>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14044422" y="4403310"/>
              <a:ext cx="1804874" cy="954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275166</xdr:colOff>
      <xdr:row>258</xdr:row>
      <xdr:rowOff>127000</xdr:rowOff>
    </xdr:from>
    <xdr:to>
      <xdr:col>14</xdr:col>
      <xdr:colOff>297391</xdr:colOff>
      <xdr:row>275</xdr:row>
      <xdr:rowOff>102659</xdr:rowOff>
    </xdr:to>
    <xdr:graphicFrame macro="">
      <xdr:nvGraphicFramePr>
        <xdr:cNvPr id="6" name="Chart 5">
          <a:extLst>
            <a:ext uri="{FF2B5EF4-FFF2-40B4-BE49-F238E27FC236}">
              <a16:creationId xmlns:a16="http://schemas.microsoft.com/office/drawing/2014/main" id="{1B7129D4-F8C3-4367-A197-BB7F36AE3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293158</xdr:colOff>
      <xdr:row>278</xdr:row>
      <xdr:rowOff>12170</xdr:rowOff>
    </xdr:from>
    <xdr:to>
      <xdr:col>16</xdr:col>
      <xdr:colOff>10583</xdr:colOff>
      <xdr:row>297</xdr:row>
      <xdr:rowOff>116415</xdr:rowOff>
    </xdr:to>
    <xdr:graphicFrame macro="">
      <xdr:nvGraphicFramePr>
        <xdr:cNvPr id="7" name="Chart 6">
          <a:extLst>
            <a:ext uri="{FF2B5EF4-FFF2-40B4-BE49-F238E27FC236}">
              <a16:creationId xmlns:a16="http://schemas.microsoft.com/office/drawing/2014/main" id="{56E228B1-2B97-41AB-93A1-149070792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55940</xdr:colOff>
      <xdr:row>11</xdr:row>
      <xdr:rowOff>105833</xdr:rowOff>
    </xdr:from>
    <xdr:to>
      <xdr:col>17</xdr:col>
      <xdr:colOff>438301</xdr:colOff>
      <xdr:row>16</xdr:row>
      <xdr:rowOff>67733</xdr:rowOff>
    </xdr:to>
    <mc:AlternateContent xmlns:mc="http://schemas.openxmlformats.org/markup-compatibility/2006" xmlns:a14="http://schemas.microsoft.com/office/drawing/2010/main">
      <mc:Choice Requires="a14">
        <xdr:graphicFrame macro="">
          <xdr:nvGraphicFramePr>
            <xdr:cNvPr id="25" name="specialisation 3">
              <a:extLst>
                <a:ext uri="{FF2B5EF4-FFF2-40B4-BE49-F238E27FC236}">
                  <a16:creationId xmlns:a16="http://schemas.microsoft.com/office/drawing/2014/main" id="{7F4920B6-F336-4FB5-925B-5684DA3F2110}"/>
                </a:ext>
              </a:extLst>
            </xdr:cNvPr>
            <xdr:cNvGraphicFramePr/>
          </xdr:nvGraphicFramePr>
          <xdr:xfrm>
            <a:off x="0" y="0"/>
            <a:ext cx="0" cy="0"/>
          </xdr:xfrm>
          <a:graphic>
            <a:graphicData uri="http://schemas.microsoft.com/office/drawing/2010/slicer">
              <sle:slicer xmlns:sle="http://schemas.microsoft.com/office/drawing/2010/slicer" name="specialisation 3"/>
            </a:graphicData>
          </a:graphic>
        </xdr:graphicFrame>
      </mc:Choice>
      <mc:Fallback xmlns="">
        <xdr:sp macro="" textlink="">
          <xdr:nvSpPr>
            <xdr:cNvPr id="0" name=""/>
            <xdr:cNvSpPr>
              <a:spLocks noTextEdit="1"/>
            </xdr:cNvSpPr>
          </xdr:nvSpPr>
          <xdr:spPr>
            <a:xfrm>
              <a:off x="13998159" y="2201333"/>
              <a:ext cx="178729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264583</xdr:colOff>
      <xdr:row>236</xdr:row>
      <xdr:rowOff>110066</xdr:rowOff>
    </xdr:from>
    <xdr:to>
      <xdr:col>14</xdr:col>
      <xdr:colOff>21166</xdr:colOff>
      <xdr:row>256</xdr:row>
      <xdr:rowOff>52916</xdr:rowOff>
    </xdr:to>
    <xdr:graphicFrame macro="">
      <xdr:nvGraphicFramePr>
        <xdr:cNvPr id="27" name="Chart 26">
          <a:extLst>
            <a:ext uri="{FF2B5EF4-FFF2-40B4-BE49-F238E27FC236}">
              <a16:creationId xmlns:a16="http://schemas.microsoft.com/office/drawing/2014/main" id="{FF8E1B18-F1A9-47BB-8994-D56B87F09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251731</xdr:colOff>
      <xdr:row>57</xdr:row>
      <xdr:rowOff>125184</xdr:rowOff>
    </xdr:from>
    <xdr:to>
      <xdr:col>13</xdr:col>
      <xdr:colOff>68036</xdr:colOff>
      <xdr:row>80</xdr:row>
      <xdr:rowOff>108857</xdr:rowOff>
    </xdr:to>
    <xdr:graphicFrame macro="">
      <xdr:nvGraphicFramePr>
        <xdr:cNvPr id="28" name="Chart 27">
          <a:extLst>
            <a:ext uri="{FF2B5EF4-FFF2-40B4-BE49-F238E27FC236}">
              <a16:creationId xmlns:a16="http://schemas.microsoft.com/office/drawing/2014/main" id="{D0B8FB11-4451-4CE0-BC8A-28F380F12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161924</xdr:colOff>
      <xdr:row>16</xdr:row>
      <xdr:rowOff>35379</xdr:rowOff>
    </xdr:from>
    <xdr:to>
      <xdr:col>11</xdr:col>
      <xdr:colOff>352425</xdr:colOff>
      <xdr:row>37</xdr:row>
      <xdr:rowOff>66675</xdr:rowOff>
    </xdr:to>
    <xdr:graphicFrame macro="">
      <xdr:nvGraphicFramePr>
        <xdr:cNvPr id="31" name="Chart 30">
          <a:extLst>
            <a:ext uri="{FF2B5EF4-FFF2-40B4-BE49-F238E27FC236}">
              <a16:creationId xmlns:a16="http://schemas.microsoft.com/office/drawing/2014/main" id="{B0E43F70-3198-4532-94E0-517829BB5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352424</xdr:colOff>
      <xdr:row>1</xdr:row>
      <xdr:rowOff>47627</xdr:rowOff>
    </xdr:from>
    <xdr:to>
      <xdr:col>8</xdr:col>
      <xdr:colOff>514349</xdr:colOff>
      <xdr:row>11</xdr:row>
      <xdr:rowOff>19051</xdr:rowOff>
    </xdr:to>
    <xdr:graphicFrame macro="">
      <xdr:nvGraphicFramePr>
        <xdr:cNvPr id="6" name="Chart 5">
          <a:extLst>
            <a:ext uri="{FF2B5EF4-FFF2-40B4-BE49-F238E27FC236}">
              <a16:creationId xmlns:a16="http://schemas.microsoft.com/office/drawing/2014/main" id="{71D434DF-CA01-475C-9BB1-10AC94774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1</xdr:row>
      <xdr:rowOff>47626</xdr:rowOff>
    </xdr:from>
    <xdr:to>
      <xdr:col>14</xdr:col>
      <xdr:colOff>295274</xdr:colOff>
      <xdr:row>10</xdr:row>
      <xdr:rowOff>123826</xdr:rowOff>
    </xdr:to>
    <xdr:graphicFrame macro="">
      <xdr:nvGraphicFramePr>
        <xdr:cNvPr id="7" name="Chart 6">
          <a:extLst>
            <a:ext uri="{FF2B5EF4-FFF2-40B4-BE49-F238E27FC236}">
              <a16:creationId xmlns:a16="http://schemas.microsoft.com/office/drawing/2014/main" id="{3C2E17EE-27AF-4433-94C9-9464E0973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10</xdr:row>
      <xdr:rowOff>161925</xdr:rowOff>
    </xdr:from>
    <xdr:to>
      <xdr:col>14</xdr:col>
      <xdr:colOff>295275</xdr:colOff>
      <xdr:row>22</xdr:row>
      <xdr:rowOff>19050</xdr:rowOff>
    </xdr:to>
    <xdr:graphicFrame macro="">
      <xdr:nvGraphicFramePr>
        <xdr:cNvPr id="8" name="Chart 7">
          <a:extLst>
            <a:ext uri="{FF2B5EF4-FFF2-40B4-BE49-F238E27FC236}">
              <a16:creationId xmlns:a16="http://schemas.microsoft.com/office/drawing/2014/main" id="{E29E2529-0155-4A36-8546-576FA0F51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352424</xdr:colOff>
      <xdr:row>11</xdr:row>
      <xdr:rowOff>47626</xdr:rowOff>
    </xdr:from>
    <xdr:to>
      <xdr:col>8</xdr:col>
      <xdr:colOff>533399</xdr:colOff>
      <xdr:row>21</xdr:row>
      <xdr:rowOff>171450</xdr:rowOff>
    </xdr:to>
    <xdr:graphicFrame macro="">
      <xdr:nvGraphicFramePr>
        <xdr:cNvPr id="9" name="Chart 8">
          <a:extLst>
            <a:ext uri="{FF2B5EF4-FFF2-40B4-BE49-F238E27FC236}">
              <a16:creationId xmlns:a16="http://schemas.microsoft.com/office/drawing/2014/main" id="{6ADF3CBC-315E-4C9B-8020-FBA26A674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38100</xdr:rowOff>
    </xdr:from>
    <xdr:to>
      <xdr:col>2</xdr:col>
      <xdr:colOff>304800</xdr:colOff>
      <xdr:row>5</xdr:row>
      <xdr:rowOff>161925</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CAFCB09-574A-438C-8773-F7BE8779537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381000"/>
              <a:ext cx="14668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180975</xdr:rowOff>
    </xdr:from>
    <xdr:to>
      <xdr:col>2</xdr:col>
      <xdr:colOff>314325</xdr:colOff>
      <xdr:row>10</xdr:row>
      <xdr:rowOff>142875</xdr:rowOff>
    </xdr:to>
    <mc:AlternateContent xmlns:mc="http://schemas.openxmlformats.org/markup-compatibility/2006" xmlns:a14="http://schemas.microsoft.com/office/drawing/2010/main">
      <mc:Choice Requires="a14">
        <xdr:graphicFrame macro="">
          <xdr:nvGraphicFramePr>
            <xdr:cNvPr id="11" name="specialisation 1">
              <a:extLst>
                <a:ext uri="{FF2B5EF4-FFF2-40B4-BE49-F238E27FC236}">
                  <a16:creationId xmlns:a16="http://schemas.microsoft.com/office/drawing/2014/main" id="{83BE29C6-045F-4A92-ADE6-82ED2280D87A}"/>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 y="1285875"/>
              <a:ext cx="147637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171450</xdr:rowOff>
    </xdr:from>
    <xdr:to>
      <xdr:col>2</xdr:col>
      <xdr:colOff>323849</xdr:colOff>
      <xdr:row>16</xdr:row>
      <xdr:rowOff>0</xdr:rowOff>
    </xdr:to>
    <mc:AlternateContent xmlns:mc="http://schemas.openxmlformats.org/markup-compatibility/2006" xmlns:a14="http://schemas.microsoft.com/office/drawing/2010/main">
      <mc:Choice Requires="a14">
        <xdr:graphicFrame macro="">
          <xdr:nvGraphicFramePr>
            <xdr:cNvPr id="12" name="status 1">
              <a:extLst>
                <a:ext uri="{FF2B5EF4-FFF2-40B4-BE49-F238E27FC236}">
                  <a16:creationId xmlns:a16="http://schemas.microsoft.com/office/drawing/2014/main" id="{A277E205-040E-4CB4-B31A-7363AC069BDF}"/>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9525" y="2228850"/>
              <a:ext cx="147637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9525</xdr:rowOff>
    </xdr:from>
    <xdr:to>
      <xdr:col>2</xdr:col>
      <xdr:colOff>304800</xdr:colOff>
      <xdr:row>21</xdr:row>
      <xdr:rowOff>171450</xdr:rowOff>
    </xdr:to>
    <mc:AlternateContent xmlns:mc="http://schemas.openxmlformats.org/markup-compatibility/2006" xmlns:a14="http://schemas.microsoft.com/office/drawing/2010/main">
      <mc:Choice Requires="a14">
        <xdr:graphicFrame macro="">
          <xdr:nvGraphicFramePr>
            <xdr:cNvPr id="13" name="degree_t 1">
              <a:extLst>
                <a:ext uri="{FF2B5EF4-FFF2-40B4-BE49-F238E27FC236}">
                  <a16:creationId xmlns:a16="http://schemas.microsoft.com/office/drawing/2014/main" id="{D63E42B3-F8D1-4177-91B0-A07FF8D7A28E}"/>
                </a:ext>
              </a:extLst>
            </xdr:cNvPr>
            <xdr:cNvGraphicFramePr/>
          </xdr:nvGraphicFramePr>
          <xdr:xfrm>
            <a:off x="0" y="0"/>
            <a:ext cx="0" cy="0"/>
          </xdr:xfrm>
          <a:graphic>
            <a:graphicData uri="http://schemas.microsoft.com/office/drawing/2010/slicer">
              <sle:slicer xmlns:sle="http://schemas.microsoft.com/office/drawing/2010/slicer" name="degree_t 1"/>
            </a:graphicData>
          </a:graphic>
        </xdr:graphicFrame>
      </mc:Choice>
      <mc:Fallback xmlns="">
        <xdr:sp macro="" textlink="">
          <xdr:nvSpPr>
            <xdr:cNvPr id="0" name=""/>
            <xdr:cNvSpPr>
              <a:spLocks noTextEdit="1"/>
            </xdr:cNvSpPr>
          </xdr:nvSpPr>
          <xdr:spPr>
            <a:xfrm>
              <a:off x="19050" y="3209925"/>
              <a:ext cx="1447800" cy="137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342900</xdr:colOff>
      <xdr:row>1</xdr:row>
      <xdr:rowOff>47624</xdr:rowOff>
    </xdr:from>
    <xdr:to>
      <xdr:col>19</xdr:col>
      <xdr:colOff>600075</xdr:colOff>
      <xdr:row>21</xdr:row>
      <xdr:rowOff>152399</xdr:rowOff>
    </xdr:to>
    <xdr:graphicFrame macro="">
      <xdr:nvGraphicFramePr>
        <xdr:cNvPr id="18" name="Chart 17">
          <a:extLst>
            <a:ext uri="{FF2B5EF4-FFF2-40B4-BE49-F238E27FC236}">
              <a16:creationId xmlns:a16="http://schemas.microsoft.com/office/drawing/2014/main" id="{726592BB-65C6-4D2D-947A-5BF2CB7A3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4</xdr:col>
      <xdr:colOff>57150</xdr:colOff>
      <xdr:row>35</xdr:row>
      <xdr:rowOff>9525</xdr:rowOff>
    </xdr:from>
    <xdr:ext cx="4248150" cy="26289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57150</xdr:colOff>
      <xdr:row>18</xdr:row>
      <xdr:rowOff>180975</xdr:rowOff>
    </xdr:from>
    <xdr:ext cx="4248150" cy="2628900"/>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57150</xdr:colOff>
      <xdr:row>0</xdr:row>
      <xdr:rowOff>0</xdr:rowOff>
    </xdr:from>
    <xdr:ext cx="5581650" cy="3019425"/>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Gupta" refreshedDate="45614.097067592593" createdVersion="7" refreshedVersion="7" minRefreshableVersion="3" recordCount="215" xr:uid="{C0BA1279-7E3B-4844-9444-F0F3527B7C72}">
  <cacheSource type="worksheet">
    <worksheetSource name="Table1"/>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acheField>
    <cacheField name="ssc_b" numFmtId="0">
      <sharedItems count="2">
        <s v="Others"/>
        <s v="Central"/>
      </sharedItems>
    </cacheField>
    <cacheField name="hsc_p" numFmtId="0">
      <sharedItems containsSemiMixedTypes="0" containsString="0" containsNumber="1" minValue="37" maxValue="97.7"/>
    </cacheField>
    <cacheField name="hsc_b" numFmtId="0">
      <sharedItems count="2">
        <s v="Others"/>
        <s v="Central"/>
      </sharedItems>
    </cacheField>
    <cacheField name="hsc_s" numFmtId="0">
      <sharedItems count="3">
        <s v="Commerce"/>
        <s v="Science"/>
        <s v="Arts"/>
      </sharedItems>
    </cacheField>
    <cacheField name="degree_p" numFmtId="0">
      <sharedItems containsSemiMixedTypes="0" containsString="0" containsNumber="1" minValue="50" maxValue="91"/>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acheField>
    <cacheField name="specialisation" numFmtId="0">
      <sharedItems count="2">
        <s v="Mkt&amp;HR"/>
        <s v="Mkt&amp;Fin"/>
      </sharedItems>
    </cacheField>
    <cacheField name="mba_p" numFmtId="0">
      <sharedItems containsSemiMixedTypes="0" containsString="0" containsNumber="1" minValue="51.21" maxValue="77.89"/>
    </cacheField>
    <cacheField name="status" numFmtId="0">
      <sharedItems count="2">
        <s v="Placed"/>
        <s v="Not Placed"/>
      </sharedItems>
    </cacheField>
    <cacheField name="salary" numFmtId="0">
      <sharedItems containsSemiMixedTypes="0" containsString="0" containsNumber="1" containsInteger="1" minValue="0" maxValue="940000"/>
    </cacheField>
  </cacheFields>
  <extLst>
    <ext xmlns:x14="http://schemas.microsoft.com/office/spreadsheetml/2009/9/main" uri="{725AE2AE-9491-48be-B2B4-4EB974FC3084}">
      <x14:pivotCacheDefinition pivotCacheId="674398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rijesh Gupta" refreshedDate="45614.202214583333" refreshedVersion="7" recordCount="215" xr:uid="{00000000-000A-0000-FFFF-FFFF00000000}">
  <cacheSource type="worksheet">
    <worksheetSource ref="A1:O216" sheet="Placement_Data_Full_Class_11_"/>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acheField>
    <cacheField name="ssc_b" numFmtId="0">
      <sharedItems/>
    </cacheField>
    <cacheField name="hsc_p" numFmtId="0">
      <sharedItems containsSemiMixedTypes="0" containsString="0" containsNumber="1" minValue="37" maxValue="97.7"/>
    </cacheField>
    <cacheField name="hsc_b" numFmtId="0">
      <sharedItems/>
    </cacheField>
    <cacheField name="hsc_s" numFmtId="0">
      <sharedItems count="3">
        <s v="Commerce"/>
        <s v="Science"/>
        <s v="Arts"/>
      </sharedItems>
    </cacheField>
    <cacheField name="degree_p" numFmtId="0">
      <sharedItems containsSemiMixedTypes="0" containsString="0" containsNumber="1" minValue="50" maxValue="91"/>
    </cacheField>
    <cacheField name="degree_t" numFmtId="0">
      <sharedItems/>
    </cacheField>
    <cacheField name="workex" numFmtId="0">
      <sharedItems count="2">
        <s v="No"/>
        <s v="Yes"/>
      </sharedItems>
    </cacheField>
    <cacheField name="etest_p" numFmtId="0">
      <sharedItems containsSemiMixedTypes="0" containsString="0" containsNumber="1" minValue="50" maxValue="98"/>
    </cacheField>
    <cacheField name="specialisation" numFmtId="0">
      <sharedItems/>
    </cacheField>
    <cacheField name="mba_p" numFmtId="0">
      <sharedItems containsSemiMixedTypes="0" containsString="0" containsNumber="1" minValue="51.21" maxValue="77.89"/>
    </cacheField>
    <cacheField name="status" numFmtId="0">
      <sharedItems count="2">
        <s v="Placed"/>
        <s v="Not Placed"/>
      </sharedItems>
    </cacheField>
    <cacheField name="salary" numFmtId="0">
      <sharedItems containsSemiMixedTypes="0" containsString="0" containsNumber="1" containsInteger="1" minValue="0" maxValue="94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n v="67"/>
    <x v="0"/>
    <n v="91"/>
    <x v="0"/>
    <x v="0"/>
    <n v="58"/>
    <x v="0"/>
    <x v="0"/>
    <n v="55"/>
    <x v="0"/>
    <n v="58.8"/>
    <x v="0"/>
    <n v="270000"/>
  </r>
  <r>
    <n v="2"/>
    <x v="0"/>
    <n v="79.33"/>
    <x v="1"/>
    <n v="78.33"/>
    <x v="0"/>
    <x v="1"/>
    <n v="77.48"/>
    <x v="0"/>
    <x v="1"/>
    <n v="86.5"/>
    <x v="1"/>
    <n v="66.28"/>
    <x v="0"/>
    <n v="200000"/>
  </r>
  <r>
    <n v="3"/>
    <x v="0"/>
    <n v="65"/>
    <x v="1"/>
    <n v="68"/>
    <x v="1"/>
    <x v="2"/>
    <n v="64"/>
    <x v="1"/>
    <x v="0"/>
    <n v="75"/>
    <x v="1"/>
    <n v="57.8"/>
    <x v="0"/>
    <n v="250000"/>
  </r>
  <r>
    <n v="4"/>
    <x v="0"/>
    <n v="56"/>
    <x v="1"/>
    <n v="52"/>
    <x v="1"/>
    <x v="1"/>
    <n v="52"/>
    <x v="0"/>
    <x v="0"/>
    <n v="66"/>
    <x v="0"/>
    <n v="59.43"/>
    <x v="1"/>
    <n v="0"/>
  </r>
  <r>
    <n v="5"/>
    <x v="0"/>
    <n v="85.8"/>
    <x v="1"/>
    <n v="73.599999999999994"/>
    <x v="1"/>
    <x v="0"/>
    <n v="73.3"/>
    <x v="1"/>
    <x v="0"/>
    <n v="96.8"/>
    <x v="1"/>
    <n v="55.5"/>
    <x v="0"/>
    <n v="425000"/>
  </r>
  <r>
    <n v="6"/>
    <x v="0"/>
    <n v="55"/>
    <x v="0"/>
    <n v="49.8"/>
    <x v="0"/>
    <x v="1"/>
    <n v="67.25"/>
    <x v="0"/>
    <x v="1"/>
    <n v="55"/>
    <x v="1"/>
    <n v="51.58"/>
    <x v="1"/>
    <n v="0"/>
  </r>
  <r>
    <n v="7"/>
    <x v="1"/>
    <n v="46"/>
    <x v="0"/>
    <n v="49.2"/>
    <x v="0"/>
    <x v="0"/>
    <n v="79"/>
    <x v="1"/>
    <x v="0"/>
    <n v="74.28"/>
    <x v="1"/>
    <n v="53.29"/>
    <x v="1"/>
    <n v="0"/>
  </r>
  <r>
    <n v="8"/>
    <x v="0"/>
    <n v="82"/>
    <x v="1"/>
    <n v="64"/>
    <x v="1"/>
    <x v="1"/>
    <n v="66"/>
    <x v="0"/>
    <x v="1"/>
    <n v="67"/>
    <x v="1"/>
    <n v="62.14"/>
    <x v="0"/>
    <n v="252000"/>
  </r>
  <r>
    <n v="9"/>
    <x v="0"/>
    <n v="73"/>
    <x v="1"/>
    <n v="79"/>
    <x v="1"/>
    <x v="0"/>
    <n v="72"/>
    <x v="1"/>
    <x v="0"/>
    <n v="91.34"/>
    <x v="1"/>
    <n v="61.29"/>
    <x v="0"/>
    <n v="231000"/>
  </r>
  <r>
    <n v="10"/>
    <x v="0"/>
    <n v="58"/>
    <x v="1"/>
    <n v="70"/>
    <x v="1"/>
    <x v="0"/>
    <n v="61"/>
    <x v="1"/>
    <x v="0"/>
    <n v="54"/>
    <x v="1"/>
    <n v="52.21"/>
    <x v="1"/>
    <n v="0"/>
  </r>
  <r>
    <n v="11"/>
    <x v="0"/>
    <n v="58"/>
    <x v="1"/>
    <n v="61"/>
    <x v="1"/>
    <x v="0"/>
    <n v="60"/>
    <x v="1"/>
    <x v="1"/>
    <n v="62"/>
    <x v="0"/>
    <n v="60.85"/>
    <x v="0"/>
    <n v="260000"/>
  </r>
  <r>
    <n v="12"/>
    <x v="0"/>
    <n v="69.599999999999994"/>
    <x v="1"/>
    <n v="68.400000000000006"/>
    <x v="1"/>
    <x v="0"/>
    <n v="78.3"/>
    <x v="1"/>
    <x v="1"/>
    <n v="60"/>
    <x v="1"/>
    <n v="63.7"/>
    <x v="0"/>
    <n v="250000"/>
  </r>
  <r>
    <n v="13"/>
    <x v="1"/>
    <n v="47"/>
    <x v="1"/>
    <n v="55"/>
    <x v="0"/>
    <x v="1"/>
    <n v="65"/>
    <x v="1"/>
    <x v="0"/>
    <n v="62"/>
    <x v="0"/>
    <n v="65.040000000000006"/>
    <x v="1"/>
    <n v="0"/>
  </r>
  <r>
    <n v="14"/>
    <x v="1"/>
    <n v="77"/>
    <x v="1"/>
    <n v="87"/>
    <x v="1"/>
    <x v="0"/>
    <n v="59"/>
    <x v="1"/>
    <x v="0"/>
    <n v="68"/>
    <x v="1"/>
    <n v="68.63"/>
    <x v="0"/>
    <n v="218000"/>
  </r>
  <r>
    <n v="15"/>
    <x v="0"/>
    <n v="62"/>
    <x v="1"/>
    <n v="47"/>
    <x v="1"/>
    <x v="0"/>
    <n v="50"/>
    <x v="1"/>
    <x v="0"/>
    <n v="76"/>
    <x v="0"/>
    <n v="54.96"/>
    <x v="1"/>
    <n v="0"/>
  </r>
  <r>
    <n v="16"/>
    <x v="1"/>
    <n v="65"/>
    <x v="1"/>
    <n v="75"/>
    <x v="1"/>
    <x v="0"/>
    <n v="69"/>
    <x v="1"/>
    <x v="1"/>
    <n v="72"/>
    <x v="1"/>
    <n v="64.66"/>
    <x v="0"/>
    <n v="200000"/>
  </r>
  <r>
    <n v="17"/>
    <x v="0"/>
    <n v="63"/>
    <x v="1"/>
    <n v="66.2"/>
    <x v="1"/>
    <x v="0"/>
    <n v="65.599999999999994"/>
    <x v="1"/>
    <x v="1"/>
    <n v="60"/>
    <x v="1"/>
    <n v="62.54"/>
    <x v="0"/>
    <n v="300000"/>
  </r>
  <r>
    <n v="18"/>
    <x v="1"/>
    <n v="55"/>
    <x v="1"/>
    <n v="67"/>
    <x v="1"/>
    <x v="0"/>
    <n v="64"/>
    <x v="1"/>
    <x v="0"/>
    <n v="60"/>
    <x v="1"/>
    <n v="67.28"/>
    <x v="1"/>
    <n v="0"/>
  </r>
  <r>
    <n v="19"/>
    <x v="1"/>
    <n v="63"/>
    <x v="1"/>
    <n v="66"/>
    <x v="1"/>
    <x v="0"/>
    <n v="64"/>
    <x v="1"/>
    <x v="0"/>
    <n v="68"/>
    <x v="0"/>
    <n v="64.08"/>
    <x v="1"/>
    <n v="0"/>
  </r>
  <r>
    <n v="20"/>
    <x v="0"/>
    <n v="60"/>
    <x v="0"/>
    <n v="67"/>
    <x v="0"/>
    <x v="2"/>
    <n v="70"/>
    <x v="1"/>
    <x v="1"/>
    <n v="50.48"/>
    <x v="1"/>
    <n v="77.89"/>
    <x v="0"/>
    <n v="236000"/>
  </r>
  <r>
    <n v="21"/>
    <x v="0"/>
    <n v="62"/>
    <x v="0"/>
    <n v="65"/>
    <x v="0"/>
    <x v="0"/>
    <n v="66"/>
    <x v="1"/>
    <x v="0"/>
    <n v="50"/>
    <x v="0"/>
    <n v="56.7"/>
    <x v="0"/>
    <n v="265000"/>
  </r>
  <r>
    <n v="22"/>
    <x v="1"/>
    <n v="79"/>
    <x v="0"/>
    <n v="76"/>
    <x v="0"/>
    <x v="0"/>
    <n v="85"/>
    <x v="1"/>
    <x v="0"/>
    <n v="95"/>
    <x v="1"/>
    <n v="69.06"/>
    <x v="0"/>
    <n v="393000"/>
  </r>
  <r>
    <n v="23"/>
    <x v="1"/>
    <n v="69.8"/>
    <x v="0"/>
    <n v="60.8"/>
    <x v="0"/>
    <x v="1"/>
    <n v="72.23"/>
    <x v="0"/>
    <x v="0"/>
    <n v="55.53"/>
    <x v="0"/>
    <n v="68.81"/>
    <x v="0"/>
    <n v="360000"/>
  </r>
  <r>
    <n v="24"/>
    <x v="1"/>
    <n v="77.400000000000006"/>
    <x v="0"/>
    <n v="60"/>
    <x v="0"/>
    <x v="1"/>
    <n v="64.739999999999995"/>
    <x v="0"/>
    <x v="1"/>
    <n v="92"/>
    <x v="1"/>
    <n v="63.62"/>
    <x v="0"/>
    <n v="300000"/>
  </r>
  <r>
    <n v="25"/>
    <x v="0"/>
    <n v="76.5"/>
    <x v="0"/>
    <n v="97.7"/>
    <x v="0"/>
    <x v="1"/>
    <n v="78.86"/>
    <x v="0"/>
    <x v="0"/>
    <n v="97.4"/>
    <x v="1"/>
    <n v="74.010000000000005"/>
    <x v="0"/>
    <n v="360000"/>
  </r>
  <r>
    <n v="26"/>
    <x v="1"/>
    <n v="52.58"/>
    <x v="0"/>
    <n v="54.6"/>
    <x v="1"/>
    <x v="0"/>
    <n v="50.2"/>
    <x v="1"/>
    <x v="1"/>
    <n v="76"/>
    <x v="1"/>
    <n v="65.33"/>
    <x v="1"/>
    <n v="0"/>
  </r>
  <r>
    <n v="27"/>
    <x v="0"/>
    <n v="71"/>
    <x v="0"/>
    <n v="79"/>
    <x v="0"/>
    <x v="0"/>
    <n v="66"/>
    <x v="1"/>
    <x v="1"/>
    <n v="94"/>
    <x v="1"/>
    <n v="57.55"/>
    <x v="0"/>
    <n v="240000"/>
  </r>
  <r>
    <n v="28"/>
    <x v="0"/>
    <n v="63"/>
    <x v="0"/>
    <n v="67"/>
    <x v="0"/>
    <x v="0"/>
    <n v="66"/>
    <x v="1"/>
    <x v="0"/>
    <n v="68"/>
    <x v="0"/>
    <n v="57.69"/>
    <x v="0"/>
    <n v="265000"/>
  </r>
  <r>
    <n v="29"/>
    <x v="0"/>
    <n v="76.760000000000005"/>
    <x v="0"/>
    <n v="76.5"/>
    <x v="0"/>
    <x v="0"/>
    <n v="67.5"/>
    <x v="1"/>
    <x v="1"/>
    <n v="73.349999999999994"/>
    <x v="1"/>
    <n v="64.150000000000006"/>
    <x v="0"/>
    <n v="350000"/>
  </r>
  <r>
    <n v="30"/>
    <x v="0"/>
    <n v="62"/>
    <x v="1"/>
    <n v="67"/>
    <x v="1"/>
    <x v="0"/>
    <n v="58"/>
    <x v="1"/>
    <x v="0"/>
    <n v="77"/>
    <x v="1"/>
    <n v="51.29"/>
    <x v="1"/>
    <n v="0"/>
  </r>
  <r>
    <n v="31"/>
    <x v="1"/>
    <n v="64"/>
    <x v="1"/>
    <n v="73.5"/>
    <x v="1"/>
    <x v="0"/>
    <n v="73"/>
    <x v="1"/>
    <x v="0"/>
    <n v="52"/>
    <x v="0"/>
    <n v="56.7"/>
    <x v="0"/>
    <n v="250000"/>
  </r>
  <r>
    <n v="32"/>
    <x v="1"/>
    <n v="67"/>
    <x v="1"/>
    <n v="53"/>
    <x v="1"/>
    <x v="1"/>
    <n v="65"/>
    <x v="0"/>
    <x v="0"/>
    <n v="64"/>
    <x v="0"/>
    <n v="58.32"/>
    <x v="1"/>
    <n v="0"/>
  </r>
  <r>
    <n v="33"/>
    <x v="1"/>
    <n v="61"/>
    <x v="1"/>
    <n v="81"/>
    <x v="1"/>
    <x v="0"/>
    <n v="66.400000000000006"/>
    <x v="1"/>
    <x v="0"/>
    <n v="50.89"/>
    <x v="0"/>
    <n v="62.21"/>
    <x v="0"/>
    <n v="278000"/>
  </r>
  <r>
    <n v="34"/>
    <x v="1"/>
    <n v="87"/>
    <x v="0"/>
    <n v="65"/>
    <x v="0"/>
    <x v="1"/>
    <n v="81"/>
    <x v="1"/>
    <x v="1"/>
    <n v="88"/>
    <x v="1"/>
    <n v="72.78"/>
    <x v="0"/>
    <n v="260000"/>
  </r>
  <r>
    <n v="35"/>
    <x v="0"/>
    <n v="62"/>
    <x v="0"/>
    <n v="51"/>
    <x v="0"/>
    <x v="1"/>
    <n v="52"/>
    <x v="2"/>
    <x v="0"/>
    <n v="68.44"/>
    <x v="0"/>
    <n v="62.77"/>
    <x v="1"/>
    <n v="0"/>
  </r>
  <r>
    <n v="36"/>
    <x v="1"/>
    <n v="69"/>
    <x v="1"/>
    <n v="78"/>
    <x v="1"/>
    <x v="0"/>
    <n v="72"/>
    <x v="1"/>
    <x v="0"/>
    <n v="71"/>
    <x v="0"/>
    <n v="62.74"/>
    <x v="0"/>
    <n v="300000"/>
  </r>
  <r>
    <n v="37"/>
    <x v="0"/>
    <n v="51"/>
    <x v="1"/>
    <n v="44"/>
    <x v="1"/>
    <x v="0"/>
    <n v="57"/>
    <x v="1"/>
    <x v="0"/>
    <n v="64"/>
    <x v="1"/>
    <n v="51.45"/>
    <x v="1"/>
    <n v="0"/>
  </r>
  <r>
    <n v="38"/>
    <x v="1"/>
    <n v="79"/>
    <x v="1"/>
    <n v="76"/>
    <x v="1"/>
    <x v="1"/>
    <n v="65.599999999999994"/>
    <x v="0"/>
    <x v="0"/>
    <n v="58"/>
    <x v="0"/>
    <n v="55.47"/>
    <x v="0"/>
    <n v="320000"/>
  </r>
  <r>
    <n v="39"/>
    <x v="1"/>
    <n v="73"/>
    <x v="0"/>
    <n v="58"/>
    <x v="0"/>
    <x v="1"/>
    <n v="66"/>
    <x v="1"/>
    <x v="0"/>
    <n v="53.7"/>
    <x v="0"/>
    <n v="56.86"/>
    <x v="0"/>
    <n v="240000"/>
  </r>
  <r>
    <n v="40"/>
    <x v="0"/>
    <n v="81"/>
    <x v="0"/>
    <n v="68"/>
    <x v="0"/>
    <x v="1"/>
    <n v="64"/>
    <x v="0"/>
    <x v="0"/>
    <n v="93"/>
    <x v="1"/>
    <n v="62.56"/>
    <x v="0"/>
    <n v="411000"/>
  </r>
  <r>
    <n v="41"/>
    <x v="1"/>
    <n v="78"/>
    <x v="1"/>
    <n v="77"/>
    <x v="0"/>
    <x v="0"/>
    <n v="80"/>
    <x v="1"/>
    <x v="0"/>
    <n v="60"/>
    <x v="1"/>
    <n v="66.72"/>
    <x v="0"/>
    <n v="287000"/>
  </r>
  <r>
    <n v="42"/>
    <x v="1"/>
    <n v="74"/>
    <x v="0"/>
    <n v="63.16"/>
    <x v="0"/>
    <x v="0"/>
    <n v="65"/>
    <x v="1"/>
    <x v="1"/>
    <n v="65"/>
    <x v="0"/>
    <n v="69.760000000000005"/>
    <x v="1"/>
    <n v="0"/>
  </r>
  <r>
    <n v="43"/>
    <x v="0"/>
    <n v="49"/>
    <x v="0"/>
    <n v="39"/>
    <x v="1"/>
    <x v="1"/>
    <n v="65"/>
    <x v="2"/>
    <x v="0"/>
    <n v="63"/>
    <x v="1"/>
    <n v="51.21"/>
    <x v="1"/>
    <n v="0"/>
  </r>
  <r>
    <n v="44"/>
    <x v="0"/>
    <n v="87"/>
    <x v="0"/>
    <n v="87"/>
    <x v="0"/>
    <x v="0"/>
    <n v="68"/>
    <x v="1"/>
    <x v="0"/>
    <n v="95"/>
    <x v="0"/>
    <n v="62.9"/>
    <x v="0"/>
    <n v="300000"/>
  </r>
  <r>
    <n v="45"/>
    <x v="1"/>
    <n v="77"/>
    <x v="0"/>
    <n v="73"/>
    <x v="0"/>
    <x v="0"/>
    <n v="81"/>
    <x v="1"/>
    <x v="1"/>
    <n v="89"/>
    <x v="1"/>
    <n v="69.7"/>
    <x v="0"/>
    <n v="200000"/>
  </r>
  <r>
    <n v="46"/>
    <x v="1"/>
    <n v="76"/>
    <x v="1"/>
    <n v="64"/>
    <x v="1"/>
    <x v="1"/>
    <n v="72"/>
    <x v="0"/>
    <x v="0"/>
    <n v="58"/>
    <x v="0"/>
    <n v="66.53"/>
    <x v="1"/>
    <n v="0"/>
  </r>
  <r>
    <n v="47"/>
    <x v="1"/>
    <n v="70.89"/>
    <x v="0"/>
    <n v="71.98"/>
    <x v="0"/>
    <x v="1"/>
    <n v="65.599999999999994"/>
    <x v="1"/>
    <x v="0"/>
    <n v="68"/>
    <x v="0"/>
    <n v="71.63"/>
    <x v="1"/>
    <n v="0"/>
  </r>
  <r>
    <n v="48"/>
    <x v="0"/>
    <n v="63"/>
    <x v="1"/>
    <n v="60"/>
    <x v="1"/>
    <x v="0"/>
    <n v="57"/>
    <x v="1"/>
    <x v="1"/>
    <n v="78"/>
    <x v="1"/>
    <n v="54.55"/>
    <x v="0"/>
    <n v="204000"/>
  </r>
  <r>
    <n v="49"/>
    <x v="0"/>
    <n v="63"/>
    <x v="0"/>
    <n v="62"/>
    <x v="0"/>
    <x v="0"/>
    <n v="68"/>
    <x v="1"/>
    <x v="0"/>
    <n v="64"/>
    <x v="1"/>
    <n v="62.46"/>
    <x v="0"/>
    <n v="250000"/>
  </r>
  <r>
    <n v="50"/>
    <x v="1"/>
    <n v="50"/>
    <x v="0"/>
    <n v="37"/>
    <x v="0"/>
    <x v="2"/>
    <n v="52"/>
    <x v="2"/>
    <x v="0"/>
    <n v="65"/>
    <x v="0"/>
    <n v="56.11"/>
    <x v="1"/>
    <n v="0"/>
  </r>
  <r>
    <n v="51"/>
    <x v="1"/>
    <n v="75.2"/>
    <x v="1"/>
    <n v="73.2"/>
    <x v="1"/>
    <x v="1"/>
    <n v="68.400000000000006"/>
    <x v="1"/>
    <x v="0"/>
    <n v="65"/>
    <x v="0"/>
    <n v="62.98"/>
    <x v="0"/>
    <n v="200000"/>
  </r>
  <r>
    <n v="52"/>
    <x v="0"/>
    <n v="54.4"/>
    <x v="1"/>
    <n v="61.12"/>
    <x v="1"/>
    <x v="0"/>
    <n v="56.2"/>
    <x v="1"/>
    <x v="0"/>
    <n v="67"/>
    <x v="0"/>
    <n v="62.65"/>
    <x v="1"/>
    <n v="0"/>
  </r>
  <r>
    <n v="53"/>
    <x v="1"/>
    <n v="40.89"/>
    <x v="0"/>
    <n v="45.83"/>
    <x v="0"/>
    <x v="0"/>
    <n v="53"/>
    <x v="1"/>
    <x v="0"/>
    <n v="71.2"/>
    <x v="0"/>
    <n v="65.489999999999995"/>
    <x v="1"/>
    <n v="0"/>
  </r>
  <r>
    <n v="54"/>
    <x v="0"/>
    <n v="80"/>
    <x v="0"/>
    <n v="70"/>
    <x v="0"/>
    <x v="1"/>
    <n v="72"/>
    <x v="0"/>
    <x v="0"/>
    <n v="87"/>
    <x v="0"/>
    <n v="71.040000000000006"/>
    <x v="0"/>
    <n v="450000"/>
  </r>
  <r>
    <n v="55"/>
    <x v="1"/>
    <n v="74"/>
    <x v="1"/>
    <n v="60"/>
    <x v="0"/>
    <x v="1"/>
    <n v="69"/>
    <x v="1"/>
    <x v="0"/>
    <n v="78"/>
    <x v="0"/>
    <n v="65.56"/>
    <x v="0"/>
    <n v="216000"/>
  </r>
  <r>
    <n v="56"/>
    <x v="0"/>
    <n v="60.4"/>
    <x v="1"/>
    <n v="66.599999999999994"/>
    <x v="0"/>
    <x v="1"/>
    <n v="65"/>
    <x v="1"/>
    <x v="0"/>
    <n v="71"/>
    <x v="0"/>
    <n v="52.71"/>
    <x v="0"/>
    <n v="220000"/>
  </r>
  <r>
    <n v="57"/>
    <x v="0"/>
    <n v="63"/>
    <x v="0"/>
    <n v="71.400000000000006"/>
    <x v="0"/>
    <x v="0"/>
    <n v="61.4"/>
    <x v="1"/>
    <x v="0"/>
    <n v="68"/>
    <x v="1"/>
    <n v="66.88"/>
    <x v="0"/>
    <n v="240000"/>
  </r>
  <r>
    <n v="58"/>
    <x v="0"/>
    <n v="68"/>
    <x v="1"/>
    <n v="76"/>
    <x v="1"/>
    <x v="0"/>
    <n v="74"/>
    <x v="1"/>
    <x v="0"/>
    <n v="80"/>
    <x v="1"/>
    <n v="63.59"/>
    <x v="0"/>
    <n v="360000"/>
  </r>
  <r>
    <n v="59"/>
    <x v="0"/>
    <n v="74"/>
    <x v="1"/>
    <n v="62"/>
    <x v="0"/>
    <x v="1"/>
    <n v="68"/>
    <x v="1"/>
    <x v="0"/>
    <n v="74"/>
    <x v="1"/>
    <n v="57.99"/>
    <x v="0"/>
    <n v="268000"/>
  </r>
  <r>
    <n v="60"/>
    <x v="0"/>
    <n v="52.6"/>
    <x v="1"/>
    <n v="65.58"/>
    <x v="0"/>
    <x v="1"/>
    <n v="72.11"/>
    <x v="0"/>
    <x v="0"/>
    <n v="57.6"/>
    <x v="1"/>
    <n v="56.66"/>
    <x v="0"/>
    <n v="265000"/>
  </r>
  <r>
    <n v="61"/>
    <x v="0"/>
    <n v="74"/>
    <x v="1"/>
    <n v="70"/>
    <x v="1"/>
    <x v="1"/>
    <n v="72"/>
    <x v="1"/>
    <x v="1"/>
    <n v="60"/>
    <x v="1"/>
    <n v="57.24"/>
    <x v="0"/>
    <n v="260000"/>
  </r>
  <r>
    <n v="62"/>
    <x v="0"/>
    <n v="84.2"/>
    <x v="1"/>
    <n v="73.400000000000006"/>
    <x v="1"/>
    <x v="0"/>
    <n v="66.89"/>
    <x v="1"/>
    <x v="0"/>
    <n v="61.6"/>
    <x v="1"/>
    <n v="62.48"/>
    <x v="0"/>
    <n v="300000"/>
  </r>
  <r>
    <n v="63"/>
    <x v="1"/>
    <n v="86.5"/>
    <x v="0"/>
    <n v="64.2"/>
    <x v="0"/>
    <x v="1"/>
    <n v="67.400000000000006"/>
    <x v="0"/>
    <x v="0"/>
    <n v="59"/>
    <x v="1"/>
    <n v="59.69"/>
    <x v="0"/>
    <n v="240000"/>
  </r>
  <r>
    <n v="64"/>
    <x v="0"/>
    <n v="61"/>
    <x v="0"/>
    <n v="70"/>
    <x v="0"/>
    <x v="0"/>
    <n v="64"/>
    <x v="1"/>
    <x v="0"/>
    <n v="68.5"/>
    <x v="0"/>
    <n v="59.5"/>
    <x v="1"/>
    <n v="0"/>
  </r>
  <r>
    <n v="65"/>
    <x v="0"/>
    <n v="80"/>
    <x v="0"/>
    <n v="73"/>
    <x v="0"/>
    <x v="0"/>
    <n v="75"/>
    <x v="1"/>
    <x v="0"/>
    <n v="61"/>
    <x v="1"/>
    <n v="58.78"/>
    <x v="0"/>
    <n v="240000"/>
  </r>
  <r>
    <n v="66"/>
    <x v="0"/>
    <n v="54"/>
    <x v="0"/>
    <n v="47"/>
    <x v="0"/>
    <x v="1"/>
    <n v="57"/>
    <x v="1"/>
    <x v="0"/>
    <n v="89.69"/>
    <x v="0"/>
    <n v="57.1"/>
    <x v="1"/>
    <n v="0"/>
  </r>
  <r>
    <n v="67"/>
    <x v="0"/>
    <n v="83"/>
    <x v="0"/>
    <n v="74"/>
    <x v="0"/>
    <x v="1"/>
    <n v="66"/>
    <x v="1"/>
    <x v="0"/>
    <n v="68.92"/>
    <x v="0"/>
    <n v="58.46"/>
    <x v="0"/>
    <n v="275000"/>
  </r>
  <r>
    <n v="68"/>
    <x v="0"/>
    <n v="80.92"/>
    <x v="0"/>
    <n v="78.5"/>
    <x v="0"/>
    <x v="0"/>
    <n v="67"/>
    <x v="1"/>
    <x v="0"/>
    <n v="68.709999999999994"/>
    <x v="1"/>
    <n v="60.99"/>
    <x v="0"/>
    <n v="275000"/>
  </r>
  <r>
    <n v="69"/>
    <x v="1"/>
    <n v="69.7"/>
    <x v="1"/>
    <n v="47"/>
    <x v="1"/>
    <x v="0"/>
    <n v="72.7"/>
    <x v="0"/>
    <x v="0"/>
    <n v="79"/>
    <x v="0"/>
    <n v="59.24"/>
    <x v="1"/>
    <n v="0"/>
  </r>
  <r>
    <n v="70"/>
    <x v="0"/>
    <n v="73"/>
    <x v="1"/>
    <n v="73"/>
    <x v="1"/>
    <x v="1"/>
    <n v="66"/>
    <x v="0"/>
    <x v="1"/>
    <n v="70"/>
    <x v="1"/>
    <n v="68.069999999999993"/>
    <x v="0"/>
    <n v="275000"/>
  </r>
  <r>
    <n v="71"/>
    <x v="0"/>
    <n v="82"/>
    <x v="0"/>
    <n v="61"/>
    <x v="0"/>
    <x v="1"/>
    <n v="62"/>
    <x v="0"/>
    <x v="0"/>
    <n v="89"/>
    <x v="1"/>
    <n v="65.45"/>
    <x v="0"/>
    <n v="360000"/>
  </r>
  <r>
    <n v="72"/>
    <x v="0"/>
    <n v="75"/>
    <x v="0"/>
    <n v="70.290000000000006"/>
    <x v="0"/>
    <x v="0"/>
    <n v="71"/>
    <x v="1"/>
    <x v="0"/>
    <n v="95"/>
    <x v="1"/>
    <n v="66.94"/>
    <x v="0"/>
    <n v="240000"/>
  </r>
  <r>
    <n v="73"/>
    <x v="0"/>
    <n v="84.86"/>
    <x v="0"/>
    <n v="67"/>
    <x v="0"/>
    <x v="1"/>
    <n v="78"/>
    <x v="1"/>
    <x v="0"/>
    <n v="95.5"/>
    <x v="1"/>
    <n v="68.53"/>
    <x v="0"/>
    <n v="240000"/>
  </r>
  <r>
    <n v="74"/>
    <x v="0"/>
    <n v="64.599999999999994"/>
    <x v="1"/>
    <n v="83.83"/>
    <x v="0"/>
    <x v="0"/>
    <n v="71.72"/>
    <x v="1"/>
    <x v="0"/>
    <n v="86"/>
    <x v="1"/>
    <n v="59.75"/>
    <x v="0"/>
    <n v="218000"/>
  </r>
  <r>
    <n v="75"/>
    <x v="0"/>
    <n v="56.6"/>
    <x v="1"/>
    <n v="64.8"/>
    <x v="1"/>
    <x v="0"/>
    <n v="70.2"/>
    <x v="1"/>
    <x v="0"/>
    <n v="84.27"/>
    <x v="1"/>
    <n v="67.2"/>
    <x v="0"/>
    <n v="336000"/>
  </r>
  <r>
    <n v="76"/>
    <x v="1"/>
    <n v="59"/>
    <x v="1"/>
    <n v="62"/>
    <x v="0"/>
    <x v="0"/>
    <n v="77.5"/>
    <x v="1"/>
    <x v="0"/>
    <n v="74"/>
    <x v="0"/>
    <n v="67"/>
    <x v="1"/>
    <n v="0"/>
  </r>
  <r>
    <n v="77"/>
    <x v="1"/>
    <n v="66.5"/>
    <x v="0"/>
    <n v="70.400000000000006"/>
    <x v="1"/>
    <x v="2"/>
    <n v="71.930000000000007"/>
    <x v="1"/>
    <x v="0"/>
    <n v="61"/>
    <x v="1"/>
    <n v="64.27"/>
    <x v="0"/>
    <n v="230000"/>
  </r>
  <r>
    <n v="78"/>
    <x v="0"/>
    <n v="64"/>
    <x v="0"/>
    <n v="80"/>
    <x v="0"/>
    <x v="1"/>
    <n v="65"/>
    <x v="0"/>
    <x v="1"/>
    <n v="69"/>
    <x v="1"/>
    <n v="57.65"/>
    <x v="0"/>
    <n v="500000"/>
  </r>
  <r>
    <n v="79"/>
    <x v="0"/>
    <n v="84"/>
    <x v="0"/>
    <n v="90.9"/>
    <x v="0"/>
    <x v="1"/>
    <n v="64.5"/>
    <x v="0"/>
    <x v="0"/>
    <n v="86.04"/>
    <x v="1"/>
    <n v="59.42"/>
    <x v="0"/>
    <n v="270000"/>
  </r>
  <r>
    <n v="80"/>
    <x v="1"/>
    <n v="69"/>
    <x v="1"/>
    <n v="62"/>
    <x v="1"/>
    <x v="1"/>
    <n v="66"/>
    <x v="0"/>
    <x v="0"/>
    <n v="75"/>
    <x v="0"/>
    <n v="67.989999999999995"/>
    <x v="1"/>
    <n v="0"/>
  </r>
  <r>
    <n v="81"/>
    <x v="1"/>
    <n v="69"/>
    <x v="0"/>
    <n v="62"/>
    <x v="0"/>
    <x v="0"/>
    <n v="69"/>
    <x v="1"/>
    <x v="1"/>
    <n v="67"/>
    <x v="0"/>
    <n v="62.35"/>
    <x v="0"/>
    <n v="240000"/>
  </r>
  <r>
    <n v="82"/>
    <x v="0"/>
    <n v="81.7"/>
    <x v="0"/>
    <n v="63"/>
    <x v="0"/>
    <x v="1"/>
    <n v="67"/>
    <x v="1"/>
    <x v="1"/>
    <n v="86"/>
    <x v="1"/>
    <n v="70.2"/>
    <x v="0"/>
    <n v="300000"/>
  </r>
  <r>
    <n v="83"/>
    <x v="0"/>
    <n v="63"/>
    <x v="1"/>
    <n v="67"/>
    <x v="1"/>
    <x v="0"/>
    <n v="74"/>
    <x v="1"/>
    <x v="0"/>
    <n v="82"/>
    <x v="1"/>
    <n v="60.44"/>
    <x v="1"/>
    <n v="0"/>
  </r>
  <r>
    <n v="84"/>
    <x v="0"/>
    <n v="84"/>
    <x v="0"/>
    <n v="79"/>
    <x v="0"/>
    <x v="1"/>
    <n v="68"/>
    <x v="0"/>
    <x v="1"/>
    <n v="84"/>
    <x v="1"/>
    <n v="66.69"/>
    <x v="0"/>
    <n v="300000"/>
  </r>
  <r>
    <n v="85"/>
    <x v="0"/>
    <n v="70"/>
    <x v="1"/>
    <n v="63"/>
    <x v="0"/>
    <x v="1"/>
    <n v="70"/>
    <x v="0"/>
    <x v="1"/>
    <n v="55"/>
    <x v="1"/>
    <n v="62"/>
    <x v="0"/>
    <n v="300000"/>
  </r>
  <r>
    <n v="86"/>
    <x v="1"/>
    <n v="83.84"/>
    <x v="0"/>
    <n v="89.83"/>
    <x v="0"/>
    <x v="0"/>
    <n v="77.2"/>
    <x v="1"/>
    <x v="1"/>
    <n v="78.739999999999995"/>
    <x v="1"/>
    <n v="76.180000000000007"/>
    <x v="0"/>
    <n v="400000"/>
  </r>
  <r>
    <n v="87"/>
    <x v="0"/>
    <n v="62"/>
    <x v="0"/>
    <n v="63"/>
    <x v="0"/>
    <x v="0"/>
    <n v="64"/>
    <x v="1"/>
    <x v="0"/>
    <n v="67"/>
    <x v="1"/>
    <n v="57.03"/>
    <x v="0"/>
    <n v="220000"/>
  </r>
  <r>
    <n v="88"/>
    <x v="0"/>
    <n v="59.6"/>
    <x v="1"/>
    <n v="51"/>
    <x v="1"/>
    <x v="1"/>
    <n v="60"/>
    <x v="2"/>
    <x v="0"/>
    <n v="75"/>
    <x v="0"/>
    <n v="59.08"/>
    <x v="1"/>
    <n v="0"/>
  </r>
  <r>
    <n v="89"/>
    <x v="1"/>
    <n v="66"/>
    <x v="1"/>
    <n v="62"/>
    <x v="1"/>
    <x v="0"/>
    <n v="73"/>
    <x v="1"/>
    <x v="0"/>
    <n v="58"/>
    <x v="0"/>
    <n v="64.36"/>
    <x v="0"/>
    <n v="210000"/>
  </r>
  <r>
    <n v="90"/>
    <x v="1"/>
    <n v="84"/>
    <x v="0"/>
    <n v="75"/>
    <x v="0"/>
    <x v="1"/>
    <n v="69"/>
    <x v="0"/>
    <x v="1"/>
    <n v="62"/>
    <x v="0"/>
    <n v="62.36"/>
    <x v="0"/>
    <n v="210000"/>
  </r>
  <r>
    <n v="91"/>
    <x v="1"/>
    <n v="85"/>
    <x v="0"/>
    <n v="90"/>
    <x v="0"/>
    <x v="0"/>
    <n v="82"/>
    <x v="1"/>
    <x v="0"/>
    <n v="92"/>
    <x v="1"/>
    <n v="68.03"/>
    <x v="0"/>
    <n v="300000"/>
  </r>
  <r>
    <n v="92"/>
    <x v="0"/>
    <n v="52"/>
    <x v="1"/>
    <n v="57"/>
    <x v="1"/>
    <x v="0"/>
    <n v="50.8"/>
    <x v="1"/>
    <x v="0"/>
    <n v="67"/>
    <x v="0"/>
    <n v="62.79"/>
    <x v="1"/>
    <n v="0"/>
  </r>
  <r>
    <n v="93"/>
    <x v="1"/>
    <n v="60.23"/>
    <x v="1"/>
    <n v="69"/>
    <x v="1"/>
    <x v="1"/>
    <n v="66"/>
    <x v="1"/>
    <x v="0"/>
    <n v="72"/>
    <x v="1"/>
    <n v="59.47"/>
    <x v="0"/>
    <n v="230000"/>
  </r>
  <r>
    <n v="94"/>
    <x v="0"/>
    <n v="52"/>
    <x v="1"/>
    <n v="62"/>
    <x v="1"/>
    <x v="0"/>
    <n v="54"/>
    <x v="1"/>
    <x v="0"/>
    <n v="72"/>
    <x v="0"/>
    <n v="55.41"/>
    <x v="1"/>
    <n v="0"/>
  </r>
  <r>
    <n v="95"/>
    <x v="0"/>
    <n v="58"/>
    <x v="1"/>
    <n v="62"/>
    <x v="1"/>
    <x v="0"/>
    <n v="64"/>
    <x v="1"/>
    <x v="0"/>
    <n v="53.88"/>
    <x v="1"/>
    <n v="54.97"/>
    <x v="0"/>
    <n v="260000"/>
  </r>
  <r>
    <n v="96"/>
    <x v="0"/>
    <n v="73"/>
    <x v="1"/>
    <n v="78"/>
    <x v="0"/>
    <x v="0"/>
    <n v="65"/>
    <x v="1"/>
    <x v="1"/>
    <n v="95.46"/>
    <x v="1"/>
    <n v="62.16"/>
    <x v="0"/>
    <n v="420000"/>
  </r>
  <r>
    <n v="97"/>
    <x v="1"/>
    <n v="76"/>
    <x v="1"/>
    <n v="70"/>
    <x v="1"/>
    <x v="1"/>
    <n v="76"/>
    <x v="1"/>
    <x v="1"/>
    <n v="66"/>
    <x v="1"/>
    <n v="64.44"/>
    <x v="0"/>
    <n v="300000"/>
  </r>
  <r>
    <n v="98"/>
    <x v="1"/>
    <n v="70.5"/>
    <x v="1"/>
    <n v="62.5"/>
    <x v="0"/>
    <x v="0"/>
    <n v="61"/>
    <x v="1"/>
    <x v="0"/>
    <n v="93.91"/>
    <x v="1"/>
    <n v="69.03"/>
    <x v="1"/>
    <n v="0"/>
  </r>
  <r>
    <n v="99"/>
    <x v="1"/>
    <n v="69"/>
    <x v="1"/>
    <n v="73"/>
    <x v="1"/>
    <x v="0"/>
    <n v="65"/>
    <x v="1"/>
    <x v="0"/>
    <n v="70"/>
    <x v="1"/>
    <n v="57.31"/>
    <x v="0"/>
    <n v="220000"/>
  </r>
  <r>
    <n v="100"/>
    <x v="0"/>
    <n v="54"/>
    <x v="1"/>
    <n v="82"/>
    <x v="0"/>
    <x v="0"/>
    <n v="63"/>
    <x v="0"/>
    <x v="0"/>
    <n v="50"/>
    <x v="1"/>
    <n v="59.47"/>
    <x v="1"/>
    <n v="0"/>
  </r>
  <r>
    <n v="101"/>
    <x v="1"/>
    <n v="45"/>
    <x v="0"/>
    <n v="57"/>
    <x v="0"/>
    <x v="0"/>
    <n v="58"/>
    <x v="1"/>
    <x v="1"/>
    <n v="56.39"/>
    <x v="0"/>
    <n v="64.95"/>
    <x v="1"/>
    <n v="0"/>
  </r>
  <r>
    <n v="102"/>
    <x v="0"/>
    <n v="63"/>
    <x v="1"/>
    <n v="72"/>
    <x v="1"/>
    <x v="0"/>
    <n v="68"/>
    <x v="1"/>
    <x v="0"/>
    <n v="78"/>
    <x v="0"/>
    <n v="60.44"/>
    <x v="0"/>
    <n v="380000"/>
  </r>
  <r>
    <n v="103"/>
    <x v="1"/>
    <n v="77"/>
    <x v="0"/>
    <n v="61"/>
    <x v="0"/>
    <x v="0"/>
    <n v="68"/>
    <x v="1"/>
    <x v="1"/>
    <n v="57.5"/>
    <x v="1"/>
    <n v="61.31"/>
    <x v="0"/>
    <n v="300000"/>
  </r>
  <r>
    <n v="104"/>
    <x v="0"/>
    <n v="73"/>
    <x v="1"/>
    <n v="78"/>
    <x v="1"/>
    <x v="1"/>
    <n v="73"/>
    <x v="0"/>
    <x v="1"/>
    <n v="85"/>
    <x v="0"/>
    <n v="65.83"/>
    <x v="0"/>
    <n v="240000"/>
  </r>
  <r>
    <n v="105"/>
    <x v="0"/>
    <n v="69"/>
    <x v="1"/>
    <n v="63"/>
    <x v="0"/>
    <x v="1"/>
    <n v="65"/>
    <x v="1"/>
    <x v="1"/>
    <n v="55"/>
    <x v="0"/>
    <n v="58.23"/>
    <x v="0"/>
    <n v="360000"/>
  </r>
  <r>
    <n v="106"/>
    <x v="0"/>
    <n v="59"/>
    <x v="1"/>
    <n v="64"/>
    <x v="0"/>
    <x v="1"/>
    <n v="58"/>
    <x v="0"/>
    <x v="0"/>
    <n v="85"/>
    <x v="0"/>
    <n v="55.3"/>
    <x v="1"/>
    <n v="0"/>
  </r>
  <r>
    <n v="107"/>
    <x v="0"/>
    <n v="61.08"/>
    <x v="0"/>
    <n v="50"/>
    <x v="0"/>
    <x v="1"/>
    <n v="54"/>
    <x v="0"/>
    <x v="0"/>
    <n v="71"/>
    <x v="1"/>
    <n v="65.69"/>
    <x v="1"/>
    <n v="0"/>
  </r>
  <r>
    <n v="108"/>
    <x v="0"/>
    <n v="82"/>
    <x v="0"/>
    <n v="90"/>
    <x v="0"/>
    <x v="0"/>
    <n v="83"/>
    <x v="1"/>
    <x v="0"/>
    <n v="80"/>
    <x v="0"/>
    <n v="73.52"/>
    <x v="0"/>
    <n v="200000"/>
  </r>
  <r>
    <n v="109"/>
    <x v="0"/>
    <n v="61"/>
    <x v="1"/>
    <n v="82"/>
    <x v="1"/>
    <x v="0"/>
    <n v="69"/>
    <x v="1"/>
    <x v="0"/>
    <n v="84"/>
    <x v="1"/>
    <n v="58.31"/>
    <x v="0"/>
    <n v="300000"/>
  </r>
  <r>
    <n v="110"/>
    <x v="0"/>
    <n v="52"/>
    <x v="1"/>
    <n v="63"/>
    <x v="0"/>
    <x v="1"/>
    <n v="65"/>
    <x v="0"/>
    <x v="1"/>
    <n v="86"/>
    <x v="0"/>
    <n v="56.09"/>
    <x v="1"/>
    <n v="0"/>
  </r>
  <r>
    <n v="111"/>
    <x v="1"/>
    <n v="69.5"/>
    <x v="1"/>
    <n v="70"/>
    <x v="1"/>
    <x v="1"/>
    <n v="72"/>
    <x v="0"/>
    <x v="0"/>
    <n v="57.2"/>
    <x v="0"/>
    <n v="54.8"/>
    <x v="0"/>
    <n v="250000"/>
  </r>
  <r>
    <n v="112"/>
    <x v="0"/>
    <n v="51"/>
    <x v="0"/>
    <n v="54"/>
    <x v="0"/>
    <x v="1"/>
    <n v="61"/>
    <x v="0"/>
    <x v="0"/>
    <n v="60"/>
    <x v="0"/>
    <n v="60.64"/>
    <x v="1"/>
    <n v="0"/>
  </r>
  <r>
    <n v="113"/>
    <x v="0"/>
    <n v="58"/>
    <x v="0"/>
    <n v="61"/>
    <x v="0"/>
    <x v="0"/>
    <n v="61"/>
    <x v="1"/>
    <x v="0"/>
    <n v="58"/>
    <x v="0"/>
    <n v="53.94"/>
    <x v="0"/>
    <n v="250000"/>
  </r>
  <r>
    <n v="114"/>
    <x v="1"/>
    <n v="73.959999999999994"/>
    <x v="0"/>
    <n v="79"/>
    <x v="0"/>
    <x v="0"/>
    <n v="67"/>
    <x v="1"/>
    <x v="0"/>
    <n v="72.150000000000006"/>
    <x v="1"/>
    <n v="63.08"/>
    <x v="0"/>
    <n v="280000"/>
  </r>
  <r>
    <n v="115"/>
    <x v="0"/>
    <n v="65"/>
    <x v="1"/>
    <n v="68"/>
    <x v="0"/>
    <x v="1"/>
    <n v="69"/>
    <x v="1"/>
    <x v="0"/>
    <n v="53.7"/>
    <x v="0"/>
    <n v="55.01"/>
    <x v="0"/>
    <n v="250000"/>
  </r>
  <r>
    <n v="116"/>
    <x v="1"/>
    <n v="73"/>
    <x v="0"/>
    <n v="63"/>
    <x v="0"/>
    <x v="1"/>
    <n v="66"/>
    <x v="1"/>
    <x v="0"/>
    <n v="89"/>
    <x v="1"/>
    <n v="60.5"/>
    <x v="0"/>
    <n v="216000"/>
  </r>
  <r>
    <n v="117"/>
    <x v="0"/>
    <n v="68.2"/>
    <x v="1"/>
    <n v="72.8"/>
    <x v="1"/>
    <x v="0"/>
    <n v="66.599999999999994"/>
    <x v="1"/>
    <x v="1"/>
    <n v="96"/>
    <x v="1"/>
    <n v="70.849999999999994"/>
    <x v="0"/>
    <n v="300000"/>
  </r>
  <r>
    <n v="118"/>
    <x v="0"/>
    <n v="77"/>
    <x v="0"/>
    <n v="75"/>
    <x v="0"/>
    <x v="1"/>
    <n v="73"/>
    <x v="0"/>
    <x v="0"/>
    <n v="80"/>
    <x v="1"/>
    <n v="67.05"/>
    <x v="0"/>
    <n v="240000"/>
  </r>
  <r>
    <n v="119"/>
    <x v="0"/>
    <n v="76"/>
    <x v="1"/>
    <n v="80"/>
    <x v="1"/>
    <x v="1"/>
    <n v="78"/>
    <x v="0"/>
    <x v="1"/>
    <n v="97"/>
    <x v="0"/>
    <n v="70.48"/>
    <x v="0"/>
    <n v="276000"/>
  </r>
  <r>
    <n v="120"/>
    <x v="0"/>
    <n v="60.8"/>
    <x v="1"/>
    <n v="68.400000000000006"/>
    <x v="1"/>
    <x v="0"/>
    <n v="64.599999999999994"/>
    <x v="1"/>
    <x v="1"/>
    <n v="82.66"/>
    <x v="1"/>
    <n v="64.34"/>
    <x v="0"/>
    <n v="940000"/>
  </r>
  <r>
    <n v="121"/>
    <x v="0"/>
    <n v="58"/>
    <x v="0"/>
    <n v="40"/>
    <x v="0"/>
    <x v="1"/>
    <n v="59"/>
    <x v="1"/>
    <x v="0"/>
    <n v="73"/>
    <x v="0"/>
    <n v="58.81"/>
    <x v="1"/>
    <n v="0"/>
  </r>
  <r>
    <n v="122"/>
    <x v="1"/>
    <n v="64"/>
    <x v="1"/>
    <n v="67"/>
    <x v="0"/>
    <x v="1"/>
    <n v="69.599999999999994"/>
    <x v="0"/>
    <x v="1"/>
    <n v="55.67"/>
    <x v="0"/>
    <n v="71.489999999999995"/>
    <x v="0"/>
    <n v="250000"/>
  </r>
  <r>
    <n v="123"/>
    <x v="1"/>
    <n v="66.5"/>
    <x v="1"/>
    <n v="66.8"/>
    <x v="1"/>
    <x v="2"/>
    <n v="69.3"/>
    <x v="1"/>
    <x v="1"/>
    <n v="80.400000000000006"/>
    <x v="1"/>
    <n v="71"/>
    <x v="0"/>
    <n v="236000"/>
  </r>
  <r>
    <n v="124"/>
    <x v="0"/>
    <n v="74"/>
    <x v="0"/>
    <n v="59"/>
    <x v="0"/>
    <x v="0"/>
    <n v="73"/>
    <x v="1"/>
    <x v="1"/>
    <n v="60"/>
    <x v="0"/>
    <n v="56.7"/>
    <x v="0"/>
    <n v="240000"/>
  </r>
  <r>
    <n v="125"/>
    <x v="0"/>
    <n v="67"/>
    <x v="1"/>
    <n v="71"/>
    <x v="1"/>
    <x v="1"/>
    <n v="64.33"/>
    <x v="2"/>
    <x v="1"/>
    <n v="64"/>
    <x v="0"/>
    <n v="61.26"/>
    <x v="0"/>
    <n v="250000"/>
  </r>
  <r>
    <n v="126"/>
    <x v="1"/>
    <n v="84"/>
    <x v="1"/>
    <n v="73"/>
    <x v="1"/>
    <x v="0"/>
    <n v="73"/>
    <x v="1"/>
    <x v="0"/>
    <n v="75"/>
    <x v="1"/>
    <n v="73.33"/>
    <x v="0"/>
    <n v="350000"/>
  </r>
  <r>
    <n v="127"/>
    <x v="1"/>
    <n v="79"/>
    <x v="0"/>
    <n v="61"/>
    <x v="0"/>
    <x v="1"/>
    <n v="75.5"/>
    <x v="0"/>
    <x v="1"/>
    <n v="70"/>
    <x v="1"/>
    <n v="68.2"/>
    <x v="0"/>
    <n v="210000"/>
  </r>
  <r>
    <n v="128"/>
    <x v="1"/>
    <n v="72"/>
    <x v="0"/>
    <n v="60"/>
    <x v="0"/>
    <x v="1"/>
    <n v="69"/>
    <x v="1"/>
    <x v="0"/>
    <n v="55.5"/>
    <x v="0"/>
    <n v="58.4"/>
    <x v="0"/>
    <n v="250000"/>
  </r>
  <r>
    <n v="129"/>
    <x v="0"/>
    <n v="80.400000000000006"/>
    <x v="1"/>
    <n v="73.400000000000006"/>
    <x v="1"/>
    <x v="1"/>
    <n v="77.72"/>
    <x v="0"/>
    <x v="1"/>
    <n v="81.2"/>
    <x v="0"/>
    <n v="76.260000000000005"/>
    <x v="0"/>
    <n v="400000"/>
  </r>
  <r>
    <n v="130"/>
    <x v="0"/>
    <n v="76.7"/>
    <x v="1"/>
    <n v="89.7"/>
    <x v="0"/>
    <x v="0"/>
    <n v="66"/>
    <x v="1"/>
    <x v="1"/>
    <n v="90"/>
    <x v="1"/>
    <n v="68.55"/>
    <x v="0"/>
    <n v="250000"/>
  </r>
  <r>
    <n v="131"/>
    <x v="0"/>
    <n v="62"/>
    <x v="1"/>
    <n v="65"/>
    <x v="0"/>
    <x v="0"/>
    <n v="60"/>
    <x v="1"/>
    <x v="0"/>
    <n v="84"/>
    <x v="1"/>
    <n v="64.150000000000006"/>
    <x v="1"/>
    <n v="0"/>
  </r>
  <r>
    <n v="132"/>
    <x v="1"/>
    <n v="74.900000000000006"/>
    <x v="0"/>
    <n v="57"/>
    <x v="0"/>
    <x v="1"/>
    <n v="62"/>
    <x v="2"/>
    <x v="1"/>
    <n v="80"/>
    <x v="1"/>
    <n v="60.78"/>
    <x v="0"/>
    <n v="360000"/>
  </r>
  <r>
    <n v="133"/>
    <x v="0"/>
    <n v="67"/>
    <x v="0"/>
    <n v="68"/>
    <x v="0"/>
    <x v="0"/>
    <n v="64"/>
    <x v="1"/>
    <x v="1"/>
    <n v="74.400000000000006"/>
    <x v="0"/>
    <n v="53.49"/>
    <x v="0"/>
    <n v="300000"/>
  </r>
  <r>
    <n v="134"/>
    <x v="0"/>
    <n v="73"/>
    <x v="1"/>
    <n v="64"/>
    <x v="0"/>
    <x v="0"/>
    <n v="77"/>
    <x v="1"/>
    <x v="1"/>
    <n v="65"/>
    <x v="0"/>
    <n v="60.98"/>
    <x v="0"/>
    <n v="250000"/>
  </r>
  <r>
    <n v="135"/>
    <x v="1"/>
    <n v="77.44"/>
    <x v="1"/>
    <n v="92"/>
    <x v="0"/>
    <x v="0"/>
    <n v="72"/>
    <x v="1"/>
    <x v="1"/>
    <n v="94"/>
    <x v="1"/>
    <n v="67.13"/>
    <x v="0"/>
    <n v="250000"/>
  </r>
  <r>
    <n v="136"/>
    <x v="1"/>
    <n v="72"/>
    <x v="1"/>
    <n v="56"/>
    <x v="0"/>
    <x v="1"/>
    <n v="69"/>
    <x v="1"/>
    <x v="0"/>
    <n v="55.6"/>
    <x v="0"/>
    <n v="65.63"/>
    <x v="0"/>
    <n v="200000"/>
  </r>
  <r>
    <n v="137"/>
    <x v="1"/>
    <n v="47"/>
    <x v="1"/>
    <n v="59"/>
    <x v="1"/>
    <x v="2"/>
    <n v="64"/>
    <x v="1"/>
    <x v="0"/>
    <n v="78"/>
    <x v="1"/>
    <n v="61.58"/>
    <x v="1"/>
    <n v="0"/>
  </r>
  <r>
    <n v="138"/>
    <x v="0"/>
    <n v="67"/>
    <x v="0"/>
    <n v="63"/>
    <x v="1"/>
    <x v="0"/>
    <n v="72"/>
    <x v="1"/>
    <x v="0"/>
    <n v="56"/>
    <x v="0"/>
    <n v="60.41"/>
    <x v="0"/>
    <n v="225000"/>
  </r>
  <r>
    <n v="139"/>
    <x v="1"/>
    <n v="82"/>
    <x v="0"/>
    <n v="64"/>
    <x v="0"/>
    <x v="1"/>
    <n v="73"/>
    <x v="0"/>
    <x v="1"/>
    <n v="96"/>
    <x v="1"/>
    <n v="71.77"/>
    <x v="0"/>
    <n v="250000"/>
  </r>
  <r>
    <n v="140"/>
    <x v="0"/>
    <n v="77"/>
    <x v="1"/>
    <n v="70"/>
    <x v="1"/>
    <x v="0"/>
    <n v="59"/>
    <x v="1"/>
    <x v="1"/>
    <n v="58"/>
    <x v="1"/>
    <n v="54.43"/>
    <x v="0"/>
    <n v="220000"/>
  </r>
  <r>
    <n v="141"/>
    <x v="0"/>
    <n v="65"/>
    <x v="1"/>
    <n v="64.8"/>
    <x v="0"/>
    <x v="0"/>
    <n v="69.5"/>
    <x v="1"/>
    <x v="1"/>
    <n v="56"/>
    <x v="1"/>
    <n v="56.94"/>
    <x v="0"/>
    <n v="265000"/>
  </r>
  <r>
    <n v="142"/>
    <x v="0"/>
    <n v="66"/>
    <x v="1"/>
    <n v="64"/>
    <x v="1"/>
    <x v="1"/>
    <n v="60"/>
    <x v="1"/>
    <x v="0"/>
    <n v="60"/>
    <x v="0"/>
    <n v="61.9"/>
    <x v="1"/>
    <n v="0"/>
  </r>
  <r>
    <n v="143"/>
    <x v="0"/>
    <n v="85"/>
    <x v="1"/>
    <n v="60"/>
    <x v="0"/>
    <x v="1"/>
    <n v="73.430000000000007"/>
    <x v="0"/>
    <x v="1"/>
    <n v="60"/>
    <x v="1"/>
    <n v="61.29"/>
    <x v="0"/>
    <n v="260000"/>
  </r>
  <r>
    <n v="144"/>
    <x v="0"/>
    <n v="77.67"/>
    <x v="0"/>
    <n v="64.89"/>
    <x v="0"/>
    <x v="0"/>
    <n v="70.67"/>
    <x v="1"/>
    <x v="0"/>
    <n v="89"/>
    <x v="1"/>
    <n v="60.39"/>
    <x v="0"/>
    <n v="300000"/>
  </r>
  <r>
    <n v="145"/>
    <x v="0"/>
    <n v="52"/>
    <x v="0"/>
    <n v="50"/>
    <x v="0"/>
    <x v="2"/>
    <n v="61"/>
    <x v="1"/>
    <x v="0"/>
    <n v="60"/>
    <x v="1"/>
    <n v="58.52"/>
    <x v="1"/>
    <n v="0"/>
  </r>
  <r>
    <n v="146"/>
    <x v="0"/>
    <n v="89.4"/>
    <x v="0"/>
    <n v="65.66"/>
    <x v="0"/>
    <x v="1"/>
    <n v="71.25"/>
    <x v="0"/>
    <x v="0"/>
    <n v="72"/>
    <x v="0"/>
    <n v="63.23"/>
    <x v="0"/>
    <n v="400000"/>
  </r>
  <r>
    <n v="147"/>
    <x v="0"/>
    <n v="62"/>
    <x v="1"/>
    <n v="63"/>
    <x v="0"/>
    <x v="1"/>
    <n v="66"/>
    <x v="1"/>
    <x v="0"/>
    <n v="85"/>
    <x v="0"/>
    <n v="55.14"/>
    <x v="0"/>
    <n v="233000"/>
  </r>
  <r>
    <n v="148"/>
    <x v="0"/>
    <n v="70"/>
    <x v="1"/>
    <n v="74"/>
    <x v="1"/>
    <x v="0"/>
    <n v="65"/>
    <x v="1"/>
    <x v="0"/>
    <n v="83"/>
    <x v="1"/>
    <n v="62.28"/>
    <x v="0"/>
    <n v="300000"/>
  </r>
  <r>
    <n v="149"/>
    <x v="1"/>
    <n v="77"/>
    <x v="1"/>
    <n v="86"/>
    <x v="1"/>
    <x v="2"/>
    <n v="56"/>
    <x v="2"/>
    <x v="0"/>
    <n v="57"/>
    <x v="1"/>
    <n v="64.08"/>
    <x v="0"/>
    <n v="240000"/>
  </r>
  <r>
    <n v="150"/>
    <x v="0"/>
    <n v="44"/>
    <x v="1"/>
    <n v="58"/>
    <x v="1"/>
    <x v="2"/>
    <n v="55"/>
    <x v="1"/>
    <x v="1"/>
    <n v="64.25"/>
    <x v="0"/>
    <n v="58.54"/>
    <x v="1"/>
    <n v="0"/>
  </r>
  <r>
    <n v="151"/>
    <x v="0"/>
    <n v="71"/>
    <x v="1"/>
    <n v="58.66"/>
    <x v="1"/>
    <x v="1"/>
    <n v="58"/>
    <x v="0"/>
    <x v="1"/>
    <n v="56"/>
    <x v="1"/>
    <n v="61.3"/>
    <x v="0"/>
    <n v="690000"/>
  </r>
  <r>
    <n v="152"/>
    <x v="0"/>
    <n v="65"/>
    <x v="1"/>
    <n v="65"/>
    <x v="1"/>
    <x v="0"/>
    <n v="75"/>
    <x v="1"/>
    <x v="0"/>
    <n v="83"/>
    <x v="1"/>
    <n v="58.87"/>
    <x v="0"/>
    <n v="270000"/>
  </r>
  <r>
    <n v="153"/>
    <x v="1"/>
    <n v="75.400000000000006"/>
    <x v="0"/>
    <n v="60.5"/>
    <x v="1"/>
    <x v="1"/>
    <n v="84"/>
    <x v="0"/>
    <x v="0"/>
    <n v="98"/>
    <x v="1"/>
    <n v="65.25"/>
    <x v="0"/>
    <n v="240000"/>
  </r>
  <r>
    <n v="154"/>
    <x v="0"/>
    <n v="49"/>
    <x v="0"/>
    <n v="59"/>
    <x v="0"/>
    <x v="1"/>
    <n v="65"/>
    <x v="0"/>
    <x v="1"/>
    <n v="86"/>
    <x v="1"/>
    <n v="62.48"/>
    <x v="0"/>
    <n v="340000"/>
  </r>
  <r>
    <n v="155"/>
    <x v="0"/>
    <n v="53"/>
    <x v="1"/>
    <n v="63"/>
    <x v="0"/>
    <x v="1"/>
    <n v="60"/>
    <x v="1"/>
    <x v="1"/>
    <n v="70"/>
    <x v="1"/>
    <n v="53.2"/>
    <x v="0"/>
    <n v="250000"/>
  </r>
  <r>
    <n v="156"/>
    <x v="0"/>
    <n v="51.57"/>
    <x v="0"/>
    <n v="74.66"/>
    <x v="0"/>
    <x v="0"/>
    <n v="59.9"/>
    <x v="1"/>
    <x v="1"/>
    <n v="56.15"/>
    <x v="0"/>
    <n v="65.989999999999995"/>
    <x v="1"/>
    <n v="0"/>
  </r>
  <r>
    <n v="157"/>
    <x v="0"/>
    <n v="84.2"/>
    <x v="1"/>
    <n v="69.400000000000006"/>
    <x v="1"/>
    <x v="1"/>
    <n v="65"/>
    <x v="0"/>
    <x v="1"/>
    <n v="80"/>
    <x v="0"/>
    <n v="52.72"/>
    <x v="0"/>
    <n v="255000"/>
  </r>
  <r>
    <n v="158"/>
    <x v="0"/>
    <n v="66.5"/>
    <x v="1"/>
    <n v="62.5"/>
    <x v="1"/>
    <x v="0"/>
    <n v="60.9"/>
    <x v="1"/>
    <x v="0"/>
    <n v="93.4"/>
    <x v="1"/>
    <n v="55.03"/>
    <x v="0"/>
    <n v="300000"/>
  </r>
  <r>
    <n v="159"/>
    <x v="0"/>
    <n v="67"/>
    <x v="0"/>
    <n v="63"/>
    <x v="0"/>
    <x v="1"/>
    <n v="64"/>
    <x v="0"/>
    <x v="0"/>
    <n v="60"/>
    <x v="1"/>
    <n v="61.87"/>
    <x v="1"/>
    <n v="0"/>
  </r>
  <r>
    <n v="160"/>
    <x v="0"/>
    <n v="52"/>
    <x v="1"/>
    <n v="49"/>
    <x v="0"/>
    <x v="0"/>
    <n v="58"/>
    <x v="1"/>
    <x v="0"/>
    <n v="62"/>
    <x v="0"/>
    <n v="60.59"/>
    <x v="1"/>
    <n v="0"/>
  </r>
  <r>
    <n v="161"/>
    <x v="0"/>
    <n v="87"/>
    <x v="1"/>
    <n v="74"/>
    <x v="1"/>
    <x v="1"/>
    <n v="65"/>
    <x v="0"/>
    <x v="1"/>
    <n v="75"/>
    <x v="0"/>
    <n v="72.290000000000006"/>
    <x v="0"/>
    <n v="300000"/>
  </r>
  <r>
    <n v="162"/>
    <x v="0"/>
    <n v="55.6"/>
    <x v="0"/>
    <n v="51"/>
    <x v="0"/>
    <x v="0"/>
    <n v="57.5"/>
    <x v="1"/>
    <x v="0"/>
    <n v="57.63"/>
    <x v="0"/>
    <n v="62.72"/>
    <x v="1"/>
    <n v="0"/>
  </r>
  <r>
    <n v="163"/>
    <x v="0"/>
    <n v="74.2"/>
    <x v="1"/>
    <n v="87.6"/>
    <x v="0"/>
    <x v="0"/>
    <n v="77.25"/>
    <x v="1"/>
    <x v="1"/>
    <n v="75.2"/>
    <x v="1"/>
    <n v="66.06"/>
    <x v="0"/>
    <n v="285000"/>
  </r>
  <r>
    <n v="164"/>
    <x v="0"/>
    <n v="63"/>
    <x v="0"/>
    <n v="67"/>
    <x v="0"/>
    <x v="1"/>
    <n v="64"/>
    <x v="0"/>
    <x v="0"/>
    <n v="75"/>
    <x v="1"/>
    <n v="66.459999999999994"/>
    <x v="0"/>
    <n v="500000"/>
  </r>
  <r>
    <n v="165"/>
    <x v="1"/>
    <n v="67.16"/>
    <x v="1"/>
    <n v="72.5"/>
    <x v="1"/>
    <x v="0"/>
    <n v="63.35"/>
    <x v="1"/>
    <x v="0"/>
    <n v="53.04"/>
    <x v="1"/>
    <n v="65.52"/>
    <x v="0"/>
    <n v="250000"/>
  </r>
  <r>
    <n v="166"/>
    <x v="1"/>
    <n v="63.3"/>
    <x v="1"/>
    <n v="78.33"/>
    <x v="0"/>
    <x v="0"/>
    <n v="74"/>
    <x v="1"/>
    <x v="0"/>
    <n v="80"/>
    <x v="1"/>
    <n v="74.56"/>
    <x v="1"/>
    <n v="0"/>
  </r>
  <r>
    <n v="167"/>
    <x v="0"/>
    <n v="62"/>
    <x v="0"/>
    <n v="62"/>
    <x v="0"/>
    <x v="0"/>
    <n v="60"/>
    <x v="1"/>
    <x v="1"/>
    <n v="63"/>
    <x v="0"/>
    <n v="52.38"/>
    <x v="0"/>
    <n v="240000"/>
  </r>
  <r>
    <n v="168"/>
    <x v="0"/>
    <n v="67.900000000000006"/>
    <x v="0"/>
    <n v="62"/>
    <x v="0"/>
    <x v="1"/>
    <n v="67"/>
    <x v="0"/>
    <x v="1"/>
    <n v="58.1"/>
    <x v="1"/>
    <n v="75.709999999999994"/>
    <x v="1"/>
    <n v="0"/>
  </r>
  <r>
    <n v="169"/>
    <x v="1"/>
    <n v="48"/>
    <x v="1"/>
    <n v="51"/>
    <x v="1"/>
    <x v="0"/>
    <n v="58"/>
    <x v="1"/>
    <x v="1"/>
    <n v="60"/>
    <x v="0"/>
    <n v="58.79"/>
    <x v="1"/>
    <n v="0"/>
  </r>
  <r>
    <n v="170"/>
    <x v="0"/>
    <n v="59.96"/>
    <x v="0"/>
    <n v="42.16"/>
    <x v="0"/>
    <x v="1"/>
    <n v="61.26"/>
    <x v="0"/>
    <x v="0"/>
    <n v="54.48"/>
    <x v="0"/>
    <n v="65.48"/>
    <x v="1"/>
    <n v="0"/>
  </r>
  <r>
    <n v="171"/>
    <x v="1"/>
    <n v="63.4"/>
    <x v="0"/>
    <n v="67.2"/>
    <x v="0"/>
    <x v="0"/>
    <n v="60"/>
    <x v="1"/>
    <x v="0"/>
    <n v="58.06"/>
    <x v="0"/>
    <n v="69.28"/>
    <x v="1"/>
    <n v="0"/>
  </r>
  <r>
    <n v="172"/>
    <x v="0"/>
    <n v="80"/>
    <x v="0"/>
    <n v="80"/>
    <x v="0"/>
    <x v="0"/>
    <n v="72"/>
    <x v="1"/>
    <x v="1"/>
    <n v="63.79"/>
    <x v="1"/>
    <n v="66.040000000000006"/>
    <x v="0"/>
    <n v="290000"/>
  </r>
  <r>
    <n v="173"/>
    <x v="0"/>
    <n v="73"/>
    <x v="0"/>
    <n v="58"/>
    <x v="0"/>
    <x v="0"/>
    <n v="56"/>
    <x v="1"/>
    <x v="0"/>
    <n v="84"/>
    <x v="0"/>
    <n v="52.64"/>
    <x v="0"/>
    <n v="300000"/>
  </r>
  <r>
    <n v="174"/>
    <x v="1"/>
    <n v="52"/>
    <x v="0"/>
    <n v="52"/>
    <x v="0"/>
    <x v="1"/>
    <n v="55"/>
    <x v="0"/>
    <x v="0"/>
    <n v="67"/>
    <x v="0"/>
    <n v="59.32"/>
    <x v="1"/>
    <n v="0"/>
  </r>
  <r>
    <n v="175"/>
    <x v="0"/>
    <n v="73.239999999999995"/>
    <x v="0"/>
    <n v="50.83"/>
    <x v="0"/>
    <x v="1"/>
    <n v="64.27"/>
    <x v="0"/>
    <x v="1"/>
    <n v="64"/>
    <x v="1"/>
    <n v="66.23"/>
    <x v="0"/>
    <n v="500000"/>
  </r>
  <r>
    <n v="176"/>
    <x v="0"/>
    <n v="63"/>
    <x v="0"/>
    <n v="62"/>
    <x v="0"/>
    <x v="1"/>
    <n v="65"/>
    <x v="0"/>
    <x v="0"/>
    <n v="87.5"/>
    <x v="0"/>
    <n v="60.69"/>
    <x v="1"/>
    <n v="0"/>
  </r>
  <r>
    <n v="177"/>
    <x v="1"/>
    <n v="59"/>
    <x v="1"/>
    <n v="60"/>
    <x v="0"/>
    <x v="0"/>
    <n v="56"/>
    <x v="1"/>
    <x v="0"/>
    <n v="55"/>
    <x v="0"/>
    <n v="57.9"/>
    <x v="0"/>
    <n v="220000"/>
  </r>
  <r>
    <n v="178"/>
    <x v="1"/>
    <n v="73"/>
    <x v="1"/>
    <n v="97"/>
    <x v="0"/>
    <x v="0"/>
    <n v="79"/>
    <x v="1"/>
    <x v="1"/>
    <n v="89"/>
    <x v="1"/>
    <n v="70.81"/>
    <x v="0"/>
    <n v="650000"/>
  </r>
  <r>
    <n v="179"/>
    <x v="0"/>
    <n v="68"/>
    <x v="0"/>
    <n v="56"/>
    <x v="0"/>
    <x v="1"/>
    <n v="68"/>
    <x v="0"/>
    <x v="0"/>
    <n v="73"/>
    <x v="0"/>
    <n v="68.069999999999993"/>
    <x v="0"/>
    <n v="350000"/>
  </r>
  <r>
    <n v="180"/>
    <x v="1"/>
    <n v="77.8"/>
    <x v="1"/>
    <n v="64"/>
    <x v="1"/>
    <x v="1"/>
    <n v="64.2"/>
    <x v="0"/>
    <x v="0"/>
    <n v="75.5"/>
    <x v="0"/>
    <n v="72.14"/>
    <x v="1"/>
    <n v="0"/>
  </r>
  <r>
    <n v="181"/>
    <x v="0"/>
    <n v="65"/>
    <x v="1"/>
    <n v="71.5"/>
    <x v="0"/>
    <x v="0"/>
    <n v="62.8"/>
    <x v="1"/>
    <x v="1"/>
    <n v="57"/>
    <x v="1"/>
    <n v="56.6"/>
    <x v="0"/>
    <n v="265000"/>
  </r>
  <r>
    <n v="182"/>
    <x v="0"/>
    <n v="62"/>
    <x v="1"/>
    <n v="60.33"/>
    <x v="0"/>
    <x v="1"/>
    <n v="64.209999999999994"/>
    <x v="0"/>
    <x v="0"/>
    <n v="63"/>
    <x v="0"/>
    <n v="60.02"/>
    <x v="1"/>
    <n v="0"/>
  </r>
  <r>
    <n v="183"/>
    <x v="0"/>
    <n v="52"/>
    <x v="0"/>
    <n v="65"/>
    <x v="0"/>
    <x v="2"/>
    <n v="57"/>
    <x v="2"/>
    <x v="1"/>
    <n v="75"/>
    <x v="1"/>
    <n v="59.81"/>
    <x v="1"/>
    <n v="0"/>
  </r>
  <r>
    <n v="184"/>
    <x v="0"/>
    <n v="65"/>
    <x v="1"/>
    <n v="77"/>
    <x v="1"/>
    <x v="0"/>
    <n v="69"/>
    <x v="1"/>
    <x v="0"/>
    <n v="60"/>
    <x v="0"/>
    <n v="61.82"/>
    <x v="0"/>
    <n v="276000"/>
  </r>
  <r>
    <n v="185"/>
    <x v="1"/>
    <n v="56.28"/>
    <x v="0"/>
    <n v="62.83"/>
    <x v="0"/>
    <x v="0"/>
    <n v="59.79"/>
    <x v="1"/>
    <x v="0"/>
    <n v="60"/>
    <x v="0"/>
    <n v="57.29"/>
    <x v="1"/>
    <n v="0"/>
  </r>
  <r>
    <n v="186"/>
    <x v="1"/>
    <n v="88"/>
    <x v="1"/>
    <n v="72"/>
    <x v="1"/>
    <x v="1"/>
    <n v="78"/>
    <x v="2"/>
    <x v="0"/>
    <n v="82"/>
    <x v="0"/>
    <n v="71.430000000000007"/>
    <x v="0"/>
    <n v="252000"/>
  </r>
  <r>
    <n v="187"/>
    <x v="1"/>
    <n v="52"/>
    <x v="1"/>
    <n v="64"/>
    <x v="1"/>
    <x v="0"/>
    <n v="61"/>
    <x v="1"/>
    <x v="0"/>
    <n v="55"/>
    <x v="1"/>
    <n v="62.93"/>
    <x v="1"/>
    <n v="0"/>
  </r>
  <r>
    <n v="188"/>
    <x v="0"/>
    <n v="78.5"/>
    <x v="1"/>
    <n v="65.5"/>
    <x v="1"/>
    <x v="1"/>
    <n v="67"/>
    <x v="0"/>
    <x v="1"/>
    <n v="95"/>
    <x v="1"/>
    <n v="64.86"/>
    <x v="0"/>
    <n v="280000"/>
  </r>
  <r>
    <n v="189"/>
    <x v="0"/>
    <n v="61.8"/>
    <x v="0"/>
    <n v="47"/>
    <x v="0"/>
    <x v="0"/>
    <n v="54.38"/>
    <x v="1"/>
    <x v="0"/>
    <n v="57"/>
    <x v="1"/>
    <n v="56.13"/>
    <x v="1"/>
    <n v="0"/>
  </r>
  <r>
    <n v="190"/>
    <x v="1"/>
    <n v="54"/>
    <x v="1"/>
    <n v="77.599999999999994"/>
    <x v="0"/>
    <x v="0"/>
    <n v="69.2"/>
    <x v="1"/>
    <x v="0"/>
    <n v="95.65"/>
    <x v="1"/>
    <n v="66.94"/>
    <x v="1"/>
    <n v="0"/>
  </r>
  <r>
    <n v="191"/>
    <x v="1"/>
    <n v="64"/>
    <x v="0"/>
    <n v="70.2"/>
    <x v="1"/>
    <x v="0"/>
    <n v="61"/>
    <x v="1"/>
    <x v="0"/>
    <n v="50"/>
    <x v="1"/>
    <n v="62.5"/>
    <x v="1"/>
    <n v="0"/>
  </r>
  <r>
    <n v="192"/>
    <x v="0"/>
    <n v="67"/>
    <x v="0"/>
    <n v="61"/>
    <x v="1"/>
    <x v="1"/>
    <n v="72"/>
    <x v="1"/>
    <x v="0"/>
    <n v="72"/>
    <x v="1"/>
    <n v="61.01"/>
    <x v="0"/>
    <n v="264000"/>
  </r>
  <r>
    <n v="193"/>
    <x v="0"/>
    <n v="65.2"/>
    <x v="1"/>
    <n v="61.4"/>
    <x v="1"/>
    <x v="0"/>
    <n v="64.8"/>
    <x v="1"/>
    <x v="1"/>
    <n v="93.4"/>
    <x v="1"/>
    <n v="57.34"/>
    <x v="0"/>
    <n v="270000"/>
  </r>
  <r>
    <n v="194"/>
    <x v="1"/>
    <n v="60"/>
    <x v="1"/>
    <n v="63"/>
    <x v="1"/>
    <x v="2"/>
    <n v="56"/>
    <x v="2"/>
    <x v="1"/>
    <n v="80"/>
    <x v="0"/>
    <n v="56.63"/>
    <x v="0"/>
    <n v="300000"/>
  </r>
  <r>
    <n v="195"/>
    <x v="0"/>
    <n v="52"/>
    <x v="0"/>
    <n v="55"/>
    <x v="0"/>
    <x v="0"/>
    <n v="56.3"/>
    <x v="1"/>
    <x v="0"/>
    <n v="59"/>
    <x v="1"/>
    <n v="64.739999999999995"/>
    <x v="1"/>
    <n v="0"/>
  </r>
  <r>
    <n v="196"/>
    <x v="0"/>
    <n v="66"/>
    <x v="1"/>
    <n v="76"/>
    <x v="1"/>
    <x v="0"/>
    <n v="72"/>
    <x v="1"/>
    <x v="1"/>
    <n v="84"/>
    <x v="0"/>
    <n v="58.95"/>
    <x v="0"/>
    <n v="275000"/>
  </r>
  <r>
    <n v="197"/>
    <x v="0"/>
    <n v="72"/>
    <x v="0"/>
    <n v="63"/>
    <x v="0"/>
    <x v="1"/>
    <n v="77.5"/>
    <x v="0"/>
    <x v="1"/>
    <n v="78"/>
    <x v="1"/>
    <n v="54.48"/>
    <x v="0"/>
    <n v="250000"/>
  </r>
  <r>
    <n v="198"/>
    <x v="1"/>
    <n v="83.96"/>
    <x v="0"/>
    <n v="53"/>
    <x v="0"/>
    <x v="1"/>
    <n v="91"/>
    <x v="0"/>
    <x v="0"/>
    <n v="59.32"/>
    <x v="0"/>
    <n v="69.709999999999994"/>
    <x v="0"/>
    <n v="260000"/>
  </r>
  <r>
    <n v="199"/>
    <x v="1"/>
    <n v="67"/>
    <x v="1"/>
    <n v="70"/>
    <x v="1"/>
    <x v="0"/>
    <n v="65"/>
    <x v="2"/>
    <x v="0"/>
    <n v="88"/>
    <x v="0"/>
    <n v="71.959999999999994"/>
    <x v="1"/>
    <n v="0"/>
  </r>
  <r>
    <n v="200"/>
    <x v="0"/>
    <n v="69"/>
    <x v="0"/>
    <n v="65"/>
    <x v="0"/>
    <x v="0"/>
    <n v="57"/>
    <x v="1"/>
    <x v="0"/>
    <n v="73"/>
    <x v="0"/>
    <n v="55.8"/>
    <x v="0"/>
    <n v="265000"/>
  </r>
  <r>
    <n v="201"/>
    <x v="0"/>
    <n v="69"/>
    <x v="0"/>
    <n v="60"/>
    <x v="0"/>
    <x v="0"/>
    <n v="65"/>
    <x v="1"/>
    <x v="0"/>
    <n v="87.55"/>
    <x v="1"/>
    <n v="52.81"/>
    <x v="0"/>
    <n v="300000"/>
  </r>
  <r>
    <n v="202"/>
    <x v="0"/>
    <n v="54.2"/>
    <x v="1"/>
    <n v="63"/>
    <x v="0"/>
    <x v="1"/>
    <n v="58"/>
    <x v="1"/>
    <x v="0"/>
    <n v="79"/>
    <x v="0"/>
    <n v="58.44"/>
    <x v="1"/>
    <n v="0"/>
  </r>
  <r>
    <n v="203"/>
    <x v="0"/>
    <n v="70"/>
    <x v="1"/>
    <n v="63"/>
    <x v="1"/>
    <x v="1"/>
    <n v="66"/>
    <x v="0"/>
    <x v="0"/>
    <n v="61.28"/>
    <x v="0"/>
    <n v="60.11"/>
    <x v="0"/>
    <n v="240000"/>
  </r>
  <r>
    <n v="204"/>
    <x v="0"/>
    <n v="55.68"/>
    <x v="0"/>
    <n v="61.33"/>
    <x v="0"/>
    <x v="0"/>
    <n v="56.87"/>
    <x v="1"/>
    <x v="0"/>
    <n v="66"/>
    <x v="0"/>
    <n v="58.3"/>
    <x v="0"/>
    <n v="260000"/>
  </r>
  <r>
    <n v="205"/>
    <x v="1"/>
    <n v="74"/>
    <x v="0"/>
    <n v="73"/>
    <x v="0"/>
    <x v="0"/>
    <n v="73"/>
    <x v="1"/>
    <x v="1"/>
    <n v="80"/>
    <x v="1"/>
    <n v="67.69"/>
    <x v="0"/>
    <n v="210000"/>
  </r>
  <r>
    <n v="206"/>
    <x v="0"/>
    <n v="61"/>
    <x v="0"/>
    <n v="62"/>
    <x v="0"/>
    <x v="0"/>
    <n v="65"/>
    <x v="1"/>
    <x v="0"/>
    <n v="62"/>
    <x v="1"/>
    <n v="56.81"/>
    <x v="0"/>
    <n v="250000"/>
  </r>
  <r>
    <n v="207"/>
    <x v="0"/>
    <n v="41"/>
    <x v="1"/>
    <n v="42"/>
    <x v="1"/>
    <x v="1"/>
    <n v="60"/>
    <x v="1"/>
    <x v="0"/>
    <n v="97"/>
    <x v="1"/>
    <n v="53.39"/>
    <x v="1"/>
    <n v="0"/>
  </r>
  <r>
    <n v="208"/>
    <x v="0"/>
    <n v="83.33"/>
    <x v="1"/>
    <n v="78"/>
    <x v="0"/>
    <x v="0"/>
    <n v="61"/>
    <x v="1"/>
    <x v="1"/>
    <n v="88.56"/>
    <x v="1"/>
    <n v="71.55"/>
    <x v="0"/>
    <n v="300000"/>
  </r>
  <r>
    <n v="209"/>
    <x v="1"/>
    <n v="43"/>
    <x v="1"/>
    <n v="60"/>
    <x v="0"/>
    <x v="1"/>
    <n v="65"/>
    <x v="1"/>
    <x v="0"/>
    <n v="92.66"/>
    <x v="0"/>
    <n v="62.92"/>
    <x v="1"/>
    <n v="0"/>
  </r>
  <r>
    <n v="210"/>
    <x v="0"/>
    <n v="62"/>
    <x v="1"/>
    <n v="72"/>
    <x v="1"/>
    <x v="0"/>
    <n v="65"/>
    <x v="1"/>
    <x v="0"/>
    <n v="67"/>
    <x v="1"/>
    <n v="56.49"/>
    <x v="0"/>
    <n v="216000"/>
  </r>
  <r>
    <n v="211"/>
    <x v="0"/>
    <n v="80.599999999999994"/>
    <x v="0"/>
    <n v="82"/>
    <x v="0"/>
    <x v="0"/>
    <n v="77.599999999999994"/>
    <x v="1"/>
    <x v="0"/>
    <n v="91"/>
    <x v="1"/>
    <n v="74.489999999999995"/>
    <x v="0"/>
    <n v="400000"/>
  </r>
  <r>
    <n v="212"/>
    <x v="0"/>
    <n v="58"/>
    <x v="0"/>
    <n v="60"/>
    <x v="0"/>
    <x v="1"/>
    <n v="72"/>
    <x v="0"/>
    <x v="0"/>
    <n v="74"/>
    <x v="1"/>
    <n v="53.62"/>
    <x v="0"/>
    <n v="275000"/>
  </r>
  <r>
    <n v="213"/>
    <x v="0"/>
    <n v="67"/>
    <x v="0"/>
    <n v="67"/>
    <x v="0"/>
    <x v="0"/>
    <n v="73"/>
    <x v="1"/>
    <x v="1"/>
    <n v="59"/>
    <x v="1"/>
    <n v="69.72"/>
    <x v="0"/>
    <n v="295000"/>
  </r>
  <r>
    <n v="214"/>
    <x v="1"/>
    <n v="74"/>
    <x v="0"/>
    <n v="66"/>
    <x v="0"/>
    <x v="0"/>
    <n v="58"/>
    <x v="1"/>
    <x v="0"/>
    <n v="70"/>
    <x v="0"/>
    <n v="60.23"/>
    <x v="0"/>
    <n v="204000"/>
  </r>
  <r>
    <n v="215"/>
    <x v="0"/>
    <n v="62"/>
    <x v="1"/>
    <n v="58"/>
    <x v="0"/>
    <x v="1"/>
    <n v="53"/>
    <x v="1"/>
    <x v="0"/>
    <n v="89"/>
    <x v="0"/>
    <n v="60.22"/>
    <x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n v="67"/>
    <s v="Others"/>
    <n v="91"/>
    <s v="Others"/>
    <x v="0"/>
    <n v="58"/>
    <s v="Sci&amp;Tech"/>
    <x v="0"/>
    <n v="55"/>
    <s v="Mkt&amp;HR"/>
    <n v="58.8"/>
    <x v="0"/>
    <n v="270000"/>
  </r>
  <r>
    <n v="2"/>
    <x v="0"/>
    <n v="79.33"/>
    <s v="Central"/>
    <n v="78.33"/>
    <s v="Others"/>
    <x v="1"/>
    <n v="77.48"/>
    <s v="Sci&amp;Tech"/>
    <x v="1"/>
    <n v="86.5"/>
    <s v="Mkt&amp;Fin"/>
    <n v="66.28"/>
    <x v="0"/>
    <n v="200000"/>
  </r>
  <r>
    <n v="3"/>
    <x v="0"/>
    <n v="65"/>
    <s v="Central"/>
    <n v="68"/>
    <s v="Central"/>
    <x v="2"/>
    <n v="64"/>
    <s v="Comm&amp;Mgmt"/>
    <x v="0"/>
    <n v="75"/>
    <s v="Mkt&amp;Fin"/>
    <n v="57.8"/>
    <x v="0"/>
    <n v="250000"/>
  </r>
  <r>
    <n v="4"/>
    <x v="0"/>
    <n v="56"/>
    <s v="Central"/>
    <n v="52"/>
    <s v="Central"/>
    <x v="1"/>
    <n v="52"/>
    <s v="Sci&amp;Tech"/>
    <x v="0"/>
    <n v="66"/>
    <s v="Mkt&amp;HR"/>
    <n v="59.43"/>
    <x v="1"/>
    <n v="0"/>
  </r>
  <r>
    <n v="5"/>
    <x v="0"/>
    <n v="85.8"/>
    <s v="Central"/>
    <n v="73.599999999999994"/>
    <s v="Central"/>
    <x v="0"/>
    <n v="73.3"/>
    <s v="Comm&amp;Mgmt"/>
    <x v="0"/>
    <n v="96.8"/>
    <s v="Mkt&amp;Fin"/>
    <n v="55.5"/>
    <x v="0"/>
    <n v="425000"/>
  </r>
  <r>
    <n v="6"/>
    <x v="0"/>
    <n v="55"/>
    <s v="Others"/>
    <n v="49.8"/>
    <s v="Others"/>
    <x v="1"/>
    <n v="67.25"/>
    <s v="Sci&amp;Tech"/>
    <x v="1"/>
    <n v="55"/>
    <s v="Mkt&amp;Fin"/>
    <n v="51.58"/>
    <x v="1"/>
    <n v="0"/>
  </r>
  <r>
    <n v="7"/>
    <x v="1"/>
    <n v="46"/>
    <s v="Others"/>
    <n v="49.2"/>
    <s v="Others"/>
    <x v="0"/>
    <n v="79"/>
    <s v="Comm&amp;Mgmt"/>
    <x v="0"/>
    <n v="74.28"/>
    <s v="Mkt&amp;Fin"/>
    <n v="53.29"/>
    <x v="1"/>
    <n v="0"/>
  </r>
  <r>
    <n v="8"/>
    <x v="0"/>
    <n v="82"/>
    <s v="Central"/>
    <n v="64"/>
    <s v="Central"/>
    <x v="1"/>
    <n v="66"/>
    <s v="Sci&amp;Tech"/>
    <x v="1"/>
    <n v="67"/>
    <s v="Mkt&amp;Fin"/>
    <n v="62.14"/>
    <x v="0"/>
    <n v="252000"/>
  </r>
  <r>
    <n v="9"/>
    <x v="0"/>
    <n v="73"/>
    <s v="Central"/>
    <n v="79"/>
    <s v="Central"/>
    <x v="0"/>
    <n v="72"/>
    <s v="Comm&amp;Mgmt"/>
    <x v="0"/>
    <n v="91.34"/>
    <s v="Mkt&amp;Fin"/>
    <n v="61.29"/>
    <x v="0"/>
    <n v="231000"/>
  </r>
  <r>
    <n v="10"/>
    <x v="0"/>
    <n v="58"/>
    <s v="Central"/>
    <n v="70"/>
    <s v="Central"/>
    <x v="0"/>
    <n v="61"/>
    <s v="Comm&amp;Mgmt"/>
    <x v="0"/>
    <n v="54"/>
    <s v="Mkt&amp;Fin"/>
    <n v="52.21"/>
    <x v="1"/>
    <n v="0"/>
  </r>
  <r>
    <n v="11"/>
    <x v="0"/>
    <n v="58"/>
    <s v="Central"/>
    <n v="61"/>
    <s v="Central"/>
    <x v="0"/>
    <n v="60"/>
    <s v="Comm&amp;Mgmt"/>
    <x v="1"/>
    <n v="62"/>
    <s v="Mkt&amp;HR"/>
    <n v="60.85"/>
    <x v="0"/>
    <n v="260000"/>
  </r>
  <r>
    <n v="12"/>
    <x v="0"/>
    <n v="69.599999999999994"/>
    <s v="Central"/>
    <n v="68.400000000000006"/>
    <s v="Central"/>
    <x v="0"/>
    <n v="78.3"/>
    <s v="Comm&amp;Mgmt"/>
    <x v="1"/>
    <n v="60"/>
    <s v="Mkt&amp;Fin"/>
    <n v="63.7"/>
    <x v="0"/>
    <n v="250000"/>
  </r>
  <r>
    <n v="13"/>
    <x v="1"/>
    <n v="47"/>
    <s v="Central"/>
    <n v="55"/>
    <s v="Others"/>
    <x v="1"/>
    <n v="65"/>
    <s v="Comm&amp;Mgmt"/>
    <x v="0"/>
    <n v="62"/>
    <s v="Mkt&amp;HR"/>
    <n v="65.040000000000006"/>
    <x v="1"/>
    <n v="0"/>
  </r>
  <r>
    <n v="14"/>
    <x v="1"/>
    <n v="77"/>
    <s v="Central"/>
    <n v="87"/>
    <s v="Central"/>
    <x v="0"/>
    <n v="59"/>
    <s v="Comm&amp;Mgmt"/>
    <x v="0"/>
    <n v="68"/>
    <s v="Mkt&amp;Fin"/>
    <n v="68.63"/>
    <x v="0"/>
    <n v="218000"/>
  </r>
  <r>
    <n v="15"/>
    <x v="0"/>
    <n v="62"/>
    <s v="Central"/>
    <n v="47"/>
    <s v="Central"/>
    <x v="0"/>
    <n v="50"/>
    <s v="Comm&amp;Mgmt"/>
    <x v="0"/>
    <n v="76"/>
    <s v="Mkt&amp;HR"/>
    <n v="54.96"/>
    <x v="1"/>
    <n v="0"/>
  </r>
  <r>
    <n v="16"/>
    <x v="1"/>
    <n v="65"/>
    <s v="Central"/>
    <n v="75"/>
    <s v="Central"/>
    <x v="0"/>
    <n v="69"/>
    <s v="Comm&amp;Mgmt"/>
    <x v="1"/>
    <n v="72"/>
    <s v="Mkt&amp;Fin"/>
    <n v="64.66"/>
    <x v="0"/>
    <n v="200000"/>
  </r>
  <r>
    <n v="17"/>
    <x v="0"/>
    <n v="63"/>
    <s v="Central"/>
    <n v="66.2"/>
    <s v="Central"/>
    <x v="0"/>
    <n v="65.599999999999994"/>
    <s v="Comm&amp;Mgmt"/>
    <x v="1"/>
    <n v="60"/>
    <s v="Mkt&amp;Fin"/>
    <n v="62.54"/>
    <x v="0"/>
    <n v="300000"/>
  </r>
  <r>
    <n v="18"/>
    <x v="1"/>
    <n v="55"/>
    <s v="Central"/>
    <n v="67"/>
    <s v="Central"/>
    <x v="0"/>
    <n v="64"/>
    <s v="Comm&amp;Mgmt"/>
    <x v="0"/>
    <n v="60"/>
    <s v="Mkt&amp;Fin"/>
    <n v="67.28"/>
    <x v="1"/>
    <n v="0"/>
  </r>
  <r>
    <n v="19"/>
    <x v="1"/>
    <n v="63"/>
    <s v="Central"/>
    <n v="66"/>
    <s v="Central"/>
    <x v="0"/>
    <n v="64"/>
    <s v="Comm&amp;Mgmt"/>
    <x v="0"/>
    <n v="68"/>
    <s v="Mkt&amp;HR"/>
    <n v="64.08"/>
    <x v="1"/>
    <n v="0"/>
  </r>
  <r>
    <n v="20"/>
    <x v="0"/>
    <n v="60"/>
    <s v="Others"/>
    <n v="67"/>
    <s v="Others"/>
    <x v="2"/>
    <n v="70"/>
    <s v="Comm&amp;Mgmt"/>
    <x v="1"/>
    <n v="50.48"/>
    <s v="Mkt&amp;Fin"/>
    <n v="77.89"/>
    <x v="0"/>
    <n v="236000"/>
  </r>
  <r>
    <n v="21"/>
    <x v="0"/>
    <n v="62"/>
    <s v="Others"/>
    <n v="65"/>
    <s v="Others"/>
    <x v="0"/>
    <n v="66"/>
    <s v="Comm&amp;Mgmt"/>
    <x v="0"/>
    <n v="50"/>
    <s v="Mkt&amp;HR"/>
    <n v="56.7"/>
    <x v="0"/>
    <n v="265000"/>
  </r>
  <r>
    <n v="22"/>
    <x v="1"/>
    <n v="79"/>
    <s v="Others"/>
    <n v="76"/>
    <s v="Others"/>
    <x v="0"/>
    <n v="85"/>
    <s v="Comm&amp;Mgmt"/>
    <x v="0"/>
    <n v="95"/>
    <s v="Mkt&amp;Fin"/>
    <n v="69.06"/>
    <x v="0"/>
    <n v="393000"/>
  </r>
  <r>
    <n v="23"/>
    <x v="1"/>
    <n v="69.8"/>
    <s v="Others"/>
    <n v="60.8"/>
    <s v="Others"/>
    <x v="1"/>
    <n v="72.23"/>
    <s v="Sci&amp;Tech"/>
    <x v="0"/>
    <n v="55.53"/>
    <s v="Mkt&amp;HR"/>
    <n v="68.81"/>
    <x v="0"/>
    <n v="360000"/>
  </r>
  <r>
    <n v="24"/>
    <x v="1"/>
    <n v="77.400000000000006"/>
    <s v="Others"/>
    <n v="60"/>
    <s v="Others"/>
    <x v="1"/>
    <n v="64.739999999999995"/>
    <s v="Sci&amp;Tech"/>
    <x v="1"/>
    <n v="92"/>
    <s v="Mkt&amp;Fin"/>
    <n v="63.62"/>
    <x v="0"/>
    <n v="300000"/>
  </r>
  <r>
    <n v="25"/>
    <x v="0"/>
    <n v="76.5"/>
    <s v="Others"/>
    <n v="97.7"/>
    <s v="Others"/>
    <x v="1"/>
    <n v="78.86"/>
    <s v="Sci&amp;Tech"/>
    <x v="0"/>
    <n v="97.4"/>
    <s v="Mkt&amp;Fin"/>
    <n v="74.010000000000005"/>
    <x v="0"/>
    <n v="360000"/>
  </r>
  <r>
    <n v="26"/>
    <x v="1"/>
    <n v="52.58"/>
    <s v="Others"/>
    <n v="54.6"/>
    <s v="Central"/>
    <x v="0"/>
    <n v="50.2"/>
    <s v="Comm&amp;Mgmt"/>
    <x v="1"/>
    <n v="76"/>
    <s v="Mkt&amp;Fin"/>
    <n v="65.33"/>
    <x v="1"/>
    <n v="0"/>
  </r>
  <r>
    <n v="27"/>
    <x v="0"/>
    <n v="71"/>
    <s v="Others"/>
    <n v="79"/>
    <s v="Others"/>
    <x v="0"/>
    <n v="66"/>
    <s v="Comm&amp;Mgmt"/>
    <x v="1"/>
    <n v="94"/>
    <s v="Mkt&amp;Fin"/>
    <n v="57.55"/>
    <x v="0"/>
    <n v="240000"/>
  </r>
  <r>
    <n v="28"/>
    <x v="0"/>
    <n v="63"/>
    <s v="Others"/>
    <n v="67"/>
    <s v="Others"/>
    <x v="0"/>
    <n v="66"/>
    <s v="Comm&amp;Mgmt"/>
    <x v="0"/>
    <n v="68"/>
    <s v="Mkt&amp;HR"/>
    <n v="57.69"/>
    <x v="0"/>
    <n v="265000"/>
  </r>
  <r>
    <n v="29"/>
    <x v="0"/>
    <n v="76.760000000000005"/>
    <s v="Others"/>
    <n v="76.5"/>
    <s v="Others"/>
    <x v="0"/>
    <n v="67.5"/>
    <s v="Comm&amp;Mgmt"/>
    <x v="1"/>
    <n v="73.349999999999994"/>
    <s v="Mkt&amp;Fin"/>
    <n v="64.150000000000006"/>
    <x v="0"/>
    <n v="350000"/>
  </r>
  <r>
    <n v="30"/>
    <x v="0"/>
    <n v="62"/>
    <s v="Central"/>
    <n v="67"/>
    <s v="Central"/>
    <x v="0"/>
    <n v="58"/>
    <s v="Comm&amp;Mgmt"/>
    <x v="0"/>
    <n v="77"/>
    <s v="Mkt&amp;Fin"/>
    <n v="51.29"/>
    <x v="1"/>
    <n v="0"/>
  </r>
  <r>
    <n v="31"/>
    <x v="1"/>
    <n v="64"/>
    <s v="Central"/>
    <n v="73.5"/>
    <s v="Central"/>
    <x v="0"/>
    <n v="73"/>
    <s v="Comm&amp;Mgmt"/>
    <x v="0"/>
    <n v="52"/>
    <s v="Mkt&amp;HR"/>
    <n v="56.7"/>
    <x v="0"/>
    <n v="250000"/>
  </r>
  <r>
    <n v="32"/>
    <x v="1"/>
    <n v="67"/>
    <s v="Central"/>
    <n v="53"/>
    <s v="Central"/>
    <x v="1"/>
    <n v="65"/>
    <s v="Sci&amp;Tech"/>
    <x v="0"/>
    <n v="64"/>
    <s v="Mkt&amp;HR"/>
    <n v="58.32"/>
    <x v="1"/>
    <n v="0"/>
  </r>
  <r>
    <n v="33"/>
    <x v="1"/>
    <n v="61"/>
    <s v="Central"/>
    <n v="81"/>
    <s v="Central"/>
    <x v="0"/>
    <n v="66.400000000000006"/>
    <s v="Comm&amp;Mgmt"/>
    <x v="0"/>
    <n v="50.89"/>
    <s v="Mkt&amp;HR"/>
    <n v="62.21"/>
    <x v="0"/>
    <n v="278000"/>
  </r>
  <r>
    <n v="34"/>
    <x v="1"/>
    <n v="87"/>
    <s v="Others"/>
    <n v="65"/>
    <s v="Others"/>
    <x v="1"/>
    <n v="81"/>
    <s v="Comm&amp;Mgmt"/>
    <x v="1"/>
    <n v="88"/>
    <s v="Mkt&amp;Fin"/>
    <n v="72.78"/>
    <x v="0"/>
    <n v="260000"/>
  </r>
  <r>
    <n v="35"/>
    <x v="0"/>
    <n v="62"/>
    <s v="Others"/>
    <n v="51"/>
    <s v="Others"/>
    <x v="1"/>
    <n v="52"/>
    <s v="Others"/>
    <x v="0"/>
    <n v="68.44"/>
    <s v="Mkt&amp;HR"/>
    <n v="62.77"/>
    <x v="1"/>
    <n v="0"/>
  </r>
  <r>
    <n v="36"/>
    <x v="1"/>
    <n v="69"/>
    <s v="Central"/>
    <n v="78"/>
    <s v="Central"/>
    <x v="0"/>
    <n v="72"/>
    <s v="Comm&amp;Mgmt"/>
    <x v="0"/>
    <n v="71"/>
    <s v="Mkt&amp;HR"/>
    <n v="62.74"/>
    <x v="0"/>
    <n v="300000"/>
  </r>
  <r>
    <n v="37"/>
    <x v="0"/>
    <n v="51"/>
    <s v="Central"/>
    <n v="44"/>
    <s v="Central"/>
    <x v="0"/>
    <n v="57"/>
    <s v="Comm&amp;Mgmt"/>
    <x v="0"/>
    <n v="64"/>
    <s v="Mkt&amp;Fin"/>
    <n v="51.45"/>
    <x v="1"/>
    <n v="0"/>
  </r>
  <r>
    <n v="38"/>
    <x v="1"/>
    <n v="79"/>
    <s v="Central"/>
    <n v="76"/>
    <s v="Central"/>
    <x v="1"/>
    <n v="65.599999999999994"/>
    <s v="Sci&amp;Tech"/>
    <x v="0"/>
    <n v="58"/>
    <s v="Mkt&amp;HR"/>
    <n v="55.47"/>
    <x v="0"/>
    <n v="320000"/>
  </r>
  <r>
    <n v="39"/>
    <x v="1"/>
    <n v="73"/>
    <s v="Others"/>
    <n v="58"/>
    <s v="Others"/>
    <x v="1"/>
    <n v="66"/>
    <s v="Comm&amp;Mgmt"/>
    <x v="0"/>
    <n v="53.7"/>
    <s v="Mkt&amp;HR"/>
    <n v="56.86"/>
    <x v="0"/>
    <n v="240000"/>
  </r>
  <r>
    <n v="40"/>
    <x v="0"/>
    <n v="81"/>
    <s v="Others"/>
    <n v="68"/>
    <s v="Others"/>
    <x v="1"/>
    <n v="64"/>
    <s v="Sci&amp;Tech"/>
    <x v="0"/>
    <n v="93"/>
    <s v="Mkt&amp;Fin"/>
    <n v="62.56"/>
    <x v="0"/>
    <n v="411000"/>
  </r>
  <r>
    <n v="41"/>
    <x v="1"/>
    <n v="78"/>
    <s v="Central"/>
    <n v="77"/>
    <s v="Others"/>
    <x v="0"/>
    <n v="80"/>
    <s v="Comm&amp;Mgmt"/>
    <x v="0"/>
    <n v="60"/>
    <s v="Mkt&amp;Fin"/>
    <n v="66.72"/>
    <x v="0"/>
    <n v="287000"/>
  </r>
  <r>
    <n v="42"/>
    <x v="1"/>
    <n v="74"/>
    <s v="Others"/>
    <n v="63.16"/>
    <s v="Others"/>
    <x v="0"/>
    <n v="65"/>
    <s v="Comm&amp;Mgmt"/>
    <x v="1"/>
    <n v="65"/>
    <s v="Mkt&amp;HR"/>
    <n v="69.760000000000005"/>
    <x v="1"/>
    <n v="0"/>
  </r>
  <r>
    <n v="43"/>
    <x v="0"/>
    <n v="49"/>
    <s v="Others"/>
    <n v="39"/>
    <s v="Central"/>
    <x v="1"/>
    <n v="65"/>
    <s v="Others"/>
    <x v="0"/>
    <n v="63"/>
    <s v="Mkt&amp;Fin"/>
    <n v="51.21"/>
    <x v="1"/>
    <n v="0"/>
  </r>
  <r>
    <n v="44"/>
    <x v="0"/>
    <n v="87"/>
    <s v="Others"/>
    <n v="87"/>
    <s v="Others"/>
    <x v="0"/>
    <n v="68"/>
    <s v="Comm&amp;Mgmt"/>
    <x v="0"/>
    <n v="95"/>
    <s v="Mkt&amp;HR"/>
    <n v="62.9"/>
    <x v="0"/>
    <n v="300000"/>
  </r>
  <r>
    <n v="45"/>
    <x v="1"/>
    <n v="77"/>
    <s v="Others"/>
    <n v="73"/>
    <s v="Others"/>
    <x v="0"/>
    <n v="81"/>
    <s v="Comm&amp;Mgmt"/>
    <x v="1"/>
    <n v="89"/>
    <s v="Mkt&amp;Fin"/>
    <n v="69.7"/>
    <x v="0"/>
    <n v="200000"/>
  </r>
  <r>
    <n v="46"/>
    <x v="1"/>
    <n v="76"/>
    <s v="Central"/>
    <n v="64"/>
    <s v="Central"/>
    <x v="1"/>
    <n v="72"/>
    <s v="Sci&amp;Tech"/>
    <x v="0"/>
    <n v="58"/>
    <s v="Mkt&amp;HR"/>
    <n v="66.53"/>
    <x v="1"/>
    <n v="0"/>
  </r>
  <r>
    <n v="47"/>
    <x v="1"/>
    <n v="70.89"/>
    <s v="Others"/>
    <n v="71.98"/>
    <s v="Others"/>
    <x v="1"/>
    <n v="65.599999999999994"/>
    <s v="Comm&amp;Mgmt"/>
    <x v="0"/>
    <n v="68"/>
    <s v="Mkt&amp;HR"/>
    <n v="71.63"/>
    <x v="1"/>
    <n v="0"/>
  </r>
  <r>
    <n v="48"/>
    <x v="0"/>
    <n v="63"/>
    <s v="Central"/>
    <n v="60"/>
    <s v="Central"/>
    <x v="0"/>
    <n v="57"/>
    <s v="Comm&amp;Mgmt"/>
    <x v="1"/>
    <n v="78"/>
    <s v="Mkt&amp;Fin"/>
    <n v="54.55"/>
    <x v="0"/>
    <n v="204000"/>
  </r>
  <r>
    <n v="49"/>
    <x v="0"/>
    <n v="63"/>
    <s v="Others"/>
    <n v="62"/>
    <s v="Others"/>
    <x v="0"/>
    <n v="68"/>
    <s v="Comm&amp;Mgmt"/>
    <x v="0"/>
    <n v="64"/>
    <s v="Mkt&amp;Fin"/>
    <n v="62.46"/>
    <x v="0"/>
    <n v="250000"/>
  </r>
  <r>
    <n v="50"/>
    <x v="1"/>
    <n v="50"/>
    <s v="Others"/>
    <n v="37"/>
    <s v="Others"/>
    <x v="2"/>
    <n v="52"/>
    <s v="Others"/>
    <x v="0"/>
    <n v="65"/>
    <s v="Mkt&amp;HR"/>
    <n v="56.11"/>
    <x v="1"/>
    <n v="0"/>
  </r>
  <r>
    <n v="51"/>
    <x v="1"/>
    <n v="75.2"/>
    <s v="Central"/>
    <n v="73.2"/>
    <s v="Central"/>
    <x v="1"/>
    <n v="68.400000000000006"/>
    <s v="Comm&amp;Mgmt"/>
    <x v="0"/>
    <n v="65"/>
    <s v="Mkt&amp;HR"/>
    <n v="62.98"/>
    <x v="0"/>
    <n v="200000"/>
  </r>
  <r>
    <n v="52"/>
    <x v="0"/>
    <n v="54.4"/>
    <s v="Central"/>
    <n v="61.12"/>
    <s v="Central"/>
    <x v="0"/>
    <n v="56.2"/>
    <s v="Comm&amp;Mgmt"/>
    <x v="0"/>
    <n v="67"/>
    <s v="Mkt&amp;HR"/>
    <n v="62.65"/>
    <x v="1"/>
    <n v="0"/>
  </r>
  <r>
    <n v="53"/>
    <x v="1"/>
    <n v="40.89"/>
    <s v="Others"/>
    <n v="45.83"/>
    <s v="Others"/>
    <x v="0"/>
    <n v="53"/>
    <s v="Comm&amp;Mgmt"/>
    <x v="0"/>
    <n v="71.2"/>
    <s v="Mkt&amp;HR"/>
    <n v="65.489999999999995"/>
    <x v="1"/>
    <n v="0"/>
  </r>
  <r>
    <n v="54"/>
    <x v="0"/>
    <n v="80"/>
    <s v="Others"/>
    <n v="70"/>
    <s v="Others"/>
    <x v="1"/>
    <n v="72"/>
    <s v="Sci&amp;Tech"/>
    <x v="0"/>
    <n v="87"/>
    <s v="Mkt&amp;HR"/>
    <n v="71.040000000000006"/>
    <x v="0"/>
    <n v="450000"/>
  </r>
  <r>
    <n v="55"/>
    <x v="1"/>
    <n v="74"/>
    <s v="Central"/>
    <n v="60"/>
    <s v="Others"/>
    <x v="1"/>
    <n v="69"/>
    <s v="Comm&amp;Mgmt"/>
    <x v="0"/>
    <n v="78"/>
    <s v="Mkt&amp;HR"/>
    <n v="65.56"/>
    <x v="0"/>
    <n v="216000"/>
  </r>
  <r>
    <n v="56"/>
    <x v="0"/>
    <n v="60.4"/>
    <s v="Central"/>
    <n v="66.599999999999994"/>
    <s v="Others"/>
    <x v="1"/>
    <n v="65"/>
    <s v="Comm&amp;Mgmt"/>
    <x v="0"/>
    <n v="71"/>
    <s v="Mkt&amp;HR"/>
    <n v="52.71"/>
    <x v="0"/>
    <n v="220000"/>
  </r>
  <r>
    <n v="57"/>
    <x v="0"/>
    <n v="63"/>
    <s v="Others"/>
    <n v="71.400000000000006"/>
    <s v="Others"/>
    <x v="0"/>
    <n v="61.4"/>
    <s v="Comm&amp;Mgmt"/>
    <x v="0"/>
    <n v="68"/>
    <s v="Mkt&amp;Fin"/>
    <n v="66.88"/>
    <x v="0"/>
    <n v="240000"/>
  </r>
  <r>
    <n v="58"/>
    <x v="0"/>
    <n v="68"/>
    <s v="Central"/>
    <n v="76"/>
    <s v="Central"/>
    <x v="0"/>
    <n v="74"/>
    <s v="Comm&amp;Mgmt"/>
    <x v="0"/>
    <n v="80"/>
    <s v="Mkt&amp;Fin"/>
    <n v="63.59"/>
    <x v="0"/>
    <n v="360000"/>
  </r>
  <r>
    <n v="59"/>
    <x v="0"/>
    <n v="74"/>
    <s v="Central"/>
    <n v="62"/>
    <s v="Others"/>
    <x v="1"/>
    <n v="68"/>
    <s v="Comm&amp;Mgmt"/>
    <x v="0"/>
    <n v="74"/>
    <s v="Mkt&amp;Fin"/>
    <n v="57.99"/>
    <x v="0"/>
    <n v="268000"/>
  </r>
  <r>
    <n v="60"/>
    <x v="0"/>
    <n v="52.6"/>
    <s v="Central"/>
    <n v="65.58"/>
    <s v="Others"/>
    <x v="1"/>
    <n v="72.11"/>
    <s v="Sci&amp;Tech"/>
    <x v="0"/>
    <n v="57.6"/>
    <s v="Mkt&amp;Fin"/>
    <n v="56.66"/>
    <x v="0"/>
    <n v="265000"/>
  </r>
  <r>
    <n v="61"/>
    <x v="0"/>
    <n v="74"/>
    <s v="Central"/>
    <n v="70"/>
    <s v="Central"/>
    <x v="1"/>
    <n v="72"/>
    <s v="Comm&amp;Mgmt"/>
    <x v="1"/>
    <n v="60"/>
    <s v="Mkt&amp;Fin"/>
    <n v="57.24"/>
    <x v="0"/>
    <n v="260000"/>
  </r>
  <r>
    <n v="62"/>
    <x v="0"/>
    <n v="84.2"/>
    <s v="Central"/>
    <n v="73.400000000000006"/>
    <s v="Central"/>
    <x v="0"/>
    <n v="66.89"/>
    <s v="Comm&amp;Mgmt"/>
    <x v="0"/>
    <n v="61.6"/>
    <s v="Mkt&amp;Fin"/>
    <n v="62.48"/>
    <x v="0"/>
    <n v="300000"/>
  </r>
  <r>
    <n v="63"/>
    <x v="1"/>
    <n v="86.5"/>
    <s v="Others"/>
    <n v="64.2"/>
    <s v="Others"/>
    <x v="1"/>
    <n v="67.400000000000006"/>
    <s v="Sci&amp;Tech"/>
    <x v="0"/>
    <n v="59"/>
    <s v="Mkt&amp;Fin"/>
    <n v="59.69"/>
    <x v="0"/>
    <n v="240000"/>
  </r>
  <r>
    <n v="64"/>
    <x v="0"/>
    <n v="61"/>
    <s v="Others"/>
    <n v="70"/>
    <s v="Others"/>
    <x v="0"/>
    <n v="64"/>
    <s v="Comm&amp;Mgmt"/>
    <x v="0"/>
    <n v="68.5"/>
    <s v="Mkt&amp;HR"/>
    <n v="59.5"/>
    <x v="1"/>
    <n v="0"/>
  </r>
  <r>
    <n v="65"/>
    <x v="0"/>
    <n v="80"/>
    <s v="Others"/>
    <n v="73"/>
    <s v="Others"/>
    <x v="0"/>
    <n v="75"/>
    <s v="Comm&amp;Mgmt"/>
    <x v="0"/>
    <n v="61"/>
    <s v="Mkt&amp;Fin"/>
    <n v="58.78"/>
    <x v="0"/>
    <n v="240000"/>
  </r>
  <r>
    <n v="66"/>
    <x v="0"/>
    <n v="54"/>
    <s v="Others"/>
    <n v="47"/>
    <s v="Others"/>
    <x v="1"/>
    <n v="57"/>
    <s v="Comm&amp;Mgmt"/>
    <x v="0"/>
    <n v="89.69"/>
    <s v="Mkt&amp;HR"/>
    <n v="57.1"/>
    <x v="1"/>
    <n v="0"/>
  </r>
  <r>
    <n v="67"/>
    <x v="0"/>
    <n v="83"/>
    <s v="Others"/>
    <n v="74"/>
    <s v="Others"/>
    <x v="1"/>
    <n v="66"/>
    <s v="Comm&amp;Mgmt"/>
    <x v="0"/>
    <n v="68.92"/>
    <s v="Mkt&amp;HR"/>
    <n v="58.46"/>
    <x v="0"/>
    <n v="275000"/>
  </r>
  <r>
    <n v="68"/>
    <x v="0"/>
    <n v="80.92"/>
    <s v="Others"/>
    <n v="78.5"/>
    <s v="Others"/>
    <x v="0"/>
    <n v="67"/>
    <s v="Comm&amp;Mgmt"/>
    <x v="0"/>
    <n v="68.709999999999994"/>
    <s v="Mkt&amp;Fin"/>
    <n v="60.99"/>
    <x v="0"/>
    <n v="275000"/>
  </r>
  <r>
    <n v="69"/>
    <x v="1"/>
    <n v="69.7"/>
    <s v="Central"/>
    <n v="47"/>
    <s v="Central"/>
    <x v="0"/>
    <n v="72.7"/>
    <s v="Sci&amp;Tech"/>
    <x v="0"/>
    <n v="79"/>
    <s v="Mkt&amp;HR"/>
    <n v="59.24"/>
    <x v="1"/>
    <n v="0"/>
  </r>
  <r>
    <n v="70"/>
    <x v="0"/>
    <n v="73"/>
    <s v="Central"/>
    <n v="73"/>
    <s v="Central"/>
    <x v="1"/>
    <n v="66"/>
    <s v="Sci&amp;Tech"/>
    <x v="1"/>
    <n v="70"/>
    <s v="Mkt&amp;Fin"/>
    <n v="68.069999999999993"/>
    <x v="0"/>
    <n v="275000"/>
  </r>
  <r>
    <n v="71"/>
    <x v="0"/>
    <n v="82"/>
    <s v="Others"/>
    <n v="61"/>
    <s v="Others"/>
    <x v="1"/>
    <n v="62"/>
    <s v="Sci&amp;Tech"/>
    <x v="0"/>
    <n v="89"/>
    <s v="Mkt&amp;Fin"/>
    <n v="65.45"/>
    <x v="0"/>
    <n v="360000"/>
  </r>
  <r>
    <n v="72"/>
    <x v="0"/>
    <n v="75"/>
    <s v="Others"/>
    <n v="70.290000000000006"/>
    <s v="Others"/>
    <x v="0"/>
    <n v="71"/>
    <s v="Comm&amp;Mgmt"/>
    <x v="0"/>
    <n v="95"/>
    <s v="Mkt&amp;Fin"/>
    <n v="66.94"/>
    <x v="0"/>
    <n v="240000"/>
  </r>
  <r>
    <n v="73"/>
    <x v="0"/>
    <n v="84.86"/>
    <s v="Others"/>
    <n v="67"/>
    <s v="Others"/>
    <x v="1"/>
    <n v="78"/>
    <s v="Comm&amp;Mgmt"/>
    <x v="0"/>
    <n v="95.5"/>
    <s v="Mkt&amp;Fin"/>
    <n v="68.53"/>
    <x v="0"/>
    <n v="240000"/>
  </r>
  <r>
    <n v="74"/>
    <x v="0"/>
    <n v="64.599999999999994"/>
    <s v="Central"/>
    <n v="83.83"/>
    <s v="Others"/>
    <x v="0"/>
    <n v="71.72"/>
    <s v="Comm&amp;Mgmt"/>
    <x v="0"/>
    <n v="86"/>
    <s v="Mkt&amp;Fin"/>
    <n v="59.75"/>
    <x v="0"/>
    <n v="218000"/>
  </r>
  <r>
    <n v="75"/>
    <x v="0"/>
    <n v="56.6"/>
    <s v="Central"/>
    <n v="64.8"/>
    <s v="Central"/>
    <x v="0"/>
    <n v="70.2"/>
    <s v="Comm&amp;Mgmt"/>
    <x v="0"/>
    <n v="84.27"/>
    <s v="Mkt&amp;Fin"/>
    <n v="67.2"/>
    <x v="0"/>
    <n v="336000"/>
  </r>
  <r>
    <n v="76"/>
    <x v="1"/>
    <n v="59"/>
    <s v="Central"/>
    <n v="62"/>
    <s v="Others"/>
    <x v="0"/>
    <n v="77.5"/>
    <s v="Comm&amp;Mgmt"/>
    <x v="0"/>
    <n v="74"/>
    <s v="Mkt&amp;HR"/>
    <n v="67"/>
    <x v="1"/>
    <n v="0"/>
  </r>
  <r>
    <n v="77"/>
    <x v="1"/>
    <n v="66.5"/>
    <s v="Others"/>
    <n v="70.400000000000006"/>
    <s v="Central"/>
    <x v="2"/>
    <n v="71.930000000000007"/>
    <s v="Comm&amp;Mgmt"/>
    <x v="0"/>
    <n v="61"/>
    <s v="Mkt&amp;Fin"/>
    <n v="64.27"/>
    <x v="0"/>
    <n v="230000"/>
  </r>
  <r>
    <n v="78"/>
    <x v="0"/>
    <n v="64"/>
    <s v="Others"/>
    <n v="80"/>
    <s v="Others"/>
    <x v="1"/>
    <n v="65"/>
    <s v="Sci&amp;Tech"/>
    <x v="1"/>
    <n v="69"/>
    <s v="Mkt&amp;Fin"/>
    <n v="57.65"/>
    <x v="0"/>
    <n v="500000"/>
  </r>
  <r>
    <n v="79"/>
    <x v="0"/>
    <n v="84"/>
    <s v="Others"/>
    <n v="90.9"/>
    <s v="Others"/>
    <x v="1"/>
    <n v="64.5"/>
    <s v="Sci&amp;Tech"/>
    <x v="0"/>
    <n v="86.04"/>
    <s v="Mkt&amp;Fin"/>
    <n v="59.42"/>
    <x v="0"/>
    <n v="270000"/>
  </r>
  <r>
    <n v="80"/>
    <x v="1"/>
    <n v="69"/>
    <s v="Central"/>
    <n v="62"/>
    <s v="Central"/>
    <x v="1"/>
    <n v="66"/>
    <s v="Sci&amp;Tech"/>
    <x v="0"/>
    <n v="75"/>
    <s v="Mkt&amp;HR"/>
    <n v="67.989999999999995"/>
    <x v="1"/>
    <n v="0"/>
  </r>
  <r>
    <n v="81"/>
    <x v="1"/>
    <n v="69"/>
    <s v="Others"/>
    <n v="62"/>
    <s v="Others"/>
    <x v="0"/>
    <n v="69"/>
    <s v="Comm&amp;Mgmt"/>
    <x v="1"/>
    <n v="67"/>
    <s v="Mkt&amp;HR"/>
    <n v="62.35"/>
    <x v="0"/>
    <n v="240000"/>
  </r>
  <r>
    <n v="82"/>
    <x v="0"/>
    <n v="81.7"/>
    <s v="Others"/>
    <n v="63"/>
    <s v="Others"/>
    <x v="1"/>
    <n v="67"/>
    <s v="Comm&amp;Mgmt"/>
    <x v="1"/>
    <n v="86"/>
    <s v="Mkt&amp;Fin"/>
    <n v="70.2"/>
    <x v="0"/>
    <n v="300000"/>
  </r>
  <r>
    <n v="83"/>
    <x v="0"/>
    <n v="63"/>
    <s v="Central"/>
    <n v="67"/>
    <s v="Central"/>
    <x v="0"/>
    <n v="74"/>
    <s v="Comm&amp;Mgmt"/>
    <x v="0"/>
    <n v="82"/>
    <s v="Mkt&amp;Fin"/>
    <n v="60.44"/>
    <x v="1"/>
    <n v="0"/>
  </r>
  <r>
    <n v="84"/>
    <x v="0"/>
    <n v="84"/>
    <s v="Others"/>
    <n v="79"/>
    <s v="Others"/>
    <x v="1"/>
    <n v="68"/>
    <s v="Sci&amp;Tech"/>
    <x v="1"/>
    <n v="84"/>
    <s v="Mkt&amp;Fin"/>
    <n v="66.69"/>
    <x v="0"/>
    <n v="300000"/>
  </r>
  <r>
    <n v="85"/>
    <x v="0"/>
    <n v="70"/>
    <s v="Central"/>
    <n v="63"/>
    <s v="Others"/>
    <x v="1"/>
    <n v="70"/>
    <s v="Sci&amp;Tech"/>
    <x v="1"/>
    <n v="55"/>
    <s v="Mkt&amp;Fin"/>
    <n v="62"/>
    <x v="0"/>
    <n v="300000"/>
  </r>
  <r>
    <n v="86"/>
    <x v="1"/>
    <n v="83.84"/>
    <s v="Others"/>
    <n v="89.83"/>
    <s v="Others"/>
    <x v="0"/>
    <n v="77.2"/>
    <s v="Comm&amp;Mgmt"/>
    <x v="1"/>
    <n v="78.739999999999995"/>
    <s v="Mkt&amp;Fin"/>
    <n v="76.180000000000007"/>
    <x v="0"/>
    <n v="400000"/>
  </r>
  <r>
    <n v="87"/>
    <x v="0"/>
    <n v="62"/>
    <s v="Others"/>
    <n v="63"/>
    <s v="Others"/>
    <x v="0"/>
    <n v="64"/>
    <s v="Comm&amp;Mgmt"/>
    <x v="0"/>
    <n v="67"/>
    <s v="Mkt&amp;Fin"/>
    <n v="57.03"/>
    <x v="0"/>
    <n v="220000"/>
  </r>
  <r>
    <n v="88"/>
    <x v="0"/>
    <n v="59.6"/>
    <s v="Central"/>
    <n v="51"/>
    <s v="Central"/>
    <x v="1"/>
    <n v="60"/>
    <s v="Others"/>
    <x v="0"/>
    <n v="75"/>
    <s v="Mkt&amp;HR"/>
    <n v="59.08"/>
    <x v="1"/>
    <n v="0"/>
  </r>
  <r>
    <n v="89"/>
    <x v="1"/>
    <n v="66"/>
    <s v="Central"/>
    <n v="62"/>
    <s v="Central"/>
    <x v="0"/>
    <n v="73"/>
    <s v="Comm&amp;Mgmt"/>
    <x v="0"/>
    <n v="58"/>
    <s v="Mkt&amp;HR"/>
    <n v="64.36"/>
    <x v="0"/>
    <n v="210000"/>
  </r>
  <r>
    <n v="90"/>
    <x v="1"/>
    <n v="84"/>
    <s v="Others"/>
    <n v="75"/>
    <s v="Others"/>
    <x v="1"/>
    <n v="69"/>
    <s v="Sci&amp;Tech"/>
    <x v="1"/>
    <n v="62"/>
    <s v="Mkt&amp;HR"/>
    <n v="62.36"/>
    <x v="0"/>
    <n v="210000"/>
  </r>
  <r>
    <n v="91"/>
    <x v="1"/>
    <n v="85"/>
    <s v="Others"/>
    <n v="90"/>
    <s v="Others"/>
    <x v="0"/>
    <n v="82"/>
    <s v="Comm&amp;Mgmt"/>
    <x v="0"/>
    <n v="92"/>
    <s v="Mkt&amp;Fin"/>
    <n v="68.03"/>
    <x v="0"/>
    <n v="300000"/>
  </r>
  <r>
    <n v="92"/>
    <x v="0"/>
    <n v="52"/>
    <s v="Central"/>
    <n v="57"/>
    <s v="Central"/>
    <x v="0"/>
    <n v="50.8"/>
    <s v="Comm&amp;Mgmt"/>
    <x v="0"/>
    <n v="67"/>
    <s v="Mkt&amp;HR"/>
    <n v="62.79"/>
    <x v="1"/>
    <n v="0"/>
  </r>
  <r>
    <n v="93"/>
    <x v="1"/>
    <n v="60.23"/>
    <s v="Central"/>
    <n v="69"/>
    <s v="Central"/>
    <x v="1"/>
    <n v="66"/>
    <s v="Comm&amp;Mgmt"/>
    <x v="0"/>
    <n v="72"/>
    <s v="Mkt&amp;Fin"/>
    <n v="59.47"/>
    <x v="0"/>
    <n v="230000"/>
  </r>
  <r>
    <n v="94"/>
    <x v="0"/>
    <n v="52"/>
    <s v="Central"/>
    <n v="62"/>
    <s v="Central"/>
    <x v="0"/>
    <n v="54"/>
    <s v="Comm&amp;Mgmt"/>
    <x v="0"/>
    <n v="72"/>
    <s v="Mkt&amp;HR"/>
    <n v="55.41"/>
    <x v="1"/>
    <n v="0"/>
  </r>
  <r>
    <n v="95"/>
    <x v="0"/>
    <n v="58"/>
    <s v="Central"/>
    <n v="62"/>
    <s v="Central"/>
    <x v="0"/>
    <n v="64"/>
    <s v="Comm&amp;Mgmt"/>
    <x v="0"/>
    <n v="53.88"/>
    <s v="Mkt&amp;Fin"/>
    <n v="54.97"/>
    <x v="0"/>
    <n v="260000"/>
  </r>
  <r>
    <n v="96"/>
    <x v="0"/>
    <n v="73"/>
    <s v="Central"/>
    <n v="78"/>
    <s v="Others"/>
    <x v="0"/>
    <n v="65"/>
    <s v="Comm&amp;Mgmt"/>
    <x v="1"/>
    <n v="95.46"/>
    <s v="Mkt&amp;Fin"/>
    <n v="62.16"/>
    <x v="0"/>
    <n v="420000"/>
  </r>
  <r>
    <n v="97"/>
    <x v="1"/>
    <n v="76"/>
    <s v="Central"/>
    <n v="70"/>
    <s v="Central"/>
    <x v="1"/>
    <n v="76"/>
    <s v="Comm&amp;Mgmt"/>
    <x v="1"/>
    <n v="66"/>
    <s v="Mkt&amp;Fin"/>
    <n v="64.44"/>
    <x v="0"/>
    <n v="300000"/>
  </r>
  <r>
    <n v="98"/>
    <x v="1"/>
    <n v="70.5"/>
    <s v="Central"/>
    <n v="62.5"/>
    <s v="Others"/>
    <x v="0"/>
    <n v="61"/>
    <s v="Comm&amp;Mgmt"/>
    <x v="0"/>
    <n v="93.91"/>
    <s v="Mkt&amp;Fin"/>
    <n v="69.03"/>
    <x v="1"/>
    <n v="0"/>
  </r>
  <r>
    <n v="99"/>
    <x v="1"/>
    <n v="69"/>
    <s v="Central"/>
    <n v="73"/>
    <s v="Central"/>
    <x v="0"/>
    <n v="65"/>
    <s v="Comm&amp;Mgmt"/>
    <x v="0"/>
    <n v="70"/>
    <s v="Mkt&amp;Fin"/>
    <n v="57.31"/>
    <x v="0"/>
    <n v="220000"/>
  </r>
  <r>
    <n v="100"/>
    <x v="0"/>
    <n v="54"/>
    <s v="Central"/>
    <n v="82"/>
    <s v="Others"/>
    <x v="0"/>
    <n v="63"/>
    <s v="Sci&amp;Tech"/>
    <x v="0"/>
    <n v="50"/>
    <s v="Mkt&amp;Fin"/>
    <n v="59.47"/>
    <x v="1"/>
    <n v="0"/>
  </r>
  <r>
    <n v="101"/>
    <x v="1"/>
    <n v="45"/>
    <s v="Others"/>
    <n v="57"/>
    <s v="Others"/>
    <x v="0"/>
    <n v="58"/>
    <s v="Comm&amp;Mgmt"/>
    <x v="1"/>
    <n v="56.39"/>
    <s v="Mkt&amp;HR"/>
    <n v="64.95"/>
    <x v="1"/>
    <n v="0"/>
  </r>
  <r>
    <n v="102"/>
    <x v="0"/>
    <n v="63"/>
    <s v="Central"/>
    <n v="72"/>
    <s v="Central"/>
    <x v="0"/>
    <n v="68"/>
    <s v="Comm&amp;Mgmt"/>
    <x v="0"/>
    <n v="78"/>
    <s v="Mkt&amp;HR"/>
    <n v="60.44"/>
    <x v="0"/>
    <n v="380000"/>
  </r>
  <r>
    <n v="103"/>
    <x v="1"/>
    <n v="77"/>
    <s v="Others"/>
    <n v="61"/>
    <s v="Others"/>
    <x v="0"/>
    <n v="68"/>
    <s v="Comm&amp;Mgmt"/>
    <x v="1"/>
    <n v="57.5"/>
    <s v="Mkt&amp;Fin"/>
    <n v="61.31"/>
    <x v="0"/>
    <n v="300000"/>
  </r>
  <r>
    <n v="104"/>
    <x v="0"/>
    <n v="73"/>
    <s v="Central"/>
    <n v="78"/>
    <s v="Central"/>
    <x v="1"/>
    <n v="73"/>
    <s v="Sci&amp;Tech"/>
    <x v="1"/>
    <n v="85"/>
    <s v="Mkt&amp;HR"/>
    <n v="65.83"/>
    <x v="0"/>
    <n v="240000"/>
  </r>
  <r>
    <n v="105"/>
    <x v="0"/>
    <n v="69"/>
    <s v="Central"/>
    <n v="63"/>
    <s v="Others"/>
    <x v="1"/>
    <n v="65"/>
    <s v="Comm&amp;Mgmt"/>
    <x v="1"/>
    <n v="55"/>
    <s v="Mkt&amp;HR"/>
    <n v="58.23"/>
    <x v="0"/>
    <n v="360000"/>
  </r>
  <r>
    <n v="106"/>
    <x v="0"/>
    <n v="59"/>
    <s v="Central"/>
    <n v="64"/>
    <s v="Others"/>
    <x v="1"/>
    <n v="58"/>
    <s v="Sci&amp;Tech"/>
    <x v="0"/>
    <n v="85"/>
    <s v="Mkt&amp;HR"/>
    <n v="55.3"/>
    <x v="1"/>
    <n v="0"/>
  </r>
  <r>
    <n v="107"/>
    <x v="0"/>
    <n v="61.08"/>
    <s v="Others"/>
    <n v="50"/>
    <s v="Others"/>
    <x v="1"/>
    <n v="54"/>
    <s v="Sci&amp;Tech"/>
    <x v="0"/>
    <n v="71"/>
    <s v="Mkt&amp;Fin"/>
    <n v="65.69"/>
    <x v="1"/>
    <n v="0"/>
  </r>
  <r>
    <n v="108"/>
    <x v="0"/>
    <n v="82"/>
    <s v="Others"/>
    <n v="90"/>
    <s v="Others"/>
    <x v="0"/>
    <n v="83"/>
    <s v="Comm&amp;Mgmt"/>
    <x v="0"/>
    <n v="80"/>
    <s v="Mkt&amp;HR"/>
    <n v="73.52"/>
    <x v="0"/>
    <n v="200000"/>
  </r>
  <r>
    <n v="109"/>
    <x v="0"/>
    <n v="61"/>
    <s v="Central"/>
    <n v="82"/>
    <s v="Central"/>
    <x v="0"/>
    <n v="69"/>
    <s v="Comm&amp;Mgmt"/>
    <x v="0"/>
    <n v="84"/>
    <s v="Mkt&amp;Fin"/>
    <n v="58.31"/>
    <x v="0"/>
    <n v="300000"/>
  </r>
  <r>
    <n v="110"/>
    <x v="0"/>
    <n v="52"/>
    <s v="Central"/>
    <n v="63"/>
    <s v="Others"/>
    <x v="1"/>
    <n v="65"/>
    <s v="Sci&amp;Tech"/>
    <x v="1"/>
    <n v="86"/>
    <s v="Mkt&amp;HR"/>
    <n v="56.09"/>
    <x v="1"/>
    <n v="0"/>
  </r>
  <r>
    <n v="111"/>
    <x v="1"/>
    <n v="69.5"/>
    <s v="Central"/>
    <n v="70"/>
    <s v="Central"/>
    <x v="1"/>
    <n v="72"/>
    <s v="Sci&amp;Tech"/>
    <x v="0"/>
    <n v="57.2"/>
    <s v="Mkt&amp;HR"/>
    <n v="54.8"/>
    <x v="0"/>
    <n v="250000"/>
  </r>
  <r>
    <n v="112"/>
    <x v="0"/>
    <n v="51"/>
    <s v="Others"/>
    <n v="54"/>
    <s v="Others"/>
    <x v="1"/>
    <n v="61"/>
    <s v="Sci&amp;Tech"/>
    <x v="0"/>
    <n v="60"/>
    <s v="Mkt&amp;HR"/>
    <n v="60.64"/>
    <x v="1"/>
    <n v="0"/>
  </r>
  <r>
    <n v="113"/>
    <x v="0"/>
    <n v="58"/>
    <s v="Others"/>
    <n v="61"/>
    <s v="Others"/>
    <x v="0"/>
    <n v="61"/>
    <s v="Comm&amp;Mgmt"/>
    <x v="0"/>
    <n v="58"/>
    <s v="Mkt&amp;HR"/>
    <n v="53.94"/>
    <x v="0"/>
    <n v="250000"/>
  </r>
  <r>
    <n v="114"/>
    <x v="1"/>
    <n v="73.959999999999994"/>
    <s v="Others"/>
    <n v="79"/>
    <s v="Others"/>
    <x v="0"/>
    <n v="67"/>
    <s v="Comm&amp;Mgmt"/>
    <x v="0"/>
    <n v="72.150000000000006"/>
    <s v="Mkt&amp;Fin"/>
    <n v="63.08"/>
    <x v="0"/>
    <n v="280000"/>
  </r>
  <r>
    <n v="115"/>
    <x v="0"/>
    <n v="65"/>
    <s v="Central"/>
    <n v="68"/>
    <s v="Others"/>
    <x v="1"/>
    <n v="69"/>
    <s v="Comm&amp;Mgmt"/>
    <x v="0"/>
    <n v="53.7"/>
    <s v="Mkt&amp;HR"/>
    <n v="55.01"/>
    <x v="0"/>
    <n v="250000"/>
  </r>
  <r>
    <n v="116"/>
    <x v="1"/>
    <n v="73"/>
    <s v="Others"/>
    <n v="63"/>
    <s v="Others"/>
    <x v="1"/>
    <n v="66"/>
    <s v="Comm&amp;Mgmt"/>
    <x v="0"/>
    <n v="89"/>
    <s v="Mkt&amp;Fin"/>
    <n v="60.5"/>
    <x v="0"/>
    <n v="216000"/>
  </r>
  <r>
    <n v="117"/>
    <x v="0"/>
    <n v="68.2"/>
    <s v="Central"/>
    <n v="72.8"/>
    <s v="Central"/>
    <x v="0"/>
    <n v="66.599999999999994"/>
    <s v="Comm&amp;Mgmt"/>
    <x v="1"/>
    <n v="96"/>
    <s v="Mkt&amp;Fin"/>
    <n v="70.849999999999994"/>
    <x v="0"/>
    <n v="300000"/>
  </r>
  <r>
    <n v="118"/>
    <x v="0"/>
    <n v="77"/>
    <s v="Others"/>
    <n v="75"/>
    <s v="Others"/>
    <x v="1"/>
    <n v="73"/>
    <s v="Sci&amp;Tech"/>
    <x v="0"/>
    <n v="80"/>
    <s v="Mkt&amp;Fin"/>
    <n v="67.05"/>
    <x v="0"/>
    <n v="240000"/>
  </r>
  <r>
    <n v="119"/>
    <x v="0"/>
    <n v="76"/>
    <s v="Central"/>
    <n v="80"/>
    <s v="Central"/>
    <x v="1"/>
    <n v="78"/>
    <s v="Sci&amp;Tech"/>
    <x v="1"/>
    <n v="97"/>
    <s v="Mkt&amp;HR"/>
    <n v="70.48"/>
    <x v="0"/>
    <n v="276000"/>
  </r>
  <r>
    <n v="120"/>
    <x v="0"/>
    <n v="60.8"/>
    <s v="Central"/>
    <n v="68.400000000000006"/>
    <s v="Central"/>
    <x v="0"/>
    <n v="64.599999999999994"/>
    <s v="Comm&amp;Mgmt"/>
    <x v="1"/>
    <n v="82.66"/>
    <s v="Mkt&amp;Fin"/>
    <n v="64.34"/>
    <x v="0"/>
    <n v="940000"/>
  </r>
  <r>
    <n v="121"/>
    <x v="0"/>
    <n v="58"/>
    <s v="Others"/>
    <n v="40"/>
    <s v="Others"/>
    <x v="1"/>
    <n v="59"/>
    <s v="Comm&amp;Mgmt"/>
    <x v="0"/>
    <n v="73"/>
    <s v="Mkt&amp;HR"/>
    <n v="58.81"/>
    <x v="1"/>
    <n v="0"/>
  </r>
  <r>
    <n v="122"/>
    <x v="1"/>
    <n v="64"/>
    <s v="Central"/>
    <n v="67"/>
    <s v="Others"/>
    <x v="1"/>
    <n v="69.599999999999994"/>
    <s v="Sci&amp;Tech"/>
    <x v="1"/>
    <n v="55.67"/>
    <s v="Mkt&amp;HR"/>
    <n v="71.489999999999995"/>
    <x v="0"/>
    <n v="250000"/>
  </r>
  <r>
    <n v="123"/>
    <x v="1"/>
    <n v="66.5"/>
    <s v="Central"/>
    <n v="66.8"/>
    <s v="Central"/>
    <x v="2"/>
    <n v="69.3"/>
    <s v="Comm&amp;Mgmt"/>
    <x v="1"/>
    <n v="80.400000000000006"/>
    <s v="Mkt&amp;Fin"/>
    <n v="71"/>
    <x v="0"/>
    <n v="236000"/>
  </r>
  <r>
    <n v="124"/>
    <x v="0"/>
    <n v="74"/>
    <s v="Others"/>
    <n v="59"/>
    <s v="Others"/>
    <x v="0"/>
    <n v="73"/>
    <s v="Comm&amp;Mgmt"/>
    <x v="1"/>
    <n v="60"/>
    <s v="Mkt&amp;HR"/>
    <n v="56.7"/>
    <x v="0"/>
    <n v="240000"/>
  </r>
  <r>
    <n v="125"/>
    <x v="0"/>
    <n v="67"/>
    <s v="Central"/>
    <n v="71"/>
    <s v="Central"/>
    <x v="1"/>
    <n v="64.33"/>
    <s v="Others"/>
    <x v="1"/>
    <n v="64"/>
    <s v="Mkt&amp;HR"/>
    <n v="61.26"/>
    <x v="0"/>
    <n v="250000"/>
  </r>
  <r>
    <n v="126"/>
    <x v="1"/>
    <n v="84"/>
    <s v="Central"/>
    <n v="73"/>
    <s v="Central"/>
    <x v="0"/>
    <n v="73"/>
    <s v="Comm&amp;Mgmt"/>
    <x v="0"/>
    <n v="75"/>
    <s v="Mkt&amp;Fin"/>
    <n v="73.33"/>
    <x v="0"/>
    <n v="350000"/>
  </r>
  <r>
    <n v="127"/>
    <x v="1"/>
    <n v="79"/>
    <s v="Others"/>
    <n v="61"/>
    <s v="Others"/>
    <x v="1"/>
    <n v="75.5"/>
    <s v="Sci&amp;Tech"/>
    <x v="1"/>
    <n v="70"/>
    <s v="Mkt&amp;Fin"/>
    <n v="68.2"/>
    <x v="0"/>
    <n v="210000"/>
  </r>
  <r>
    <n v="128"/>
    <x v="1"/>
    <n v="72"/>
    <s v="Others"/>
    <n v="60"/>
    <s v="Others"/>
    <x v="1"/>
    <n v="69"/>
    <s v="Comm&amp;Mgmt"/>
    <x v="0"/>
    <n v="55.5"/>
    <s v="Mkt&amp;HR"/>
    <n v="58.4"/>
    <x v="0"/>
    <n v="250000"/>
  </r>
  <r>
    <n v="129"/>
    <x v="0"/>
    <n v="80.400000000000006"/>
    <s v="Central"/>
    <n v="73.400000000000006"/>
    <s v="Central"/>
    <x v="1"/>
    <n v="77.72"/>
    <s v="Sci&amp;Tech"/>
    <x v="1"/>
    <n v="81.2"/>
    <s v="Mkt&amp;HR"/>
    <n v="76.260000000000005"/>
    <x v="0"/>
    <n v="400000"/>
  </r>
  <r>
    <n v="130"/>
    <x v="0"/>
    <n v="76.7"/>
    <s v="Central"/>
    <n v="89.7"/>
    <s v="Others"/>
    <x v="0"/>
    <n v="66"/>
    <s v="Comm&amp;Mgmt"/>
    <x v="1"/>
    <n v="90"/>
    <s v="Mkt&amp;Fin"/>
    <n v="68.55"/>
    <x v="0"/>
    <n v="250000"/>
  </r>
  <r>
    <n v="131"/>
    <x v="0"/>
    <n v="62"/>
    <s v="Central"/>
    <n v="65"/>
    <s v="Others"/>
    <x v="0"/>
    <n v="60"/>
    <s v="Comm&amp;Mgmt"/>
    <x v="0"/>
    <n v="84"/>
    <s v="Mkt&amp;Fin"/>
    <n v="64.150000000000006"/>
    <x v="1"/>
    <n v="0"/>
  </r>
  <r>
    <n v="132"/>
    <x v="1"/>
    <n v="74.900000000000006"/>
    <s v="Others"/>
    <n v="57"/>
    <s v="Others"/>
    <x v="1"/>
    <n v="62"/>
    <s v="Others"/>
    <x v="1"/>
    <n v="80"/>
    <s v="Mkt&amp;Fin"/>
    <n v="60.78"/>
    <x v="0"/>
    <n v="360000"/>
  </r>
  <r>
    <n v="133"/>
    <x v="0"/>
    <n v="67"/>
    <s v="Others"/>
    <n v="68"/>
    <s v="Others"/>
    <x v="0"/>
    <n v="64"/>
    <s v="Comm&amp;Mgmt"/>
    <x v="1"/>
    <n v="74.400000000000006"/>
    <s v="Mkt&amp;HR"/>
    <n v="53.49"/>
    <x v="0"/>
    <n v="300000"/>
  </r>
  <r>
    <n v="134"/>
    <x v="0"/>
    <n v="73"/>
    <s v="Central"/>
    <n v="64"/>
    <s v="Others"/>
    <x v="0"/>
    <n v="77"/>
    <s v="Comm&amp;Mgmt"/>
    <x v="1"/>
    <n v="65"/>
    <s v="Mkt&amp;HR"/>
    <n v="60.98"/>
    <x v="0"/>
    <n v="250000"/>
  </r>
  <r>
    <n v="135"/>
    <x v="1"/>
    <n v="77.44"/>
    <s v="Central"/>
    <n v="92"/>
    <s v="Others"/>
    <x v="0"/>
    <n v="72"/>
    <s v="Comm&amp;Mgmt"/>
    <x v="1"/>
    <n v="94"/>
    <s v="Mkt&amp;Fin"/>
    <n v="67.13"/>
    <x v="0"/>
    <n v="250000"/>
  </r>
  <r>
    <n v="136"/>
    <x v="1"/>
    <n v="72"/>
    <s v="Central"/>
    <n v="56"/>
    <s v="Others"/>
    <x v="1"/>
    <n v="69"/>
    <s v="Comm&amp;Mgmt"/>
    <x v="0"/>
    <n v="55.6"/>
    <s v="Mkt&amp;HR"/>
    <n v="65.63"/>
    <x v="0"/>
    <n v="200000"/>
  </r>
  <r>
    <n v="137"/>
    <x v="1"/>
    <n v="47"/>
    <s v="Central"/>
    <n v="59"/>
    <s v="Central"/>
    <x v="2"/>
    <n v="64"/>
    <s v="Comm&amp;Mgmt"/>
    <x v="0"/>
    <n v="78"/>
    <s v="Mkt&amp;Fin"/>
    <n v="61.58"/>
    <x v="1"/>
    <n v="0"/>
  </r>
  <r>
    <n v="138"/>
    <x v="0"/>
    <n v="67"/>
    <s v="Others"/>
    <n v="63"/>
    <s v="Central"/>
    <x v="0"/>
    <n v="72"/>
    <s v="Comm&amp;Mgmt"/>
    <x v="0"/>
    <n v="56"/>
    <s v="Mkt&amp;HR"/>
    <n v="60.41"/>
    <x v="0"/>
    <n v="225000"/>
  </r>
  <r>
    <n v="139"/>
    <x v="1"/>
    <n v="82"/>
    <s v="Others"/>
    <n v="64"/>
    <s v="Others"/>
    <x v="1"/>
    <n v="73"/>
    <s v="Sci&amp;Tech"/>
    <x v="1"/>
    <n v="96"/>
    <s v="Mkt&amp;Fin"/>
    <n v="71.77"/>
    <x v="0"/>
    <n v="250000"/>
  </r>
  <r>
    <n v="140"/>
    <x v="0"/>
    <n v="77"/>
    <s v="Central"/>
    <n v="70"/>
    <s v="Central"/>
    <x v="0"/>
    <n v="59"/>
    <s v="Comm&amp;Mgmt"/>
    <x v="1"/>
    <n v="58"/>
    <s v="Mkt&amp;Fin"/>
    <n v="54.43"/>
    <x v="0"/>
    <n v="220000"/>
  </r>
  <r>
    <n v="141"/>
    <x v="0"/>
    <n v="65"/>
    <s v="Central"/>
    <n v="64.8"/>
    <s v="Others"/>
    <x v="0"/>
    <n v="69.5"/>
    <s v="Comm&amp;Mgmt"/>
    <x v="1"/>
    <n v="56"/>
    <s v="Mkt&amp;Fin"/>
    <n v="56.94"/>
    <x v="0"/>
    <n v="265000"/>
  </r>
  <r>
    <n v="142"/>
    <x v="0"/>
    <n v="66"/>
    <s v="Central"/>
    <n v="64"/>
    <s v="Central"/>
    <x v="1"/>
    <n v="60"/>
    <s v="Comm&amp;Mgmt"/>
    <x v="0"/>
    <n v="60"/>
    <s v="Mkt&amp;HR"/>
    <n v="61.9"/>
    <x v="1"/>
    <n v="0"/>
  </r>
  <r>
    <n v="143"/>
    <x v="0"/>
    <n v="85"/>
    <s v="Central"/>
    <n v="60"/>
    <s v="Others"/>
    <x v="1"/>
    <n v="73.430000000000007"/>
    <s v="Sci&amp;Tech"/>
    <x v="1"/>
    <n v="60"/>
    <s v="Mkt&amp;Fin"/>
    <n v="61.29"/>
    <x v="0"/>
    <n v="260000"/>
  </r>
  <r>
    <n v="144"/>
    <x v="0"/>
    <n v="77.67"/>
    <s v="Others"/>
    <n v="64.89"/>
    <s v="Others"/>
    <x v="0"/>
    <n v="70.67"/>
    <s v="Comm&amp;Mgmt"/>
    <x v="0"/>
    <n v="89"/>
    <s v="Mkt&amp;Fin"/>
    <n v="60.39"/>
    <x v="0"/>
    <n v="300000"/>
  </r>
  <r>
    <n v="145"/>
    <x v="0"/>
    <n v="52"/>
    <s v="Others"/>
    <n v="50"/>
    <s v="Others"/>
    <x v="2"/>
    <n v="61"/>
    <s v="Comm&amp;Mgmt"/>
    <x v="0"/>
    <n v="60"/>
    <s v="Mkt&amp;Fin"/>
    <n v="58.52"/>
    <x v="1"/>
    <n v="0"/>
  </r>
  <r>
    <n v="146"/>
    <x v="0"/>
    <n v="89.4"/>
    <s v="Others"/>
    <n v="65.66"/>
    <s v="Others"/>
    <x v="1"/>
    <n v="71.25"/>
    <s v="Sci&amp;Tech"/>
    <x v="0"/>
    <n v="72"/>
    <s v="Mkt&amp;HR"/>
    <n v="63.23"/>
    <x v="0"/>
    <n v="400000"/>
  </r>
  <r>
    <n v="147"/>
    <x v="0"/>
    <n v="62"/>
    <s v="Central"/>
    <n v="63"/>
    <s v="Others"/>
    <x v="1"/>
    <n v="66"/>
    <s v="Comm&amp;Mgmt"/>
    <x v="0"/>
    <n v="85"/>
    <s v="Mkt&amp;HR"/>
    <n v="55.14"/>
    <x v="0"/>
    <n v="233000"/>
  </r>
  <r>
    <n v="148"/>
    <x v="0"/>
    <n v="70"/>
    <s v="Central"/>
    <n v="74"/>
    <s v="Central"/>
    <x v="0"/>
    <n v="65"/>
    <s v="Comm&amp;Mgmt"/>
    <x v="0"/>
    <n v="83"/>
    <s v="Mkt&amp;Fin"/>
    <n v="62.28"/>
    <x v="0"/>
    <n v="300000"/>
  </r>
  <r>
    <n v="149"/>
    <x v="1"/>
    <n v="77"/>
    <s v="Central"/>
    <n v="86"/>
    <s v="Central"/>
    <x v="2"/>
    <n v="56"/>
    <s v="Others"/>
    <x v="0"/>
    <n v="57"/>
    <s v="Mkt&amp;Fin"/>
    <n v="64.08"/>
    <x v="0"/>
    <n v="240000"/>
  </r>
  <r>
    <n v="150"/>
    <x v="0"/>
    <n v="44"/>
    <s v="Central"/>
    <n v="58"/>
    <s v="Central"/>
    <x v="2"/>
    <n v="55"/>
    <s v="Comm&amp;Mgmt"/>
    <x v="1"/>
    <n v="64.25"/>
    <s v="Mkt&amp;HR"/>
    <n v="58.54"/>
    <x v="1"/>
    <n v="0"/>
  </r>
  <r>
    <n v="151"/>
    <x v="0"/>
    <n v="71"/>
    <s v="Central"/>
    <n v="58.66"/>
    <s v="Central"/>
    <x v="1"/>
    <n v="58"/>
    <s v="Sci&amp;Tech"/>
    <x v="1"/>
    <n v="56"/>
    <s v="Mkt&amp;Fin"/>
    <n v="61.3"/>
    <x v="0"/>
    <n v="690000"/>
  </r>
  <r>
    <n v="152"/>
    <x v="0"/>
    <n v="65"/>
    <s v="Central"/>
    <n v="65"/>
    <s v="Central"/>
    <x v="0"/>
    <n v="75"/>
    <s v="Comm&amp;Mgmt"/>
    <x v="0"/>
    <n v="83"/>
    <s v="Mkt&amp;Fin"/>
    <n v="58.87"/>
    <x v="0"/>
    <n v="270000"/>
  </r>
  <r>
    <n v="153"/>
    <x v="1"/>
    <n v="75.400000000000006"/>
    <s v="Others"/>
    <n v="60.5"/>
    <s v="Central"/>
    <x v="1"/>
    <n v="84"/>
    <s v="Sci&amp;Tech"/>
    <x v="0"/>
    <n v="98"/>
    <s v="Mkt&amp;Fin"/>
    <n v="65.25"/>
    <x v="0"/>
    <n v="240000"/>
  </r>
  <r>
    <n v="154"/>
    <x v="0"/>
    <n v="49"/>
    <s v="Others"/>
    <n v="59"/>
    <s v="Others"/>
    <x v="1"/>
    <n v="65"/>
    <s v="Sci&amp;Tech"/>
    <x v="1"/>
    <n v="86"/>
    <s v="Mkt&amp;Fin"/>
    <n v="62.48"/>
    <x v="0"/>
    <n v="340000"/>
  </r>
  <r>
    <n v="155"/>
    <x v="0"/>
    <n v="53"/>
    <s v="Central"/>
    <n v="63"/>
    <s v="Others"/>
    <x v="1"/>
    <n v="60"/>
    <s v="Comm&amp;Mgmt"/>
    <x v="1"/>
    <n v="70"/>
    <s v="Mkt&amp;Fin"/>
    <n v="53.2"/>
    <x v="0"/>
    <n v="250000"/>
  </r>
  <r>
    <n v="156"/>
    <x v="0"/>
    <n v="51.57"/>
    <s v="Others"/>
    <n v="74.66"/>
    <s v="Others"/>
    <x v="0"/>
    <n v="59.9"/>
    <s v="Comm&amp;Mgmt"/>
    <x v="1"/>
    <n v="56.15"/>
    <s v="Mkt&amp;HR"/>
    <n v="65.989999999999995"/>
    <x v="1"/>
    <n v="0"/>
  </r>
  <r>
    <n v="157"/>
    <x v="0"/>
    <n v="84.2"/>
    <s v="Central"/>
    <n v="69.400000000000006"/>
    <s v="Central"/>
    <x v="1"/>
    <n v="65"/>
    <s v="Sci&amp;Tech"/>
    <x v="1"/>
    <n v="80"/>
    <s v="Mkt&amp;HR"/>
    <n v="52.72"/>
    <x v="0"/>
    <n v="255000"/>
  </r>
  <r>
    <n v="158"/>
    <x v="0"/>
    <n v="66.5"/>
    <s v="Central"/>
    <n v="62.5"/>
    <s v="Central"/>
    <x v="0"/>
    <n v="60.9"/>
    <s v="Comm&amp;Mgmt"/>
    <x v="0"/>
    <n v="93.4"/>
    <s v="Mkt&amp;Fin"/>
    <n v="55.03"/>
    <x v="0"/>
    <n v="300000"/>
  </r>
  <r>
    <n v="159"/>
    <x v="0"/>
    <n v="67"/>
    <s v="Others"/>
    <n v="63"/>
    <s v="Others"/>
    <x v="1"/>
    <n v="64"/>
    <s v="Sci&amp;Tech"/>
    <x v="0"/>
    <n v="60"/>
    <s v="Mkt&amp;Fin"/>
    <n v="61.87"/>
    <x v="1"/>
    <n v="0"/>
  </r>
  <r>
    <n v="160"/>
    <x v="0"/>
    <n v="52"/>
    <s v="Central"/>
    <n v="49"/>
    <s v="Others"/>
    <x v="0"/>
    <n v="58"/>
    <s v="Comm&amp;Mgmt"/>
    <x v="0"/>
    <n v="62"/>
    <s v="Mkt&amp;HR"/>
    <n v="60.59"/>
    <x v="1"/>
    <n v="0"/>
  </r>
  <r>
    <n v="161"/>
    <x v="0"/>
    <n v="87"/>
    <s v="Central"/>
    <n v="74"/>
    <s v="Central"/>
    <x v="1"/>
    <n v="65"/>
    <s v="Sci&amp;Tech"/>
    <x v="1"/>
    <n v="75"/>
    <s v="Mkt&amp;HR"/>
    <n v="72.290000000000006"/>
    <x v="0"/>
    <n v="300000"/>
  </r>
  <r>
    <n v="162"/>
    <x v="0"/>
    <n v="55.6"/>
    <s v="Others"/>
    <n v="51"/>
    <s v="Others"/>
    <x v="0"/>
    <n v="57.5"/>
    <s v="Comm&amp;Mgmt"/>
    <x v="0"/>
    <n v="57.63"/>
    <s v="Mkt&amp;HR"/>
    <n v="62.72"/>
    <x v="1"/>
    <n v="0"/>
  </r>
  <r>
    <n v="163"/>
    <x v="0"/>
    <n v="74.2"/>
    <s v="Central"/>
    <n v="87.6"/>
    <s v="Others"/>
    <x v="0"/>
    <n v="77.25"/>
    <s v="Comm&amp;Mgmt"/>
    <x v="1"/>
    <n v="75.2"/>
    <s v="Mkt&amp;Fin"/>
    <n v="66.06"/>
    <x v="0"/>
    <n v="285000"/>
  </r>
  <r>
    <n v="164"/>
    <x v="0"/>
    <n v="63"/>
    <s v="Others"/>
    <n v="67"/>
    <s v="Others"/>
    <x v="1"/>
    <n v="64"/>
    <s v="Sci&amp;Tech"/>
    <x v="0"/>
    <n v="75"/>
    <s v="Mkt&amp;Fin"/>
    <n v="66.459999999999994"/>
    <x v="0"/>
    <n v="500000"/>
  </r>
  <r>
    <n v="165"/>
    <x v="1"/>
    <n v="67.16"/>
    <s v="Central"/>
    <n v="72.5"/>
    <s v="Central"/>
    <x v="0"/>
    <n v="63.35"/>
    <s v="Comm&amp;Mgmt"/>
    <x v="0"/>
    <n v="53.04"/>
    <s v="Mkt&amp;Fin"/>
    <n v="65.52"/>
    <x v="0"/>
    <n v="250000"/>
  </r>
  <r>
    <n v="166"/>
    <x v="1"/>
    <n v="63.3"/>
    <s v="Central"/>
    <n v="78.33"/>
    <s v="Others"/>
    <x v="0"/>
    <n v="74"/>
    <s v="Comm&amp;Mgmt"/>
    <x v="0"/>
    <n v="80"/>
    <s v="Mkt&amp;Fin"/>
    <n v="74.56"/>
    <x v="1"/>
    <n v="0"/>
  </r>
  <r>
    <n v="167"/>
    <x v="0"/>
    <n v="62"/>
    <s v="Others"/>
    <n v="62"/>
    <s v="Others"/>
    <x v="0"/>
    <n v="60"/>
    <s v="Comm&amp;Mgmt"/>
    <x v="1"/>
    <n v="63"/>
    <s v="Mkt&amp;HR"/>
    <n v="52.38"/>
    <x v="0"/>
    <n v="240000"/>
  </r>
  <r>
    <n v="168"/>
    <x v="0"/>
    <n v="67.900000000000006"/>
    <s v="Others"/>
    <n v="62"/>
    <s v="Others"/>
    <x v="1"/>
    <n v="67"/>
    <s v="Sci&amp;Tech"/>
    <x v="1"/>
    <n v="58.1"/>
    <s v="Mkt&amp;Fin"/>
    <n v="75.709999999999994"/>
    <x v="1"/>
    <n v="0"/>
  </r>
  <r>
    <n v="169"/>
    <x v="1"/>
    <n v="48"/>
    <s v="Central"/>
    <n v="51"/>
    <s v="Central"/>
    <x v="0"/>
    <n v="58"/>
    <s v="Comm&amp;Mgmt"/>
    <x v="1"/>
    <n v="60"/>
    <s v="Mkt&amp;HR"/>
    <n v="58.79"/>
    <x v="1"/>
    <n v="0"/>
  </r>
  <r>
    <n v="170"/>
    <x v="0"/>
    <n v="59.96"/>
    <s v="Others"/>
    <n v="42.16"/>
    <s v="Others"/>
    <x v="1"/>
    <n v="61.26"/>
    <s v="Sci&amp;Tech"/>
    <x v="0"/>
    <n v="54.48"/>
    <s v="Mkt&amp;HR"/>
    <n v="65.48"/>
    <x v="1"/>
    <n v="0"/>
  </r>
  <r>
    <n v="171"/>
    <x v="1"/>
    <n v="63.4"/>
    <s v="Others"/>
    <n v="67.2"/>
    <s v="Others"/>
    <x v="0"/>
    <n v="60"/>
    <s v="Comm&amp;Mgmt"/>
    <x v="0"/>
    <n v="58.06"/>
    <s v="Mkt&amp;HR"/>
    <n v="69.28"/>
    <x v="1"/>
    <n v="0"/>
  </r>
  <r>
    <n v="172"/>
    <x v="0"/>
    <n v="80"/>
    <s v="Others"/>
    <n v="80"/>
    <s v="Others"/>
    <x v="0"/>
    <n v="72"/>
    <s v="Comm&amp;Mgmt"/>
    <x v="1"/>
    <n v="63.79"/>
    <s v="Mkt&amp;Fin"/>
    <n v="66.040000000000006"/>
    <x v="0"/>
    <n v="290000"/>
  </r>
  <r>
    <n v="173"/>
    <x v="0"/>
    <n v="73"/>
    <s v="Others"/>
    <n v="58"/>
    <s v="Others"/>
    <x v="0"/>
    <n v="56"/>
    <s v="Comm&amp;Mgmt"/>
    <x v="0"/>
    <n v="84"/>
    <s v="Mkt&amp;HR"/>
    <n v="52.64"/>
    <x v="0"/>
    <n v="300000"/>
  </r>
  <r>
    <n v="174"/>
    <x v="1"/>
    <n v="52"/>
    <s v="Others"/>
    <n v="52"/>
    <s v="Others"/>
    <x v="1"/>
    <n v="55"/>
    <s v="Sci&amp;Tech"/>
    <x v="0"/>
    <n v="67"/>
    <s v="Mkt&amp;HR"/>
    <n v="59.32"/>
    <x v="1"/>
    <n v="0"/>
  </r>
  <r>
    <n v="175"/>
    <x v="0"/>
    <n v="73.239999999999995"/>
    <s v="Others"/>
    <n v="50.83"/>
    <s v="Others"/>
    <x v="1"/>
    <n v="64.27"/>
    <s v="Sci&amp;Tech"/>
    <x v="1"/>
    <n v="64"/>
    <s v="Mkt&amp;Fin"/>
    <n v="66.23"/>
    <x v="0"/>
    <n v="500000"/>
  </r>
  <r>
    <n v="176"/>
    <x v="0"/>
    <n v="63"/>
    <s v="Others"/>
    <n v="62"/>
    <s v="Others"/>
    <x v="1"/>
    <n v="65"/>
    <s v="Sci&amp;Tech"/>
    <x v="0"/>
    <n v="87.5"/>
    <s v="Mkt&amp;HR"/>
    <n v="60.69"/>
    <x v="1"/>
    <n v="0"/>
  </r>
  <r>
    <n v="177"/>
    <x v="1"/>
    <n v="59"/>
    <s v="Central"/>
    <n v="60"/>
    <s v="Others"/>
    <x v="0"/>
    <n v="56"/>
    <s v="Comm&amp;Mgmt"/>
    <x v="0"/>
    <n v="55"/>
    <s v="Mkt&amp;HR"/>
    <n v="57.9"/>
    <x v="0"/>
    <n v="220000"/>
  </r>
  <r>
    <n v="178"/>
    <x v="1"/>
    <n v="73"/>
    <s v="Central"/>
    <n v="97"/>
    <s v="Others"/>
    <x v="0"/>
    <n v="79"/>
    <s v="Comm&amp;Mgmt"/>
    <x v="1"/>
    <n v="89"/>
    <s v="Mkt&amp;Fin"/>
    <n v="70.81"/>
    <x v="0"/>
    <n v="650000"/>
  </r>
  <r>
    <n v="179"/>
    <x v="0"/>
    <n v="68"/>
    <s v="Others"/>
    <n v="56"/>
    <s v="Others"/>
    <x v="1"/>
    <n v="68"/>
    <s v="Sci&amp;Tech"/>
    <x v="0"/>
    <n v="73"/>
    <s v="Mkt&amp;HR"/>
    <n v="68.069999999999993"/>
    <x v="0"/>
    <n v="350000"/>
  </r>
  <r>
    <n v="180"/>
    <x v="1"/>
    <n v="77.8"/>
    <s v="Central"/>
    <n v="64"/>
    <s v="Central"/>
    <x v="1"/>
    <n v="64.2"/>
    <s v="Sci&amp;Tech"/>
    <x v="0"/>
    <n v="75.5"/>
    <s v="Mkt&amp;HR"/>
    <n v="72.14"/>
    <x v="1"/>
    <n v="0"/>
  </r>
  <r>
    <n v="181"/>
    <x v="0"/>
    <n v="65"/>
    <s v="Central"/>
    <n v="71.5"/>
    <s v="Others"/>
    <x v="0"/>
    <n v="62.8"/>
    <s v="Comm&amp;Mgmt"/>
    <x v="1"/>
    <n v="57"/>
    <s v="Mkt&amp;Fin"/>
    <n v="56.6"/>
    <x v="0"/>
    <n v="265000"/>
  </r>
  <r>
    <n v="182"/>
    <x v="0"/>
    <n v="62"/>
    <s v="Central"/>
    <n v="60.33"/>
    <s v="Others"/>
    <x v="1"/>
    <n v="64.209999999999994"/>
    <s v="Sci&amp;Tech"/>
    <x v="0"/>
    <n v="63"/>
    <s v="Mkt&amp;HR"/>
    <n v="60.02"/>
    <x v="1"/>
    <n v="0"/>
  </r>
  <r>
    <n v="183"/>
    <x v="0"/>
    <n v="52"/>
    <s v="Others"/>
    <n v="65"/>
    <s v="Others"/>
    <x v="2"/>
    <n v="57"/>
    <s v="Others"/>
    <x v="1"/>
    <n v="75"/>
    <s v="Mkt&amp;Fin"/>
    <n v="59.81"/>
    <x v="1"/>
    <n v="0"/>
  </r>
  <r>
    <n v="184"/>
    <x v="0"/>
    <n v="65"/>
    <s v="Central"/>
    <n v="77"/>
    <s v="Central"/>
    <x v="0"/>
    <n v="69"/>
    <s v="Comm&amp;Mgmt"/>
    <x v="0"/>
    <n v="60"/>
    <s v="Mkt&amp;HR"/>
    <n v="61.82"/>
    <x v="0"/>
    <n v="276000"/>
  </r>
  <r>
    <n v="185"/>
    <x v="1"/>
    <n v="56.28"/>
    <s v="Others"/>
    <n v="62.83"/>
    <s v="Others"/>
    <x v="0"/>
    <n v="59.79"/>
    <s v="Comm&amp;Mgmt"/>
    <x v="0"/>
    <n v="60"/>
    <s v="Mkt&amp;HR"/>
    <n v="57.29"/>
    <x v="1"/>
    <n v="0"/>
  </r>
  <r>
    <n v="186"/>
    <x v="1"/>
    <n v="88"/>
    <s v="Central"/>
    <n v="72"/>
    <s v="Central"/>
    <x v="1"/>
    <n v="78"/>
    <s v="Others"/>
    <x v="0"/>
    <n v="82"/>
    <s v="Mkt&amp;HR"/>
    <n v="71.430000000000007"/>
    <x v="0"/>
    <n v="252000"/>
  </r>
  <r>
    <n v="187"/>
    <x v="1"/>
    <n v="52"/>
    <s v="Central"/>
    <n v="64"/>
    <s v="Central"/>
    <x v="0"/>
    <n v="61"/>
    <s v="Comm&amp;Mgmt"/>
    <x v="0"/>
    <n v="55"/>
    <s v="Mkt&amp;Fin"/>
    <n v="62.93"/>
    <x v="1"/>
    <n v="0"/>
  </r>
  <r>
    <n v="188"/>
    <x v="0"/>
    <n v="78.5"/>
    <s v="Central"/>
    <n v="65.5"/>
    <s v="Central"/>
    <x v="1"/>
    <n v="67"/>
    <s v="Sci&amp;Tech"/>
    <x v="1"/>
    <n v="95"/>
    <s v="Mkt&amp;Fin"/>
    <n v="64.86"/>
    <x v="0"/>
    <n v="280000"/>
  </r>
  <r>
    <n v="189"/>
    <x v="0"/>
    <n v="61.8"/>
    <s v="Others"/>
    <n v="47"/>
    <s v="Others"/>
    <x v="0"/>
    <n v="54.38"/>
    <s v="Comm&amp;Mgmt"/>
    <x v="0"/>
    <n v="57"/>
    <s v="Mkt&amp;Fin"/>
    <n v="56.13"/>
    <x v="1"/>
    <n v="0"/>
  </r>
  <r>
    <n v="190"/>
    <x v="1"/>
    <n v="54"/>
    <s v="Central"/>
    <n v="77.599999999999994"/>
    <s v="Others"/>
    <x v="0"/>
    <n v="69.2"/>
    <s v="Comm&amp;Mgmt"/>
    <x v="0"/>
    <n v="95.65"/>
    <s v="Mkt&amp;Fin"/>
    <n v="66.94"/>
    <x v="1"/>
    <n v="0"/>
  </r>
  <r>
    <n v="191"/>
    <x v="1"/>
    <n v="64"/>
    <s v="Others"/>
    <n v="70.2"/>
    <s v="Central"/>
    <x v="0"/>
    <n v="61"/>
    <s v="Comm&amp;Mgmt"/>
    <x v="0"/>
    <n v="50"/>
    <s v="Mkt&amp;Fin"/>
    <n v="62.5"/>
    <x v="1"/>
    <n v="0"/>
  </r>
  <r>
    <n v="192"/>
    <x v="0"/>
    <n v="67"/>
    <s v="Others"/>
    <n v="61"/>
    <s v="Central"/>
    <x v="1"/>
    <n v="72"/>
    <s v="Comm&amp;Mgmt"/>
    <x v="0"/>
    <n v="72"/>
    <s v="Mkt&amp;Fin"/>
    <n v="61.01"/>
    <x v="0"/>
    <n v="264000"/>
  </r>
  <r>
    <n v="193"/>
    <x v="0"/>
    <n v="65.2"/>
    <s v="Central"/>
    <n v="61.4"/>
    <s v="Central"/>
    <x v="0"/>
    <n v="64.8"/>
    <s v="Comm&amp;Mgmt"/>
    <x v="1"/>
    <n v="93.4"/>
    <s v="Mkt&amp;Fin"/>
    <n v="57.34"/>
    <x v="0"/>
    <n v="270000"/>
  </r>
  <r>
    <n v="194"/>
    <x v="1"/>
    <n v="60"/>
    <s v="Central"/>
    <n v="63"/>
    <s v="Central"/>
    <x v="2"/>
    <n v="56"/>
    <s v="Others"/>
    <x v="1"/>
    <n v="80"/>
    <s v="Mkt&amp;HR"/>
    <n v="56.63"/>
    <x v="0"/>
    <n v="300000"/>
  </r>
  <r>
    <n v="195"/>
    <x v="0"/>
    <n v="52"/>
    <s v="Others"/>
    <n v="55"/>
    <s v="Others"/>
    <x v="0"/>
    <n v="56.3"/>
    <s v="Comm&amp;Mgmt"/>
    <x v="0"/>
    <n v="59"/>
    <s v="Mkt&amp;Fin"/>
    <n v="64.739999999999995"/>
    <x v="1"/>
    <n v="0"/>
  </r>
  <r>
    <n v="196"/>
    <x v="0"/>
    <n v="66"/>
    <s v="Central"/>
    <n v="76"/>
    <s v="Central"/>
    <x v="0"/>
    <n v="72"/>
    <s v="Comm&amp;Mgmt"/>
    <x v="1"/>
    <n v="84"/>
    <s v="Mkt&amp;HR"/>
    <n v="58.95"/>
    <x v="0"/>
    <n v="275000"/>
  </r>
  <r>
    <n v="197"/>
    <x v="0"/>
    <n v="72"/>
    <s v="Others"/>
    <n v="63"/>
    <s v="Others"/>
    <x v="1"/>
    <n v="77.5"/>
    <s v="Sci&amp;Tech"/>
    <x v="1"/>
    <n v="78"/>
    <s v="Mkt&amp;Fin"/>
    <n v="54.48"/>
    <x v="0"/>
    <n v="250000"/>
  </r>
  <r>
    <n v="198"/>
    <x v="1"/>
    <n v="83.96"/>
    <s v="Others"/>
    <n v="53"/>
    <s v="Others"/>
    <x v="1"/>
    <n v="91"/>
    <s v="Sci&amp;Tech"/>
    <x v="0"/>
    <n v="59.32"/>
    <s v="Mkt&amp;HR"/>
    <n v="69.709999999999994"/>
    <x v="0"/>
    <n v="260000"/>
  </r>
  <r>
    <n v="199"/>
    <x v="1"/>
    <n v="67"/>
    <s v="Central"/>
    <n v="70"/>
    <s v="Central"/>
    <x v="0"/>
    <n v="65"/>
    <s v="Others"/>
    <x v="0"/>
    <n v="88"/>
    <s v="Mkt&amp;HR"/>
    <n v="71.959999999999994"/>
    <x v="1"/>
    <n v="0"/>
  </r>
  <r>
    <n v="200"/>
    <x v="0"/>
    <n v="69"/>
    <s v="Others"/>
    <n v="65"/>
    <s v="Others"/>
    <x v="0"/>
    <n v="57"/>
    <s v="Comm&amp;Mgmt"/>
    <x v="0"/>
    <n v="73"/>
    <s v="Mkt&amp;HR"/>
    <n v="55.8"/>
    <x v="0"/>
    <n v="265000"/>
  </r>
  <r>
    <n v="201"/>
    <x v="0"/>
    <n v="69"/>
    <s v="Others"/>
    <n v="60"/>
    <s v="Others"/>
    <x v="0"/>
    <n v="65"/>
    <s v="Comm&amp;Mgmt"/>
    <x v="0"/>
    <n v="87.55"/>
    <s v="Mkt&amp;Fin"/>
    <n v="52.81"/>
    <x v="0"/>
    <n v="300000"/>
  </r>
  <r>
    <n v="202"/>
    <x v="0"/>
    <n v="54.2"/>
    <s v="Central"/>
    <n v="63"/>
    <s v="Others"/>
    <x v="1"/>
    <n v="58"/>
    <s v="Comm&amp;Mgmt"/>
    <x v="0"/>
    <n v="79"/>
    <s v="Mkt&amp;HR"/>
    <n v="58.44"/>
    <x v="1"/>
    <n v="0"/>
  </r>
  <r>
    <n v="203"/>
    <x v="0"/>
    <n v="70"/>
    <s v="Central"/>
    <n v="63"/>
    <s v="Central"/>
    <x v="1"/>
    <n v="66"/>
    <s v="Sci&amp;Tech"/>
    <x v="0"/>
    <n v="61.28"/>
    <s v="Mkt&amp;HR"/>
    <n v="60.11"/>
    <x v="0"/>
    <n v="240000"/>
  </r>
  <r>
    <n v="204"/>
    <x v="0"/>
    <n v="55.68"/>
    <s v="Others"/>
    <n v="61.33"/>
    <s v="Others"/>
    <x v="0"/>
    <n v="56.87"/>
    <s v="Comm&amp;Mgmt"/>
    <x v="0"/>
    <n v="66"/>
    <s v="Mkt&amp;HR"/>
    <n v="58.3"/>
    <x v="0"/>
    <n v="260000"/>
  </r>
  <r>
    <n v="205"/>
    <x v="1"/>
    <n v="74"/>
    <s v="Others"/>
    <n v="73"/>
    <s v="Others"/>
    <x v="0"/>
    <n v="73"/>
    <s v="Comm&amp;Mgmt"/>
    <x v="1"/>
    <n v="80"/>
    <s v="Mkt&amp;Fin"/>
    <n v="67.69"/>
    <x v="0"/>
    <n v="210000"/>
  </r>
  <r>
    <n v="206"/>
    <x v="0"/>
    <n v="61"/>
    <s v="Others"/>
    <n v="62"/>
    <s v="Others"/>
    <x v="0"/>
    <n v="65"/>
    <s v="Comm&amp;Mgmt"/>
    <x v="0"/>
    <n v="62"/>
    <s v="Mkt&amp;Fin"/>
    <n v="56.81"/>
    <x v="0"/>
    <n v="250000"/>
  </r>
  <r>
    <n v="207"/>
    <x v="0"/>
    <n v="41"/>
    <s v="Central"/>
    <n v="42"/>
    <s v="Central"/>
    <x v="1"/>
    <n v="60"/>
    <s v="Comm&amp;Mgmt"/>
    <x v="0"/>
    <n v="97"/>
    <s v="Mkt&amp;Fin"/>
    <n v="53.39"/>
    <x v="1"/>
    <n v="0"/>
  </r>
  <r>
    <n v="208"/>
    <x v="0"/>
    <n v="83.33"/>
    <s v="Central"/>
    <n v="78"/>
    <s v="Others"/>
    <x v="0"/>
    <n v="61"/>
    <s v="Comm&amp;Mgmt"/>
    <x v="1"/>
    <n v="88.56"/>
    <s v="Mkt&amp;Fin"/>
    <n v="71.55"/>
    <x v="0"/>
    <n v="300000"/>
  </r>
  <r>
    <n v="209"/>
    <x v="1"/>
    <n v="43"/>
    <s v="Central"/>
    <n v="60"/>
    <s v="Others"/>
    <x v="1"/>
    <n v="65"/>
    <s v="Comm&amp;Mgmt"/>
    <x v="0"/>
    <n v="92.66"/>
    <s v="Mkt&amp;HR"/>
    <n v="62.92"/>
    <x v="1"/>
    <n v="0"/>
  </r>
  <r>
    <n v="210"/>
    <x v="0"/>
    <n v="62"/>
    <s v="Central"/>
    <n v="72"/>
    <s v="Central"/>
    <x v="0"/>
    <n v="65"/>
    <s v="Comm&amp;Mgmt"/>
    <x v="0"/>
    <n v="67"/>
    <s v="Mkt&amp;Fin"/>
    <n v="56.49"/>
    <x v="0"/>
    <n v="216000"/>
  </r>
  <r>
    <n v="211"/>
    <x v="0"/>
    <n v="80.599999999999994"/>
    <s v="Others"/>
    <n v="82"/>
    <s v="Others"/>
    <x v="0"/>
    <n v="77.599999999999994"/>
    <s v="Comm&amp;Mgmt"/>
    <x v="0"/>
    <n v="91"/>
    <s v="Mkt&amp;Fin"/>
    <n v="74.489999999999995"/>
    <x v="0"/>
    <n v="400000"/>
  </r>
  <r>
    <n v="212"/>
    <x v="0"/>
    <n v="58"/>
    <s v="Others"/>
    <n v="60"/>
    <s v="Others"/>
    <x v="1"/>
    <n v="72"/>
    <s v="Sci&amp;Tech"/>
    <x v="0"/>
    <n v="74"/>
    <s v="Mkt&amp;Fin"/>
    <n v="53.62"/>
    <x v="0"/>
    <n v="275000"/>
  </r>
  <r>
    <n v="213"/>
    <x v="0"/>
    <n v="67"/>
    <s v="Others"/>
    <n v="67"/>
    <s v="Others"/>
    <x v="0"/>
    <n v="73"/>
    <s v="Comm&amp;Mgmt"/>
    <x v="1"/>
    <n v="59"/>
    <s v="Mkt&amp;Fin"/>
    <n v="69.72"/>
    <x v="0"/>
    <n v="295000"/>
  </r>
  <r>
    <n v="214"/>
    <x v="1"/>
    <n v="74"/>
    <s v="Others"/>
    <n v="66"/>
    <s v="Others"/>
    <x v="0"/>
    <n v="58"/>
    <s v="Comm&amp;Mgmt"/>
    <x v="0"/>
    <n v="70"/>
    <s v="Mkt&amp;HR"/>
    <n v="60.23"/>
    <x v="0"/>
    <n v="204000"/>
  </r>
  <r>
    <n v="215"/>
    <x v="0"/>
    <n v="62"/>
    <s v="Central"/>
    <n v="58"/>
    <s v="Others"/>
    <x v="1"/>
    <n v="53"/>
    <s v="Comm&amp;Mgmt"/>
    <x v="0"/>
    <n v="89"/>
    <s v="Mkt&amp;HR"/>
    <n v="60.22"/>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BA1CF-FAC9-4049-8E2C-3B81E6F26812}" name="PivotTable36"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18">
  <location ref="A45:C49"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pivotFields>
  <rowFields count="1">
    <field x="9"/>
  </rowFields>
  <rowItems count="3">
    <i>
      <x/>
    </i>
    <i>
      <x v="1"/>
    </i>
    <i t="grand">
      <x/>
    </i>
  </rowItems>
  <colFields count="1">
    <field x="13"/>
  </colFields>
  <colItems count="2">
    <i>
      <x/>
    </i>
    <i>
      <x v="1"/>
    </i>
  </colItems>
  <dataFields count="1">
    <dataField name="Count of status" fld="13" subtotal="count" showDataAs="percentOfRow" baseField="9" baseItem="0" numFmtId="1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A91E8B-4148-4274-80DB-C43BED92EADB}" name="PivotTable4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0">
  <location ref="A110:C115" firstHeaderRow="1" firstDataRow="2" firstDataCol="1"/>
  <pivotFields count="15">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dataField="1" multipleItemSelectionAllowed="1" showAll="0">
      <items count="3">
        <item x="1"/>
        <item x="0"/>
        <item t="default"/>
      </items>
    </pivotField>
    <pivotField showAll="0"/>
  </pivotFields>
  <rowFields count="1">
    <field x="6"/>
  </rowFields>
  <rowItems count="4">
    <i>
      <x/>
    </i>
    <i>
      <x v="1"/>
    </i>
    <i>
      <x v="2"/>
    </i>
    <i t="grand">
      <x/>
    </i>
  </rowItems>
  <colFields count="1">
    <field x="13"/>
  </colFields>
  <colItems count="2">
    <i>
      <x/>
    </i>
    <i>
      <x v="1"/>
    </i>
  </colItems>
  <dataFields count="1">
    <dataField name="Count of status" fld="13" subtotal="count" showDataAs="percentOfRow" baseField="9" baseItem="0" numFmtId="10"/>
  </dataFields>
  <chartFormats count="12">
    <chartFormat chart="8" format="2"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pivotArea type="data" outline="0" fieldPosition="0">
        <references count="3">
          <reference field="4294967294" count="1" selected="0">
            <x v="0"/>
          </reference>
          <reference field="6" count="1" selected="0">
            <x v="2"/>
          </reference>
          <reference field="13"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3">
          <reference field="4294967294" count="1" selected="0">
            <x v="0"/>
          </reference>
          <reference field="6" count="1" selected="0">
            <x v="0"/>
          </reference>
          <reference field="13" count="1" selected="0">
            <x v="0"/>
          </reference>
        </references>
      </pivotArea>
    </chartFormat>
    <chartFormat chart="9" format="5">
      <pivotArea type="data" outline="0" fieldPosition="0">
        <references count="3">
          <reference field="4294967294" count="1" selected="0">
            <x v="0"/>
          </reference>
          <reference field="6" count="1" selected="0">
            <x v="1"/>
          </reference>
          <reference field="13" count="1" selected="0">
            <x v="0"/>
          </reference>
        </references>
      </pivotArea>
    </chartFormat>
    <chartFormat chart="9" format="6">
      <pivotArea type="data" outline="0" fieldPosition="0">
        <references count="3">
          <reference field="4294967294" count="1" selected="0">
            <x v="0"/>
          </reference>
          <reference field="6" count="1" selected="0">
            <x v="0"/>
          </reference>
          <reference field="13" count="1" selected="0">
            <x v="1"/>
          </reference>
        </references>
      </pivotArea>
    </chartFormat>
    <chartFormat chart="9" format="7">
      <pivotArea type="data" outline="0" fieldPosition="0">
        <references count="3">
          <reference field="4294967294" count="1" selected="0">
            <x v="0"/>
          </reference>
          <reference field="6" count="1" selected="0">
            <x v="1"/>
          </reference>
          <reference field="13" count="1" selected="0">
            <x v="1"/>
          </reference>
        </references>
      </pivotArea>
    </chartFormat>
    <chartFormat chart="9" format="8">
      <pivotArea type="data" outline="0" fieldPosition="0">
        <references count="3">
          <reference field="4294967294" count="1" selected="0">
            <x v="0"/>
          </reference>
          <reference field="6"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CAA011-0511-4E09-B65E-4DCD822CCC8B}" name="PivotTable53"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5">
  <location ref="A220:C224" firstHeaderRow="1" firstDataRow="2" firstDataCol="1" rowPageCount="1" colPageCount="1"/>
  <pivotFields count="15">
    <pivotField showAll="0"/>
    <pivotField axis="axisPage"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dataField="1" showAll="0"/>
    <pivotField axis="axisCol" showAll="0">
      <items count="3">
        <item x="1"/>
        <item x="0"/>
        <item t="default"/>
      </items>
    </pivotField>
    <pivotField showAll="0"/>
    <pivotField axis="axisRow" multipleItemSelectionAllowed="1" showAll="0">
      <items count="3">
        <item x="1"/>
        <item x="0"/>
        <item t="default"/>
      </items>
    </pivotField>
    <pivotField showAll="0"/>
  </pivotFields>
  <rowFields count="1">
    <field x="13"/>
  </rowFields>
  <rowItems count="3">
    <i>
      <x/>
    </i>
    <i>
      <x v="1"/>
    </i>
    <i t="grand">
      <x/>
    </i>
  </rowItems>
  <colFields count="1">
    <field x="11"/>
  </colFields>
  <colItems count="2">
    <i>
      <x/>
    </i>
    <i>
      <x v="1"/>
    </i>
  </colItems>
  <pageFields count="1">
    <pageField fld="1" hier="-1"/>
  </pageFields>
  <dataFields count="1">
    <dataField name="Average of etest_p" fld="10" subtotal="average" baseField="11" baseItem="0" numFmtId="2"/>
  </dataFields>
  <chartFormats count="3">
    <chartFormat chart="14" format="0" series="1">
      <pivotArea type="data" outline="0" fieldPosition="0">
        <references count="2">
          <reference field="4294967294" count="1" selected="0">
            <x v="0"/>
          </reference>
          <reference field="11" count="1" selected="0">
            <x v="0"/>
          </reference>
        </references>
      </pivotArea>
    </chartFormat>
    <chartFormat chart="14" format="1" series="1">
      <pivotArea type="data" outline="0" fieldPosition="0">
        <references count="2">
          <reference field="4294967294" count="1" selected="0">
            <x v="0"/>
          </reference>
          <reference field="11" count="1" selected="0">
            <x v="1"/>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D488FD-31EC-4058-A9C8-029D981D979E}" name="PivotTable5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4">
  <location ref="A200:C205" firstHeaderRow="1" firstDataRow="2" firstDataCol="1" rowPageCount="1" colPageCount="1"/>
  <pivotFields count="15">
    <pivotField showAll="0"/>
    <pivotField axis="axisPage" showAll="0">
      <items count="3">
        <item x="1"/>
        <item x="0"/>
        <item t="default"/>
      </items>
    </pivotField>
    <pivotField showAll="0"/>
    <pivotField showAll="0"/>
    <pivotField showAll="0"/>
    <pivotField showAll="0"/>
    <pivotField showAll="0"/>
    <pivotField dataField="1" showAll="0"/>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pivotFields>
  <rowFields count="1">
    <field x="8"/>
  </rowFields>
  <rowItems count="4">
    <i>
      <x/>
    </i>
    <i>
      <x v="1"/>
    </i>
    <i>
      <x v="2"/>
    </i>
    <i t="grand">
      <x/>
    </i>
  </rowItems>
  <colFields count="1">
    <field x="13"/>
  </colFields>
  <colItems count="2">
    <i>
      <x/>
    </i>
    <i>
      <x v="1"/>
    </i>
  </colItems>
  <pageFields count="1">
    <pageField fld="1" hier="-1"/>
  </pageFields>
  <dataFields count="1">
    <dataField name="Average of degree_p" fld="7" subtotal="average" baseField="8" baseItem="0" numFmtId="2"/>
  </dataFields>
  <chartFormats count="3">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26DA9C-E7E8-4710-8CED-23E84D4F8FF3}" name="PivotTable48"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
  <location ref="A157:C161" firstHeaderRow="1" firstDataRow="2" firstDataCol="1" rowPageCount="1" colPageCount="1"/>
  <pivotFields count="15">
    <pivotField showAll="0"/>
    <pivotField axis="axisPage" showAll="0">
      <items count="3">
        <item x="1"/>
        <item x="0"/>
        <item t="default"/>
      </items>
    </pivotField>
    <pivotField dataField="1" showAll="0"/>
    <pivotField axis="axisRow" showAll="0">
      <items count="3">
        <item x="1"/>
        <item x="0"/>
        <item t="default"/>
      </items>
    </pivotField>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pivotFields>
  <rowFields count="1">
    <field x="3"/>
  </rowFields>
  <rowItems count="3">
    <i>
      <x/>
    </i>
    <i>
      <x v="1"/>
    </i>
    <i t="grand">
      <x/>
    </i>
  </rowItems>
  <colFields count="1">
    <field x="13"/>
  </colFields>
  <colItems count="2">
    <i>
      <x/>
    </i>
    <i>
      <x v="1"/>
    </i>
  </colItems>
  <pageFields count="1">
    <pageField fld="1" hier="-1"/>
  </pageFields>
  <dataFields count="1">
    <dataField name="Average of ssc_p" fld="2" subtotal="average" baseField="3" baseItem="1" numFmtId="2"/>
  </dataFields>
  <chartFormats count="3">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944DEC-E62C-49BA-A793-F7D5F272BD38}" name="PivotTable2"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2">
  <location ref="A245:B248"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Row" dataField="1" multipleItemSelectionAllowed="1" showAll="0">
      <items count="3">
        <item x="1"/>
        <item x="0"/>
        <item t="default"/>
      </items>
    </pivotField>
    <pivotField showAll="0"/>
  </pivotFields>
  <rowFields count="1">
    <field x="13"/>
  </rowFields>
  <rowItems count="3">
    <i>
      <x/>
    </i>
    <i>
      <x v="1"/>
    </i>
    <i t="grand">
      <x/>
    </i>
  </rowItems>
  <colItems count="1">
    <i/>
  </colItems>
  <dataFields count="1">
    <dataField name="Count of status" fld="13" subtotal="count" showDataAs="percentOfTotal" baseField="9" baseItem="0" numFmtId="10"/>
  </dataFields>
  <chartFormats count="12">
    <chartFormat chart="8" format="2"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3" count="1" selected="0">
            <x v="0"/>
          </reference>
        </references>
      </pivotArea>
    </chartFormat>
    <chartFormat chart="17" format="6">
      <pivotArea type="data" outline="0" fieldPosition="0">
        <references count="2">
          <reference field="4294967294" count="1" selected="0">
            <x v="0"/>
          </reference>
          <reference field="13" count="1" selected="0">
            <x v="1"/>
          </reference>
        </references>
      </pivotArea>
    </chartFormat>
    <chartFormat chart="10" format="1">
      <pivotArea type="data" outline="0" fieldPosition="0">
        <references count="2">
          <reference field="4294967294" count="1" selected="0">
            <x v="0"/>
          </reference>
          <reference field="13" count="1" selected="0">
            <x v="0"/>
          </reference>
        </references>
      </pivotArea>
    </chartFormat>
    <chartFormat chart="1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 Table 11 3" cacheId="7" applyNumberFormats="0" applyBorderFormats="0" applyFontFormats="0" applyPatternFormats="0" applyAlignmentFormats="0" applyWidthHeightFormats="0" dataCaption="" updatedVersion="7" compact="0" compactData="0">
  <location ref="A41:D45" firstHeaderRow="1" firstDataRow="2" firstDataCol="1"/>
  <pivotFields count="15">
    <pivotField name="sl_no" compact="0" outline="0" multipleItemSelectionAllowed="1" showAll="0"/>
    <pivotField name="gender" axis="axisRow" compact="0" outline="0" multipleItemSelectionAllowed="1" showAll="0" sortType="ascending">
      <items count="3">
        <item x="1"/>
        <item x="0"/>
        <item t="default"/>
      </items>
    </pivotField>
    <pivotField name="ssc_p" compact="0" outline="0" multipleItemSelectionAllowed="1" showAll="0"/>
    <pivotField name="ssc_b" compact="0" outline="0" multipleItemSelectionAllowed="1" showAll="0"/>
    <pivotField name="hsc_p" compact="0" outline="0" multipleItemSelectionAllowed="1" showAll="0"/>
    <pivotField name="hsc_b" compact="0" outline="0" multipleItemSelectionAllowed="1" showAll="0"/>
    <pivotField name="hsc_s" compact="0" outline="0" multipleItemSelectionAllowed="1" showAll="0"/>
    <pivotField name="degree_p" compact="0" outline="0" multipleItemSelectionAllowed="1" showAll="0"/>
    <pivotField name="degree_t" compact="0" outline="0" multipleItemSelectionAllowed="1" showAll="0"/>
    <pivotField name="workex" compact="0" outline="0" multipleItemSelectionAllowed="1" showAll="0"/>
    <pivotField name="etest_p" compact="0" outline="0" multipleItemSelectionAllowed="1" showAll="0"/>
    <pivotField name="specialisation" compact="0" outline="0" multipleItemSelectionAllowed="1" showAll="0"/>
    <pivotField name="mba_p" compact="0" outline="0" multipleItemSelectionAllowed="1" showAll="0"/>
    <pivotField name="status" axis="axisCol" dataField="1" compact="0" outline="0" multipleItemSelectionAllowed="1" showAll="0" sortType="ascending">
      <items count="3">
        <item x="1"/>
        <item x="0"/>
        <item t="default"/>
      </items>
    </pivotField>
    <pivotField name="salary" compact="0" outline="0" multipleItemSelectionAllowed="1" showAll="0"/>
  </pivotFields>
  <rowFields count="1">
    <field x="1"/>
  </rowFields>
  <rowItems count="3">
    <i>
      <x/>
    </i>
    <i>
      <x v="1"/>
    </i>
    <i t="grand">
      <x/>
    </i>
  </rowItems>
  <colFields count="1">
    <field x="13"/>
  </colFields>
  <colItems count="3">
    <i>
      <x/>
    </i>
    <i>
      <x v="1"/>
    </i>
    <i t="grand">
      <x/>
    </i>
  </colItems>
  <dataFields count="1">
    <dataField name="COUNTA of status"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1" cacheId="7" applyNumberFormats="0" applyBorderFormats="0" applyFontFormats="0" applyPatternFormats="0" applyAlignmentFormats="0" applyWidthHeightFormats="0" dataCaption="" updatedVersion="7" compact="0" compactData="0">
  <location ref="A6:D11" firstHeaderRow="1" firstDataRow="2" firstDataCol="1"/>
  <pivotFields count="15">
    <pivotField name="sl_no" compact="0" outline="0" multipleItemSelectionAllowed="1" showAll="0"/>
    <pivotField name="gender" compact="0" outline="0" multipleItemSelectionAllowed="1" showAll="0"/>
    <pivotField name="ssc_p" compact="0" outline="0" multipleItemSelectionAllowed="1" showAll="0"/>
    <pivotField name="ssc_b" compact="0" outline="0" multipleItemSelectionAllowed="1" showAll="0"/>
    <pivotField name="hsc_p" compact="0" outline="0" multipleItemSelectionAllowed="1" showAll="0"/>
    <pivotField name="hsc_b" compact="0" outline="0" multipleItemSelectionAllowed="1" showAll="0"/>
    <pivotField name="hsc_s" axis="axisRow" compact="0" outline="0" multipleItemSelectionAllowed="1" showAll="0" sortType="ascending">
      <items count="4">
        <item x="2"/>
        <item x="0"/>
        <item x="1"/>
        <item t="default"/>
      </items>
    </pivotField>
    <pivotField name="degree_p" compact="0" outline="0" multipleItemSelectionAllowed="1" showAll="0"/>
    <pivotField name="degree_t" compact="0" outline="0" multipleItemSelectionAllowed="1" showAll="0"/>
    <pivotField name="workex" compact="0" outline="0" multipleItemSelectionAllowed="1" showAll="0"/>
    <pivotField name="etest_p" compact="0" outline="0" multipleItemSelectionAllowed="1" showAll="0"/>
    <pivotField name="specialisation" compact="0" outline="0" multipleItemSelectionAllowed="1" showAll="0"/>
    <pivotField name="mba_p" compact="0" outline="0" multipleItemSelectionAllowed="1" showAll="0"/>
    <pivotField name="status" axis="axisCol" dataField="1" compact="0" outline="0" multipleItemSelectionAllowed="1" showAll="0" sortType="ascending">
      <items count="3">
        <item x="1"/>
        <item x="0"/>
        <item t="default"/>
      </items>
    </pivotField>
    <pivotField name="salary" compact="0" outline="0" multipleItemSelectionAllowed="1" showAll="0"/>
  </pivotFields>
  <rowFields count="1">
    <field x="6"/>
  </rowFields>
  <rowItems count="4">
    <i>
      <x/>
    </i>
    <i>
      <x v="1"/>
    </i>
    <i>
      <x v="2"/>
    </i>
    <i t="grand">
      <x/>
    </i>
  </rowItems>
  <colFields count="1">
    <field x="13"/>
  </colFields>
  <colItems count="3">
    <i>
      <x/>
    </i>
    <i>
      <x v="1"/>
    </i>
    <i t="grand">
      <x/>
    </i>
  </colItems>
  <dataFields count="1">
    <dataField name="COUNTA of status" fld="13" subtotal="count" showDataAs="percentOfRow"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 Table 11 2" cacheId="7" applyNumberFormats="0" applyBorderFormats="0" applyFontFormats="0" applyPatternFormats="0" applyAlignmentFormats="0" applyWidthHeightFormats="0" dataCaption="" updatedVersion="7" compact="0" compactData="0">
  <location ref="A24:D28" firstHeaderRow="1" firstDataRow="2" firstDataCol="1"/>
  <pivotFields count="15">
    <pivotField name="sl_no" compact="0" outline="0" multipleItemSelectionAllowed="1" showAll="0"/>
    <pivotField name="gender" compact="0" outline="0" multipleItemSelectionAllowed="1" showAll="0"/>
    <pivotField name="ssc_p" compact="0" outline="0" multipleItemSelectionAllowed="1" showAll="0"/>
    <pivotField name="ssc_b" compact="0" outline="0" multipleItemSelectionAllowed="1" showAll="0"/>
    <pivotField name="hsc_p" compact="0" outline="0" multipleItemSelectionAllowed="1" showAll="0"/>
    <pivotField name="hsc_b" compact="0" outline="0" multipleItemSelectionAllowed="1" showAll="0"/>
    <pivotField name="hsc_s" compact="0" outline="0" multipleItemSelectionAllowed="1" showAll="0"/>
    <pivotField name="degree_p" compact="0" outline="0" multipleItemSelectionAllowed="1" showAll="0"/>
    <pivotField name="degree_t" compact="0" outline="0" multipleItemSelectionAllowed="1" showAll="0"/>
    <pivotField name="workex" axis="axisRow" compact="0" outline="0" multipleItemSelectionAllowed="1" showAll="0" sortType="descending">
      <items count="3">
        <item x="1"/>
        <item x="0"/>
        <item t="default"/>
      </items>
    </pivotField>
    <pivotField name="etest_p" compact="0" outline="0" multipleItemSelectionAllowed="1" showAll="0"/>
    <pivotField name="specialisation" compact="0" outline="0" multipleItemSelectionAllowed="1" showAll="0"/>
    <pivotField name="mba_p" compact="0" outline="0" multipleItemSelectionAllowed="1" showAll="0"/>
    <pivotField name="status" axis="axisCol" dataField="1" compact="0" outline="0" multipleItemSelectionAllowed="1" showAll="0" sortType="ascending">
      <items count="3">
        <item x="1"/>
        <item x="0"/>
        <item t="default"/>
      </items>
    </pivotField>
    <pivotField name="salary" compact="0" outline="0" multipleItemSelectionAllowed="1" showAll="0"/>
  </pivotFields>
  <rowFields count="1">
    <field x="9"/>
  </rowFields>
  <rowItems count="3">
    <i>
      <x/>
    </i>
    <i>
      <x v="1"/>
    </i>
    <i t="grand">
      <x/>
    </i>
  </rowItems>
  <colFields count="1">
    <field x="13"/>
  </colFields>
  <colItems count="3">
    <i>
      <x/>
    </i>
    <i>
      <x v="1"/>
    </i>
    <i t="grand">
      <x/>
    </i>
  </colItems>
  <dataFields count="1">
    <dataField name="COUNTA of status"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A6254-3D46-496D-BDAC-79118A1EE623}" name="PivotTable39"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95">
  <location ref="A65:C70"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pivotFields>
  <rowFields count="1">
    <field x="8"/>
  </rowFields>
  <rowItems count="4">
    <i>
      <x/>
    </i>
    <i>
      <x v="1"/>
    </i>
    <i>
      <x v="2"/>
    </i>
    <i t="grand">
      <x/>
    </i>
  </rowItems>
  <colFields count="1">
    <field x="13"/>
  </colFields>
  <colItems count="2">
    <i>
      <x/>
    </i>
    <i>
      <x v="1"/>
    </i>
  </colItems>
  <dataFields count="1">
    <dataField name="Count of status" fld="13" subtotal="count" showDataAs="percentOfRow" baseField="0" baseItem="0" numFmtId="10"/>
  </dataFields>
  <chartFormats count="7">
    <chartFormat chart="9" format="13" series="1">
      <pivotArea type="data" outline="0" fieldPosition="0"/>
    </chartFormat>
    <chartFormat chart="9" format="14" series="1">
      <pivotArea type="data" outline="0" fieldPosition="0">
        <references count="1">
          <reference field="4294967294" count="1" selected="0">
            <x v="0"/>
          </reference>
        </references>
      </pivotArea>
    </chartFormat>
    <chartFormat chart="9" format="16" series="1">
      <pivotArea type="data" outline="0" fieldPosition="0">
        <references count="2">
          <reference field="4294967294" count="1" selected="0">
            <x v="0"/>
          </reference>
          <reference field="13" count="1" selected="0">
            <x v="1"/>
          </reference>
        </references>
      </pivotArea>
    </chartFormat>
    <chartFormat chart="9" format="17" series="1">
      <pivotArea type="data" outline="0" fieldPosition="0">
        <references count="3">
          <reference field="4294967294" count="1" selected="0">
            <x v="0"/>
          </reference>
          <reference field="8" count="1" selected="0">
            <x v="2"/>
          </reference>
          <reference field="13" count="1" selected="0">
            <x v="1"/>
          </reference>
        </references>
      </pivotArea>
    </chartFormat>
    <chartFormat chart="94" format="0" series="1">
      <pivotArea type="data" outline="0" fieldPosition="0">
        <references count="2">
          <reference field="4294967294" count="1" selected="0">
            <x v="0"/>
          </reference>
          <reference field="13" count="1" selected="0">
            <x v="0"/>
          </reference>
        </references>
      </pivotArea>
    </chartFormat>
    <chartFormat chart="94" format="1" series="1">
      <pivotArea type="data" outline="0" fieldPosition="0">
        <references count="2">
          <reference field="4294967294" count="1" selected="0">
            <x v="0"/>
          </reference>
          <reference field="13" count="1" selected="0">
            <x v="1"/>
          </reference>
        </references>
      </pivotArea>
    </chartFormat>
    <chartFormat chart="9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AE0473-E305-43E6-8D82-3B13CA7E53D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287:D291" firstHeaderRow="1" firstDataRow="2" firstDataCol="1"/>
  <pivotFields count="15">
    <pivotField showAll="0"/>
    <pivotField axis="axisCol"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axis="axisRow"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pivotFields>
  <rowFields count="1">
    <field x="9"/>
  </rowFields>
  <rowItems count="3">
    <i>
      <x/>
    </i>
    <i>
      <x v="1"/>
    </i>
    <i t="grand">
      <x/>
    </i>
  </rowItems>
  <colFields count="1">
    <field x="1"/>
  </colFields>
  <colItems count="3">
    <i>
      <x/>
    </i>
    <i>
      <x v="1"/>
    </i>
    <i t="grand">
      <x/>
    </i>
  </colItems>
  <dataFields count="1">
    <dataField name="Average of salary" fld="14" subtotal="average" baseField="13" baseItem="0" numFmtId="1"/>
  </dataFields>
  <chartFormats count="7">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3">
          <reference field="4294967294" count="1" selected="0">
            <x v="0"/>
          </reference>
          <reference field="1" count="1" selected="0">
            <x v="1"/>
          </reference>
          <reference field="9" count="1" selected="0">
            <x v="0"/>
          </reference>
        </references>
      </pivotArea>
    </chartFormat>
    <chartFormat chart="5" format="3" series="1">
      <pivotArea type="data" outline="0" fieldPosition="0">
        <references count="3">
          <reference field="4294967294" count="1" selected="0">
            <x v="0"/>
          </reference>
          <reference field="1" count="1" selected="0">
            <x v="1"/>
          </reference>
          <reference field="9" count="1" selected="0">
            <x v="1"/>
          </reference>
        </references>
      </pivotArea>
    </chartFormat>
    <chartFormat chart="5" format="4" series="1">
      <pivotArea type="data" outline="0" fieldPosition="0">
        <references count="3">
          <reference field="4294967294" count="1" selected="0">
            <x v="0"/>
          </reference>
          <reference field="1"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D85A4-3363-456F-9050-B5BC6AA69343}" name="PivotTable46"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90">
  <location ref="A133:B137" firstHeaderRow="1" firstDataRow="1" firstDataCol="1" rowPageCount="1" colPageCount="1"/>
  <pivotFields count="15">
    <pivotField showAll="0"/>
    <pivotField axis="axisPage" showAll="0">
      <items count="3">
        <item x="1"/>
        <item x="0"/>
        <item t="default"/>
      </items>
    </pivotField>
    <pivotField showAll="0"/>
    <pivotField showAll="0"/>
    <pivotField showAll="0"/>
    <pivotField showAll="0"/>
    <pivotField axis="axisRow" showAll="0">
      <items count="4">
        <item x="2"/>
        <item x="0"/>
        <item x="1"/>
        <item t="default"/>
      </items>
    </pivotField>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dataField="1" multipleItemSelectionAllowed="1" showAll="0">
      <items count="3">
        <item x="1"/>
        <item x="0"/>
        <item t="default"/>
      </items>
    </pivotField>
    <pivotField showAll="0"/>
  </pivotFields>
  <rowFields count="1">
    <field x="6"/>
  </rowFields>
  <rowItems count="4">
    <i>
      <x/>
    </i>
    <i>
      <x v="1"/>
    </i>
    <i>
      <x v="2"/>
    </i>
    <i t="grand">
      <x/>
    </i>
  </rowItems>
  <colItems count="1">
    <i/>
  </colItems>
  <pageFields count="1">
    <pageField fld="1" hier="-1"/>
  </pageFields>
  <dataFields count="1">
    <dataField name="Count of status" fld="13" subtotal="count" showDataAs="percentOfTotal" baseField="9" baseItem="0" numFmtId="10"/>
  </dataFields>
  <chartFormats count="9">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 chart="12" format="8">
      <pivotArea type="data" outline="0" fieldPosition="0">
        <references count="2">
          <reference field="4294967294" count="1" selected="0">
            <x v="0"/>
          </reference>
          <reference field="6" count="1" selected="0">
            <x v="2"/>
          </reference>
        </references>
      </pivotArea>
    </chartFormat>
    <chartFormat chart="10" format="1">
      <pivotArea type="data" outline="0" fieldPosition="0">
        <references count="2">
          <reference field="4294967294" count="1" selected="0">
            <x v="0"/>
          </reference>
          <reference field="6" count="1" selected="0">
            <x v="0"/>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4E69B9-DC3B-4303-853A-DAA7B1E17DA3}" name="PivotTable32"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16">
  <location ref="A3:C7" firstHeaderRow="1" firstDataRow="2"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pivotFields>
  <rowFields count="1">
    <field x="1"/>
  </rowFields>
  <rowItems count="3">
    <i>
      <x/>
    </i>
    <i>
      <x v="1"/>
    </i>
    <i t="grand">
      <x/>
    </i>
  </rowItems>
  <colFields count="1">
    <field x="13"/>
  </colFields>
  <colItems count="2">
    <i>
      <x/>
    </i>
    <i>
      <x v="1"/>
    </i>
  </colItems>
  <dataFields count="1">
    <dataField name="Count of status" fld="13" subtotal="count" showDataAs="percentOfRow" baseField="1" baseItem="0"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09BA9E-24EC-4101-9467-2D1E7933BBA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64:D268" firstHeaderRow="1" firstDataRow="2"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axis="axisCol" showAll="0">
      <items count="3">
        <item x="1"/>
        <item x="0"/>
        <item t="default"/>
      </items>
    </pivotField>
    <pivotField showAll="0"/>
    <pivotField showAll="0">
      <items count="3">
        <item x="1"/>
        <item x="0"/>
        <item t="default"/>
      </items>
    </pivotField>
    <pivotField dataField="1" showAll="0"/>
  </pivotFields>
  <rowFields count="1">
    <field x="1"/>
  </rowFields>
  <rowItems count="3">
    <i>
      <x/>
    </i>
    <i>
      <x v="1"/>
    </i>
    <i t="grand">
      <x/>
    </i>
  </rowItems>
  <colFields count="1">
    <field x="11"/>
  </colFields>
  <colItems count="3">
    <i>
      <x/>
    </i>
    <i>
      <x v="1"/>
    </i>
    <i t="grand">
      <x/>
    </i>
  </colItems>
  <dataFields count="1">
    <dataField name="Average of salary" fld="14" subtotal="average" baseField="13" baseItem="0" numFmtId="1"/>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C2BE4E-E4B3-4216-AD0B-2A1F42CCA497}" name="PivotTable6"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4">
  <location ref="A19:C23"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axis="axisRow" showAll="0">
      <items count="3">
        <item x="1"/>
        <item x="0"/>
        <item t="default"/>
      </items>
    </pivotField>
    <pivotField showAll="0"/>
    <pivotField axis="axisCol" showAll="0">
      <items count="3">
        <item x="1"/>
        <item x="0"/>
        <item t="default"/>
      </items>
    </pivotField>
    <pivotField dataField="1" showAll="0"/>
  </pivotFields>
  <rowFields count="1">
    <field x="11"/>
  </rowFields>
  <rowItems count="3">
    <i>
      <x/>
    </i>
    <i>
      <x v="1"/>
    </i>
    <i t="grand">
      <x/>
    </i>
  </rowItems>
  <colFields count="1">
    <field x="13"/>
  </colFields>
  <colItems count="2">
    <i>
      <x/>
    </i>
    <i>
      <x v="1"/>
    </i>
  </colItems>
  <dataFields count="1">
    <dataField name="Average of salary" fld="14" subtotal="average" baseField="11" baseItem="0" numFmtId="164"/>
  </dataFields>
  <chartFormats count="7">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B4BC42-A958-4C13-B370-FF884B4D54E0}" name="PivotTable49"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3">
  <location ref="A179:C184" firstHeaderRow="1" firstDataRow="2" firstDataCol="1" rowPageCount="2" colPageCount="1"/>
  <pivotFields count="15">
    <pivotField showAll="0"/>
    <pivotField axis="axisPage" showAll="0">
      <items count="3">
        <item x="1"/>
        <item x="0"/>
        <item t="default"/>
      </items>
    </pivotField>
    <pivotField showAll="0"/>
    <pivotField showAll="0"/>
    <pivotField dataField="1" showAll="0"/>
    <pivotField axis="axisPage" showAll="0">
      <items count="3">
        <item x="1"/>
        <item x="0"/>
        <item t="default"/>
      </items>
    </pivotField>
    <pivotField axis="axisRow" showAll="0">
      <items count="4">
        <item x="2"/>
        <item x="0"/>
        <item x="1"/>
        <item t="default"/>
      </items>
    </pivotField>
    <pivotField showAll="0"/>
    <pivotField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pivotFields>
  <rowFields count="1">
    <field x="6"/>
  </rowFields>
  <rowItems count="4">
    <i>
      <x/>
    </i>
    <i>
      <x v="1"/>
    </i>
    <i>
      <x v="2"/>
    </i>
    <i t="grand">
      <x/>
    </i>
  </rowItems>
  <colFields count="1">
    <field x="13"/>
  </colFields>
  <colItems count="2">
    <i>
      <x/>
    </i>
    <i>
      <x v="1"/>
    </i>
  </colItems>
  <pageFields count="2">
    <pageField fld="1" hier="-1"/>
    <pageField fld="5" hier="-1"/>
  </pageFields>
  <dataFields count="1">
    <dataField name="Average of hsc_p" fld="4" subtotal="average" baseField="13" baseItem="0" numFmtId="2"/>
  </dataFields>
  <chartFormats count="3">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AB4720-A559-4EE4-B784-86F1FBB252AD}" name="PivotTable42"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1">
  <location ref="A88:C92"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items count="3">
        <item x="0"/>
        <item x="1"/>
        <item t="default"/>
      </items>
    </pivotField>
    <pivotField showAll="0"/>
    <pivotField axis="axisRow" showAll="0">
      <items count="3">
        <item x="1"/>
        <item x="0"/>
        <item t="default"/>
      </items>
    </pivotField>
    <pivotField showAll="0"/>
    <pivotField axis="axisCol" dataField="1" multipleItemSelectionAllowed="1" showAll="0">
      <items count="3">
        <item x="1"/>
        <item x="0"/>
        <item t="default"/>
      </items>
    </pivotField>
    <pivotField showAll="0"/>
  </pivotFields>
  <rowFields count="1">
    <field x="11"/>
  </rowFields>
  <rowItems count="3">
    <i>
      <x/>
    </i>
    <i>
      <x v="1"/>
    </i>
    <i t="grand">
      <x/>
    </i>
  </rowItems>
  <colFields count="1">
    <field x="13"/>
  </colFields>
  <colItems count="2">
    <i>
      <x/>
    </i>
    <i>
      <x v="1"/>
    </i>
  </colItems>
  <dataFields count="1">
    <dataField name="Count of status" fld="13" subtotal="count" showDataAs="percentOfRow" baseField="9" baseItem="0" numFmtId="10"/>
  </dataFields>
  <chartFormats count="7">
    <chartFormat chart="8" format="2"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pivotArea type="data" outline="0" fieldPosition="0">
        <references count="3">
          <reference field="4294967294" count="1" selected="0">
            <x v="0"/>
          </reference>
          <reference field="11" count="1" selected="0">
            <x v="0"/>
          </reference>
          <reference field="13" count="1" selected="0">
            <x v="0"/>
          </reference>
        </references>
      </pivotArea>
    </chartFormat>
    <chartFormat chart="8" format="7">
      <pivotArea type="data" outline="0" fieldPosition="0">
        <references count="3">
          <reference field="4294967294" count="1" selected="0">
            <x v="0"/>
          </reference>
          <reference field="11" count="1" selected="0">
            <x v="1"/>
          </reference>
          <reference field="13" count="1" selected="0">
            <x v="0"/>
          </reference>
        </references>
      </pivotArea>
    </chartFormat>
    <chartFormat chart="8" format="8">
      <pivotArea type="data" outline="0" fieldPosition="0">
        <references count="3">
          <reference field="4294967294" count="1" selected="0">
            <x v="0"/>
          </reference>
          <reference field="11" count="1" selected="0">
            <x v="0"/>
          </reference>
          <reference field="13" count="1" selected="0">
            <x v="1"/>
          </reference>
        </references>
      </pivotArea>
    </chartFormat>
    <chartFormat chart="8" format="9">
      <pivotArea type="data" outline="0" fieldPosition="0">
        <references count="3">
          <reference field="4294967294" count="1" selected="0">
            <x v="0"/>
          </reference>
          <reference field="1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BF8DE7-92CE-402F-A381-689E85694E4B}" sourceName="gender">
  <pivotTables>
    <pivotTable tabId="4" name="PivotTable32"/>
    <pivotTable tabId="4" name="PivotTable36"/>
    <pivotTable tabId="4" name="PivotTable39"/>
    <pivotTable tabId="4" name="PivotTable42"/>
    <pivotTable tabId="4" name="PivotTable44"/>
    <pivotTable tabId="4" name="PivotTable46"/>
    <pivotTable tabId="4" name="PivotTable48"/>
    <pivotTable tabId="4" name="PivotTable49"/>
    <pivotTable tabId="4" name="PivotTable51"/>
    <pivotTable tabId="4" name="PivotTable53"/>
    <pivotTable tabId="4" name="PivotTable3"/>
    <pivotTable tabId="4" name="PivotTable5"/>
    <pivotTable tabId="4" name="PivotTable2"/>
    <pivotTable tabId="4" name="PivotTable6"/>
  </pivotTables>
  <data>
    <tabular pivotCacheId="6743987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9B152209-BF92-4B84-A7B3-02CB02E2247E}" sourceName="specialisation">
  <pivotTables>
    <pivotTable tabId="4" name="PivotTable32"/>
    <pivotTable tabId="4" name="PivotTable36"/>
    <pivotTable tabId="4" name="PivotTable39"/>
    <pivotTable tabId="4" name="PivotTable42"/>
    <pivotTable tabId="4" name="PivotTable44"/>
    <pivotTable tabId="4" name="PivotTable46"/>
    <pivotTable tabId="4" name="PivotTable48"/>
    <pivotTable tabId="4" name="PivotTable49"/>
    <pivotTable tabId="4" name="PivotTable51"/>
    <pivotTable tabId="4" name="PivotTable53"/>
    <pivotTable tabId="4" name="PivotTable3"/>
    <pivotTable tabId="4" name="PivotTable5"/>
    <pivotTable tabId="4" name="PivotTable2"/>
    <pivotTable tabId="4" name="PivotTable6"/>
  </pivotTables>
  <data>
    <tabular pivotCacheId="67439875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01A054-50E1-4884-8024-62B0CB7FBA18}" sourceName="status">
  <pivotTables>
    <pivotTable tabId="4" name="PivotTable32"/>
    <pivotTable tabId="4" name="PivotTable36"/>
    <pivotTable tabId="4" name="PivotTable39"/>
    <pivotTable tabId="4" name="PivotTable42"/>
    <pivotTable tabId="4" name="PivotTable44"/>
    <pivotTable tabId="4" name="PivotTable46"/>
    <pivotTable tabId="4" name="PivotTable48"/>
    <pivotTable tabId="4" name="PivotTable49"/>
    <pivotTable tabId="4" name="PivotTable51"/>
    <pivotTable tabId="4" name="PivotTable53"/>
    <pivotTable tabId="4" name="PivotTable3"/>
    <pivotTable tabId="4" name="PivotTable5"/>
    <pivotTable tabId="4" name="PivotTable2"/>
    <pivotTable tabId="4" name="PivotTable6"/>
  </pivotTables>
  <data>
    <tabular pivotCacheId="67439875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t" xr10:uid="{096B6BC3-17D1-45F5-9576-B1BB0FE41C11}" sourceName="degree_t">
  <pivotTables>
    <pivotTable tabId="4" name="PivotTable32"/>
    <pivotTable tabId="4" name="PivotTable36"/>
    <pivotTable tabId="4" name="PivotTable39"/>
    <pivotTable tabId="4" name="PivotTable42"/>
    <pivotTable tabId="4" name="PivotTable44"/>
    <pivotTable tabId="4" name="PivotTable46"/>
    <pivotTable tabId="4" name="PivotTable48"/>
    <pivotTable tabId="4" name="PivotTable49"/>
    <pivotTable tabId="4" name="PivotTable51"/>
    <pivotTable tabId="4" name="PivotTable53"/>
    <pivotTable tabId="4" name="PivotTable3"/>
    <pivotTable tabId="4" name="PivotTable5"/>
    <pivotTable tabId="4" name="PivotTable2"/>
    <pivotTable tabId="4" name="PivotTable6"/>
  </pivotTables>
  <data>
    <tabular pivotCacheId="67439875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CD169C6D-5FD2-4884-A56A-4FF31E69495F}" sourceName="workex">
  <pivotTables>
    <pivotTable tabId="4" name="PivotTable32"/>
    <pivotTable tabId="4" name="PivotTable3"/>
    <pivotTable tabId="4" name="PivotTable36"/>
    <pivotTable tabId="4" name="PivotTable39"/>
    <pivotTable tabId="4" name="PivotTable42"/>
    <pivotTable tabId="4" name="PivotTable44"/>
    <pivotTable tabId="4" name="PivotTable46"/>
    <pivotTable tabId="4" name="PivotTable48"/>
    <pivotTable tabId="4" name="PivotTable49"/>
    <pivotTable tabId="4" name="PivotTable5"/>
    <pivotTable tabId="4" name="PivotTable51"/>
    <pivotTable tabId="4" name="PivotTable53"/>
    <pivotTable tabId="4" name="PivotTable2"/>
    <pivotTable tabId="4" name="PivotTable6"/>
  </pivotTables>
  <data>
    <tabular pivotCacheId="6743987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FE6D1A3-5A3C-45AF-9D54-CA11713F8D56}" cache="Slicer_gender" caption="gender" rowHeight="241300"/>
  <slicer name="specialisation 3" xr10:uid="{2EA86348-CE6D-4E27-91AF-19BB97A867FF}" cache="Slicer_specialisation" caption="specialisation" rowHeight="241300"/>
  <slicer name="status" xr10:uid="{5232E6AC-4FAE-499F-A8A5-5165DC260C93}" cache="Slicer_status" caption="status" rowHeight="241300"/>
  <slicer name="degree_t" xr10:uid="{68C9351B-8A93-4AD3-B57F-73D6EFBF30C9}" cache="Slicer_degree_t" caption="degree_t" rowHeight="241300"/>
  <slicer name="workex" xr10:uid="{45BC95A1-8C43-4683-BF6F-0C74207EC2B0}" cache="Slicer_workex" caption="workex"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B7A2653-DD8B-4FCF-AEC2-BC209332C990}" cache="Slicer_gender" caption="gender" rowHeight="241300"/>
  <slicer name="specialisation 1" xr10:uid="{6B245340-42DC-490F-BC6C-534C54E6A0D1}" cache="Slicer_specialisation" caption="specialisation" rowHeight="241300"/>
  <slicer name="status 1" xr10:uid="{7542F552-5505-4FAC-B165-2A545A59A653}" cache="Slicer_status" caption="status" rowHeight="241300"/>
  <slicer name="degree_t 1" xr10:uid="{1FC1B1BA-772C-4761-B1FF-4FCC102B94EA}" cache="Slicer_degree_t" caption="degree_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18AEF0-8114-40EF-9C5C-47A760EDF822}" name="Table4" displayName="Table4" ref="U1:V4" totalsRowShown="0" headerRowDxfId="41">
  <autoFilter ref="U1:V4" xr:uid="{B518AEF0-8114-40EF-9C5C-47A760EDF822}"/>
  <tableColumns count="2">
    <tableColumn id="1" xr3:uid="{B0DDA616-D42A-4A4D-B502-0E42B5E4B377}" name="Overall Placement Rate" dataDxfId="40"/>
    <tableColumn id="2" xr3:uid="{5A547C6D-503B-499A-95BD-3EAC0D101926}" name="Column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28B6D6E-DD95-4B5B-BE3A-B2ADC5C4CC6F}" name="Table13" displayName="Table13" ref="U60:V63" totalsRowShown="0" headerRowDxfId="24">
  <autoFilter ref="U60:V63" xr:uid="{F28B6D6E-DD95-4B5B-BE3A-B2ADC5C4CC6F}"/>
  <tableColumns count="2">
    <tableColumn id="1" xr3:uid="{E78AF3B3-AA7D-4906-8606-620FFACBCB10}" name="Placement Rate of Sci&amp;Tech" dataDxfId="23"/>
    <tableColumn id="2" xr3:uid="{C3CB8D37-71DF-4CC5-8F9F-5C7DAC2F51F1}" name="Column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5052451-C61A-414C-8257-98DF146E0E5C}" name="Table14" displayName="Table14" ref="U66:V69" totalsRowShown="0">
  <autoFilter ref="U66:V69" xr:uid="{45052451-C61A-414C-8257-98DF146E0E5C}"/>
  <tableColumns count="2">
    <tableColumn id="1" xr3:uid="{759BE4B4-EEB1-48C3-B7FA-F9C6351A2ABA}" name="Column1" dataDxfId="22"/>
    <tableColumn id="2" xr3:uid="{B8D5DF11-0C48-42E5-92F2-E52922E4C942}" name="Column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3562E37-C4A7-4670-B9EE-7D8A8BCBC89F}" name="Table17" displayName="Table17" ref="Q2:S3" totalsRowShown="0" headerRowDxfId="21" dataDxfId="20">
  <autoFilter ref="Q2:S3" xr:uid="{73562E37-C4A7-4670-B9EE-7D8A8BCBC89F}"/>
  <tableColumns count="3">
    <tableColumn id="1" xr3:uid="{22CC065D-20A6-45A0-908D-F4F5BA4FA896}" name="sl_no" dataDxfId="19"/>
    <tableColumn id="2" xr3:uid="{333735A5-0130-4683-B443-DD09F80C8793}" name="gender" dataDxfId="18">
      <calculatedColumnFormula>VLOOKUP($Q$3,$A$1:$O$216,COLUMNS($Q$2:R2),0)</calculatedColumnFormula>
    </tableColumn>
    <tableColumn id="3" xr3:uid="{D8433B6B-6900-4E7A-9297-96808F38F926}" name="ssc_p" dataDxfId="17">
      <calculatedColumnFormula>VLOOKUP($Q$3,$A$1:$O$216,COLUMNS($Q$2:S2),0)</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89160-E897-4E02-9A2F-F40EEA1A9F62}" name="Table1" displayName="Table1" ref="A1:O216" totalsRowShown="0" headerRowDxfId="16" dataDxfId="15">
  <tableColumns count="15">
    <tableColumn id="1" xr3:uid="{F6715798-C100-43B9-A521-7E6AC292787B}" name="sl_no" dataDxfId="14"/>
    <tableColumn id="2" xr3:uid="{44546EC3-1601-44F5-848D-8EC668497ACA}" name="gender" dataDxfId="13"/>
    <tableColumn id="3" xr3:uid="{C40D5DBC-CF4B-4A9A-8CC4-67328C4B1AAD}" name="ssc_p" dataDxfId="12"/>
    <tableColumn id="4" xr3:uid="{B65C194C-E422-43C2-B324-071A8B958EF2}" name="ssc_b" dataDxfId="11"/>
    <tableColumn id="5" xr3:uid="{281DAED3-C7DB-4159-9A39-A6A9B8693FE7}" name="hsc_p" dataDxfId="10"/>
    <tableColumn id="6" xr3:uid="{06027C05-D71A-417D-986B-54FF7383F503}" name="hsc_b" dataDxfId="9"/>
    <tableColumn id="7" xr3:uid="{475C1DB3-D8EC-410C-8DEB-56B3A1633FE5}" name="hsc_s" dataDxfId="8"/>
    <tableColumn id="8" xr3:uid="{6FA9A1B2-BCE3-4F7F-8A29-F3304C92E8C8}" name="degree_p" dataDxfId="7"/>
    <tableColumn id="9" xr3:uid="{FBDBC113-0999-44FF-9BFC-8053D3970D2C}" name="degree_t" dataDxfId="6"/>
    <tableColumn id="10" xr3:uid="{1B6E5892-67D8-44C4-B541-53AEE990FF03}" name="workex" dataDxfId="5"/>
    <tableColumn id="11" xr3:uid="{D423FE32-557C-4EF6-A8F4-FD72E679450B}" name="etest_p" dataDxfId="4"/>
    <tableColumn id="12" xr3:uid="{3EFD847F-B6DC-4D56-9CCD-BA4C9AA5DB7D}" name="specialisation" dataDxfId="3"/>
    <tableColumn id="13" xr3:uid="{436372F1-F66E-4711-A615-381C12DF5A3F}" name="mba_p" dataDxfId="2"/>
    <tableColumn id="14" xr3:uid="{3A088958-CFCD-49F2-9113-5A370B403A76}" name="status" dataDxfId="1"/>
    <tableColumn id="15" xr3:uid="{F028796C-964A-422D-99D5-E9FDD1491974}" name="salary"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6A85F-14D6-4103-A63A-F9C2DC740847}" name="Table5" displayName="Table5" ref="U7:V10" totalsRowShown="0" headerRowDxfId="39">
  <autoFilter ref="U7:V10" xr:uid="{7466A85F-14D6-4103-A63A-F9C2DC740847}"/>
  <tableColumns count="2">
    <tableColumn id="1" xr3:uid="{3FC76BEB-73E2-4225-99FB-0204C8636AD9}" name="Average Salary by Specialization" dataDxfId="38"/>
    <tableColumn id="2" xr3:uid="{431AB45C-D85D-4282-A7B6-23A3E42EC24C}" name="Column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B18879-FD27-4E53-AD42-DFB03E882C08}" name="Table6" displayName="Table6" ref="U17:V27" totalsRowShown="0" headerRowDxfId="37">
  <autoFilter ref="U17:V27" xr:uid="{4EB18879-FD27-4E53-AD42-DFB03E882C08}"/>
  <tableColumns count="2">
    <tableColumn id="1" xr3:uid="{58488A25-6582-4AB7-BCEC-66318ED74669}" name="Top 10 Salaries" dataDxfId="36"/>
    <tableColumn id="2" xr3:uid="{D46CE4F6-4C57-489A-BD53-A194F020AAB1}"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2A95B6-539F-46A9-AAB8-1CC5FCCB6286}" name="Table7" displayName="Table7" ref="A1:C216" totalsRowShown="0">
  <tableColumns count="3">
    <tableColumn id="1" xr3:uid="{3DAFC933-0F32-4BA6-8818-7BD34EF1DD05}" name="sl_no"/>
    <tableColumn id="2" xr3:uid="{F3EB7476-AD9D-4915-91D4-8B4B9ED0F242}" name="gender"/>
    <tableColumn id="3" xr3:uid="{D879824A-79AC-4EEC-8094-5069149F6C11}" name="ssc_p" dataDxfId="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10ED2D-D843-4DFF-9151-E888DC4AA5E0}" name="Table8" displayName="Table8" ref="U30:V32" totalsRowShown="0" headerRowDxfId="34">
  <autoFilter ref="U30:V32" xr:uid="{1710ED2D-D843-4DFF-9151-E888DC4AA5E0}"/>
  <tableColumns count="2">
    <tableColumn id="1" xr3:uid="{2024EA60-1F16-4162-B6ED-DD98F47BD356}" name="Students with Work Experience" dataDxfId="33"/>
    <tableColumn id="2" xr3:uid="{ADB75F8C-16D9-48B9-AABF-356DE9D3F9C5}" name="Column1">
      <calculatedColumnFormula>ROUND(V30/V1*100, 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085E52-1740-46BC-B034-0DF59504AE77}" name="Table9" displayName="Table9" ref="U36:V39" totalsRowShown="0" headerRowDxfId="32">
  <autoFilter ref="U36:V39" xr:uid="{03085E52-1740-46BC-B034-0DF59504AE77}"/>
  <tableColumns count="2">
    <tableColumn id="1" xr3:uid="{16DC5A7B-DAD8-4E29-9D18-2544D426ECD8}" name="Placement Rate Specializtion" dataDxfId="31"/>
    <tableColumn id="2" xr3:uid="{ADD5D83B-E685-4005-888C-5C8E506642E8}" name="Column1"/>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CD2643-94E0-4EA8-8E93-D003A9836180}" name="Table911" displayName="Table911" ref="U42:V45" totalsRowShown="0" headerRowDxfId="30">
  <autoFilter ref="U42:V45" xr:uid="{AFCD2643-94E0-4EA8-8E93-D003A9836180}"/>
  <tableColumns count="2">
    <tableColumn id="1" xr3:uid="{8489C1F5-F653-4B0D-8A09-0450B84B95B1}" name="Placement Rate Specializtion" dataDxfId="29"/>
    <tableColumn id="2" xr3:uid="{A1F2CF38-8E54-4282-A136-D218028958F0}" name="Column1"/>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1042FD-4740-490A-9CFA-EDC696B686DF}" name="Table11" displayName="Table11" ref="U49:V51" totalsRowShown="0" headerRowDxfId="28">
  <autoFilter ref="U49:V51" xr:uid="{F71042FD-4740-490A-9CFA-EDC696B686DF}"/>
  <tableColumns count="2">
    <tableColumn id="1" xr3:uid="{3A42AB23-0543-426D-A326-54051FE68B64}" name="Salary Impact by Work Experience" dataDxfId="27"/>
    <tableColumn id="2" xr3:uid="{E2A20D1B-7F81-49A2-A889-65E24D3C3581}" name="Column1">
      <calculatedColumnFormula>AVERAGEIF(J1:J215, "No", O1:O215)</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879AFD3-0732-4D57-BCEE-E1CE3F48305C}" name="Table12" displayName="Table12" ref="U55:V58" totalsRowShown="0" headerRowDxfId="26">
  <autoFilter ref="U55:V58" xr:uid="{2879AFD3-0732-4D57-BCEE-E1CE3F48305C}"/>
  <tableColumns count="2">
    <tableColumn id="1" xr3:uid="{6B33F0D9-FA72-4803-8029-22E56675A60A}" name="Placement Rate of Comm&amp;Mgmt" dataDxfId="25"/>
    <tableColumn id="2" xr3:uid="{600273A8-BC2C-4E6C-85C5-E16D1F3713A2}" name="Column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580F-24D4-4581-A0B8-048DDAD53236}">
  <dimension ref="A3:R291"/>
  <sheetViews>
    <sheetView showGridLines="0" tabSelected="1" zoomScale="80" zoomScaleNormal="80" workbookViewId="0">
      <selection activeCell="Q33" sqref="Q33"/>
    </sheetView>
  </sheetViews>
  <sheetFormatPr defaultRowHeight="15" x14ac:dyDescent="0.25"/>
  <cols>
    <col min="1" max="1" width="23.7109375" bestFit="1" customWidth="1"/>
    <col min="2" max="2" width="24" bestFit="1" customWidth="1"/>
    <col min="3" max="3" width="13.7109375" bestFit="1" customWidth="1"/>
    <col min="4" max="4" width="16.5703125" bestFit="1" customWidth="1"/>
    <col min="5" max="5" width="22.5703125" bestFit="1" customWidth="1"/>
    <col min="6" max="6" width="17.28515625" bestFit="1" customWidth="1"/>
    <col min="7" max="7" width="20.85546875" bestFit="1" customWidth="1"/>
    <col min="8" max="8" width="23.7109375" bestFit="1" customWidth="1"/>
    <col min="9" max="9" width="11.7109375" bestFit="1" customWidth="1"/>
    <col min="10" max="15" width="7" bestFit="1" customWidth="1"/>
    <col min="16" max="16" width="7.140625" bestFit="1" customWidth="1"/>
    <col min="17" max="31" width="7" bestFit="1" customWidth="1"/>
    <col min="32" max="32" width="7.140625" bestFit="1" customWidth="1"/>
    <col min="33" max="48" width="7" bestFit="1" customWidth="1"/>
    <col min="49" max="49" width="11.7109375" bestFit="1" customWidth="1"/>
  </cols>
  <sheetData>
    <row r="3" spans="1:3" x14ac:dyDescent="0.25">
      <c r="A3" s="33" t="s">
        <v>40</v>
      </c>
      <c r="B3" s="33" t="s">
        <v>41</v>
      </c>
    </row>
    <row r="4" spans="1:3" x14ac:dyDescent="0.25">
      <c r="A4" s="33" t="s">
        <v>34</v>
      </c>
      <c r="B4" t="s">
        <v>28</v>
      </c>
      <c r="C4" t="s">
        <v>21</v>
      </c>
    </row>
    <row r="5" spans="1:3" x14ac:dyDescent="0.25">
      <c r="A5" s="34" t="s">
        <v>29</v>
      </c>
      <c r="B5" s="25">
        <v>0.36842105263157893</v>
      </c>
      <c r="C5" s="25">
        <v>0.63157894736842102</v>
      </c>
    </row>
    <row r="6" spans="1:3" x14ac:dyDescent="0.25">
      <c r="A6" s="34" t="s">
        <v>15</v>
      </c>
      <c r="B6" s="25">
        <v>0.2805755395683453</v>
      </c>
      <c r="C6" s="25">
        <v>0.71942446043165464</v>
      </c>
    </row>
    <row r="7" spans="1:3" x14ac:dyDescent="0.25">
      <c r="A7" s="34" t="s">
        <v>31</v>
      </c>
      <c r="B7" s="25">
        <v>0.3116279069767442</v>
      </c>
      <c r="C7" s="25">
        <v>0.68837209302325586</v>
      </c>
    </row>
    <row r="19" spans="1:3" x14ac:dyDescent="0.25">
      <c r="A19" s="33" t="s">
        <v>35</v>
      </c>
      <c r="B19" s="33" t="s">
        <v>41</v>
      </c>
    </row>
    <row r="20" spans="1:3" x14ac:dyDescent="0.25">
      <c r="A20" s="33" t="s">
        <v>34</v>
      </c>
      <c r="B20" t="s">
        <v>28</v>
      </c>
      <c r="C20" t="s">
        <v>21</v>
      </c>
    </row>
    <row r="21" spans="1:3" x14ac:dyDescent="0.25">
      <c r="A21" s="34" t="s">
        <v>25</v>
      </c>
      <c r="B21" s="40">
        <v>0</v>
      </c>
      <c r="C21" s="40">
        <v>298852.63157894736</v>
      </c>
    </row>
    <row r="22" spans="1:3" x14ac:dyDescent="0.25">
      <c r="A22" s="34" t="s">
        <v>20</v>
      </c>
      <c r="B22" s="40">
        <v>0</v>
      </c>
      <c r="C22" s="40">
        <v>270377.35849056602</v>
      </c>
    </row>
    <row r="23" spans="1:3" x14ac:dyDescent="0.25">
      <c r="A23" s="34" t="s">
        <v>31</v>
      </c>
      <c r="B23" s="40">
        <v>0</v>
      </c>
      <c r="C23" s="40">
        <v>288655.40540540538</v>
      </c>
    </row>
    <row r="45" spans="1:3" x14ac:dyDescent="0.25">
      <c r="A45" s="33" t="s">
        <v>40</v>
      </c>
      <c r="B45" s="33" t="s">
        <v>41</v>
      </c>
    </row>
    <row r="46" spans="1:3" x14ac:dyDescent="0.25">
      <c r="A46" s="33" t="s">
        <v>34</v>
      </c>
      <c r="B46" t="s">
        <v>28</v>
      </c>
      <c r="C46" t="s">
        <v>21</v>
      </c>
    </row>
    <row r="47" spans="1:3" x14ac:dyDescent="0.25">
      <c r="A47" s="34" t="s">
        <v>19</v>
      </c>
      <c r="B47" s="25">
        <v>0.40425531914893614</v>
      </c>
      <c r="C47" s="25">
        <v>0.5957446808510638</v>
      </c>
    </row>
    <row r="48" spans="1:3" x14ac:dyDescent="0.25">
      <c r="A48" s="34" t="s">
        <v>24</v>
      </c>
      <c r="B48" s="25">
        <v>0.13513513513513514</v>
      </c>
      <c r="C48" s="25">
        <v>0.86486486486486491</v>
      </c>
    </row>
    <row r="49" spans="1:3" x14ac:dyDescent="0.25">
      <c r="A49" s="34" t="s">
        <v>31</v>
      </c>
      <c r="B49" s="25">
        <v>0.3116279069767442</v>
      </c>
      <c r="C49" s="25">
        <v>0.68837209302325586</v>
      </c>
    </row>
    <row r="65" spans="1:3" x14ac:dyDescent="0.25">
      <c r="A65" s="33" t="s">
        <v>40</v>
      </c>
      <c r="B65" s="33" t="s">
        <v>41</v>
      </c>
    </row>
    <row r="66" spans="1:3" x14ac:dyDescent="0.25">
      <c r="A66" s="33" t="s">
        <v>34</v>
      </c>
      <c r="B66" t="s">
        <v>28</v>
      </c>
      <c r="C66" t="s">
        <v>21</v>
      </c>
    </row>
    <row r="67" spans="1:3" x14ac:dyDescent="0.25">
      <c r="A67" s="34" t="s">
        <v>27</v>
      </c>
      <c r="B67" s="25">
        <v>0.29655172413793102</v>
      </c>
      <c r="C67" s="25">
        <v>0.70344827586206893</v>
      </c>
    </row>
    <row r="68" spans="1:3" x14ac:dyDescent="0.25">
      <c r="A68" s="34" t="s">
        <v>16</v>
      </c>
      <c r="B68" s="25">
        <v>0.54545454545454541</v>
      </c>
      <c r="C68" s="25">
        <v>0.45454545454545453</v>
      </c>
    </row>
    <row r="69" spans="1:3" x14ac:dyDescent="0.25">
      <c r="A69" s="34" t="s">
        <v>18</v>
      </c>
      <c r="B69" s="25">
        <v>0.30508474576271188</v>
      </c>
      <c r="C69" s="25">
        <v>0.69491525423728817</v>
      </c>
    </row>
    <row r="70" spans="1:3" x14ac:dyDescent="0.25">
      <c r="A70" s="34" t="s">
        <v>31</v>
      </c>
      <c r="B70" s="25">
        <v>0.3116279069767442</v>
      </c>
      <c r="C70" s="25">
        <v>0.68837209302325586</v>
      </c>
    </row>
    <row r="88" spans="1:3" x14ac:dyDescent="0.25">
      <c r="A88" s="33" t="s">
        <v>40</v>
      </c>
      <c r="B88" s="33" t="s">
        <v>41</v>
      </c>
    </row>
    <row r="89" spans="1:3" x14ac:dyDescent="0.25">
      <c r="A89" s="33" t="s">
        <v>34</v>
      </c>
      <c r="B89" t="s">
        <v>28</v>
      </c>
      <c r="C89" t="s">
        <v>21</v>
      </c>
    </row>
    <row r="90" spans="1:3" x14ac:dyDescent="0.25">
      <c r="A90" s="34" t="s">
        <v>25</v>
      </c>
      <c r="B90" s="25">
        <v>0.20833333333333334</v>
      </c>
      <c r="C90" s="25">
        <v>0.79166666666666663</v>
      </c>
    </row>
    <row r="91" spans="1:3" x14ac:dyDescent="0.25">
      <c r="A91" s="34" t="s">
        <v>20</v>
      </c>
      <c r="B91" s="25">
        <v>0.44210526315789472</v>
      </c>
      <c r="C91" s="25">
        <v>0.55789473684210522</v>
      </c>
    </row>
    <row r="92" spans="1:3" x14ac:dyDescent="0.25">
      <c r="A92" s="34" t="s">
        <v>31</v>
      </c>
      <c r="B92" s="25">
        <v>0.3116279069767442</v>
      </c>
      <c r="C92" s="25">
        <v>0.68837209302325586</v>
      </c>
    </row>
    <row r="110" spans="1:3" x14ac:dyDescent="0.25">
      <c r="A110" s="33" t="s">
        <v>40</v>
      </c>
      <c r="B110" s="33" t="s">
        <v>41</v>
      </c>
    </row>
    <row r="111" spans="1:3" x14ac:dyDescent="0.25">
      <c r="A111" s="33" t="s">
        <v>34</v>
      </c>
      <c r="B111" t="s">
        <v>28</v>
      </c>
      <c r="C111" t="s">
        <v>21</v>
      </c>
    </row>
    <row r="112" spans="1:3" x14ac:dyDescent="0.25">
      <c r="A112" s="34" t="s">
        <v>26</v>
      </c>
      <c r="B112" s="25">
        <v>0.45454545454545453</v>
      </c>
      <c r="C112" s="25">
        <v>0.54545454545454541</v>
      </c>
    </row>
    <row r="113" spans="1:18" x14ac:dyDescent="0.25">
      <c r="A113" s="34" t="s">
        <v>17</v>
      </c>
      <c r="B113" s="25">
        <v>0.30088495575221241</v>
      </c>
      <c r="C113" s="25">
        <v>0.69911504424778759</v>
      </c>
    </row>
    <row r="114" spans="1:18" x14ac:dyDescent="0.25">
      <c r="A114" s="34" t="s">
        <v>23</v>
      </c>
      <c r="B114" s="25">
        <v>0.30769230769230771</v>
      </c>
      <c r="C114" s="25">
        <v>0.69230769230769229</v>
      </c>
    </row>
    <row r="115" spans="1:18" x14ac:dyDescent="0.25">
      <c r="A115" s="34" t="s">
        <v>31</v>
      </c>
      <c r="B115" s="25">
        <v>0.3116279069767442</v>
      </c>
      <c r="C115" s="25">
        <v>0.68837209302325586</v>
      </c>
    </row>
    <row r="121" spans="1:18" x14ac:dyDescent="0.25">
      <c r="R121" s="30" t="s">
        <v>43</v>
      </c>
    </row>
    <row r="131" spans="1:2" x14ac:dyDescent="0.25">
      <c r="A131" s="33" t="s">
        <v>1</v>
      </c>
      <c r="B131" t="s">
        <v>42</v>
      </c>
    </row>
    <row r="133" spans="1:2" x14ac:dyDescent="0.25">
      <c r="A133" s="33" t="s">
        <v>34</v>
      </c>
      <c r="B133" t="s">
        <v>40</v>
      </c>
    </row>
    <row r="134" spans="1:2" x14ac:dyDescent="0.25">
      <c r="A134" s="34" t="s">
        <v>26</v>
      </c>
      <c r="B134" s="25">
        <v>5.1162790697674418E-2</v>
      </c>
    </row>
    <row r="135" spans="1:2" x14ac:dyDescent="0.25">
      <c r="A135" s="34" t="s">
        <v>17</v>
      </c>
      <c r="B135" s="25">
        <v>0.52558139534883719</v>
      </c>
    </row>
    <row r="136" spans="1:2" x14ac:dyDescent="0.25">
      <c r="A136" s="34" t="s">
        <v>23</v>
      </c>
      <c r="B136" s="25">
        <v>0.42325581395348838</v>
      </c>
    </row>
    <row r="137" spans="1:2" x14ac:dyDescent="0.25">
      <c r="A137" s="34" t="s">
        <v>31</v>
      </c>
      <c r="B137" s="25">
        <v>1</v>
      </c>
    </row>
    <row r="155" spans="1:3" x14ac:dyDescent="0.25">
      <c r="A155" s="33" t="s">
        <v>1</v>
      </c>
      <c r="B155" t="s">
        <v>42</v>
      </c>
    </row>
    <row r="157" spans="1:3" x14ac:dyDescent="0.25">
      <c r="A157" s="33" t="s">
        <v>44</v>
      </c>
      <c r="B157" s="33" t="s">
        <v>41</v>
      </c>
    </row>
    <row r="158" spans="1:3" x14ac:dyDescent="0.25">
      <c r="A158" s="33" t="s">
        <v>34</v>
      </c>
      <c r="B158" t="s">
        <v>28</v>
      </c>
      <c r="C158" t="s">
        <v>21</v>
      </c>
    </row>
    <row r="159" spans="1:3" x14ac:dyDescent="0.25">
      <c r="A159" s="34" t="s">
        <v>22</v>
      </c>
      <c r="B159" s="35">
        <v>58.065789473684212</v>
      </c>
      <c r="C159" s="35">
        <v>70.079358974358968</v>
      </c>
    </row>
    <row r="160" spans="1:3" x14ac:dyDescent="0.25">
      <c r="A160" s="34" t="s">
        <v>16</v>
      </c>
      <c r="B160" s="35">
        <v>56.860344827586211</v>
      </c>
      <c r="C160" s="35">
        <v>73.551285714285726</v>
      </c>
    </row>
    <row r="161" spans="1:3" x14ac:dyDescent="0.25">
      <c r="A161" s="34" t="s">
        <v>31</v>
      </c>
      <c r="B161" s="35">
        <v>57.54402985074627</v>
      </c>
      <c r="C161" s="35">
        <v>71.721486486486469</v>
      </c>
    </row>
    <row r="176" spans="1:3" x14ac:dyDescent="0.25">
      <c r="A176" s="33" t="s">
        <v>1</v>
      </c>
      <c r="B176" t="s">
        <v>42</v>
      </c>
    </row>
    <row r="177" spans="1:3" x14ac:dyDescent="0.25">
      <c r="A177" s="33" t="s">
        <v>5</v>
      </c>
      <c r="B177" t="s">
        <v>42</v>
      </c>
    </row>
    <row r="179" spans="1:3" x14ac:dyDescent="0.25">
      <c r="A179" s="33" t="s">
        <v>45</v>
      </c>
      <c r="B179" s="33" t="s">
        <v>41</v>
      </c>
    </row>
    <row r="180" spans="1:3" x14ac:dyDescent="0.25">
      <c r="A180" s="33" t="s">
        <v>34</v>
      </c>
      <c r="B180" t="s">
        <v>28</v>
      </c>
      <c r="C180" t="s">
        <v>21</v>
      </c>
    </row>
    <row r="181" spans="1:3" x14ac:dyDescent="0.25">
      <c r="A181" s="34" t="s">
        <v>26</v>
      </c>
      <c r="B181" s="35">
        <v>53.8</v>
      </c>
      <c r="C181" s="35">
        <v>70.2</v>
      </c>
    </row>
    <row r="182" spans="1:3" x14ac:dyDescent="0.25">
      <c r="A182" s="34" t="s">
        <v>17</v>
      </c>
      <c r="B182" s="35">
        <v>61.30088235294118</v>
      </c>
      <c r="C182" s="35">
        <v>72.312278481012655</v>
      </c>
    </row>
    <row r="183" spans="1:3" x14ac:dyDescent="0.25">
      <c r="A183" s="34" t="s">
        <v>23</v>
      </c>
      <c r="B183" s="35">
        <v>55.688214285714288</v>
      </c>
      <c r="C183" s="35">
        <v>66.908888888888896</v>
      </c>
    </row>
    <row r="184" spans="1:3" x14ac:dyDescent="0.25">
      <c r="A184" s="34" t="s">
        <v>31</v>
      </c>
      <c r="B184" s="35">
        <v>58.395522388059703</v>
      </c>
      <c r="C184" s="35">
        <v>69.926554054054051</v>
      </c>
    </row>
    <row r="198" spans="1:3" x14ac:dyDescent="0.25">
      <c r="A198" s="33" t="s">
        <v>1</v>
      </c>
      <c r="B198" t="s">
        <v>42</v>
      </c>
    </row>
    <row r="200" spans="1:3" x14ac:dyDescent="0.25">
      <c r="A200" s="33" t="s">
        <v>46</v>
      </c>
      <c r="B200" s="33" t="s">
        <v>41</v>
      </c>
    </row>
    <row r="201" spans="1:3" x14ac:dyDescent="0.25">
      <c r="A201" s="33" t="s">
        <v>34</v>
      </c>
      <c r="B201" t="s">
        <v>28</v>
      </c>
      <c r="C201" t="s">
        <v>21</v>
      </c>
    </row>
    <row r="202" spans="1:3" x14ac:dyDescent="0.25">
      <c r="A202" s="34" t="s">
        <v>27</v>
      </c>
      <c r="B202" s="35">
        <v>60.659767441860474</v>
      </c>
      <c r="C202" s="35">
        <v>68.54000000000002</v>
      </c>
    </row>
    <row r="203" spans="1:3" x14ac:dyDescent="0.25">
      <c r="A203" s="34" t="s">
        <v>16</v>
      </c>
      <c r="B203" s="35">
        <v>58.5</v>
      </c>
      <c r="C203" s="35">
        <v>63.265999999999998</v>
      </c>
    </row>
    <row r="204" spans="1:3" x14ac:dyDescent="0.25">
      <c r="A204" s="34" t="s">
        <v>18</v>
      </c>
      <c r="B204" s="35">
        <v>63.145555555555561</v>
      </c>
      <c r="C204" s="35">
        <v>69.907073170731707</v>
      </c>
    </row>
    <row r="205" spans="1:3" x14ac:dyDescent="0.25">
      <c r="A205" s="34" t="s">
        <v>31</v>
      </c>
      <c r="B205" s="35">
        <v>61.134179104477617</v>
      </c>
      <c r="C205" s="35">
        <v>68.740540540540536</v>
      </c>
    </row>
    <row r="218" spans="1:3" x14ac:dyDescent="0.25">
      <c r="A218" s="33" t="s">
        <v>1</v>
      </c>
      <c r="B218" t="s">
        <v>42</v>
      </c>
    </row>
    <row r="220" spans="1:3" x14ac:dyDescent="0.25">
      <c r="A220" s="33" t="s">
        <v>47</v>
      </c>
      <c r="B220" s="33" t="s">
        <v>41</v>
      </c>
    </row>
    <row r="221" spans="1:3" x14ac:dyDescent="0.25">
      <c r="A221" s="33" t="s">
        <v>34</v>
      </c>
      <c r="B221" t="s">
        <v>25</v>
      </c>
      <c r="C221" t="s">
        <v>20</v>
      </c>
    </row>
    <row r="222" spans="1:3" x14ac:dyDescent="0.25">
      <c r="A222" s="34" t="s">
        <v>28</v>
      </c>
      <c r="B222" s="35">
        <v>69.157600000000002</v>
      </c>
      <c r="C222" s="35">
        <v>69.844047619047629</v>
      </c>
    </row>
    <row r="223" spans="1:3" x14ac:dyDescent="0.25">
      <c r="A223" s="34" t="s">
        <v>21</v>
      </c>
      <c r="B223" s="35">
        <v>76.392842105263142</v>
      </c>
      <c r="C223" s="35">
        <v>67.58320754716982</v>
      </c>
    </row>
    <row r="224" spans="1:3" x14ac:dyDescent="0.25">
      <c r="A224" s="34" t="s">
        <v>31</v>
      </c>
      <c r="B224" s="35">
        <v>74.885499999999965</v>
      </c>
      <c r="C224" s="35">
        <v>68.582736842105248</v>
      </c>
    </row>
    <row r="245" spans="1:2" x14ac:dyDescent="0.25">
      <c r="A245" s="33" t="s">
        <v>34</v>
      </c>
      <c r="B245" t="s">
        <v>40</v>
      </c>
    </row>
    <row r="246" spans="1:2" x14ac:dyDescent="0.25">
      <c r="A246" s="34" t="s">
        <v>28</v>
      </c>
      <c r="B246" s="25">
        <v>0.3116279069767442</v>
      </c>
    </row>
    <row r="247" spans="1:2" x14ac:dyDescent="0.25">
      <c r="A247" s="34" t="s">
        <v>21</v>
      </c>
      <c r="B247" s="25">
        <v>0.68837209302325586</v>
      </c>
    </row>
    <row r="248" spans="1:2" x14ac:dyDescent="0.25">
      <c r="A248" s="34" t="s">
        <v>31</v>
      </c>
      <c r="B248" s="25">
        <v>1</v>
      </c>
    </row>
    <row r="264" spans="1:4" x14ac:dyDescent="0.25">
      <c r="A264" s="33" t="s">
        <v>35</v>
      </c>
      <c r="B264" s="33" t="s">
        <v>41</v>
      </c>
    </row>
    <row r="265" spans="1:4" x14ac:dyDescent="0.25">
      <c r="A265" s="33" t="s">
        <v>34</v>
      </c>
      <c r="B265" t="s">
        <v>25</v>
      </c>
      <c r="C265" t="s">
        <v>20</v>
      </c>
      <c r="D265" t="s">
        <v>31</v>
      </c>
    </row>
    <row r="266" spans="1:4" x14ac:dyDescent="0.25">
      <c r="A266" s="34" t="s">
        <v>29</v>
      </c>
      <c r="B266" s="37">
        <v>211351.35135135136</v>
      </c>
      <c r="C266" s="37">
        <v>128461.53846153847</v>
      </c>
      <c r="D266" s="37">
        <v>168815.78947368421</v>
      </c>
    </row>
    <row r="267" spans="1:4" x14ac:dyDescent="0.25">
      <c r="A267" s="34" t="s">
        <v>15</v>
      </c>
      <c r="B267" s="37">
        <v>247843.3734939759</v>
      </c>
      <c r="C267" s="37">
        <v>166428.57142857142</v>
      </c>
      <c r="D267" s="37">
        <v>215043.16546762589</v>
      </c>
    </row>
    <row r="268" spans="1:4" x14ac:dyDescent="0.25">
      <c r="A268" s="34" t="s">
        <v>31</v>
      </c>
      <c r="B268" s="37">
        <v>236591.66666666666</v>
      </c>
      <c r="C268" s="37">
        <v>150842.10526315789</v>
      </c>
      <c r="D268" s="37">
        <v>198702.32558139536</v>
      </c>
    </row>
    <row r="287" spans="1:4" x14ac:dyDescent="0.25">
      <c r="A287" s="33" t="s">
        <v>35</v>
      </c>
      <c r="B287" s="33" t="s">
        <v>41</v>
      </c>
    </row>
    <row r="288" spans="1:4" x14ac:dyDescent="0.25">
      <c r="A288" s="33" t="s">
        <v>34</v>
      </c>
      <c r="B288" t="s">
        <v>29</v>
      </c>
      <c r="C288" t="s">
        <v>15</v>
      </c>
      <c r="D288" t="s">
        <v>31</v>
      </c>
    </row>
    <row r="289" spans="1:4" x14ac:dyDescent="0.25">
      <c r="A289" s="34" t="s">
        <v>19</v>
      </c>
      <c r="B289" s="37">
        <v>142666.66666666666</v>
      </c>
      <c r="C289" s="37">
        <v>179402.29885057471</v>
      </c>
      <c r="D289" s="37">
        <v>165333.33333333334</v>
      </c>
    </row>
    <row r="290" spans="1:4" x14ac:dyDescent="0.25">
      <c r="A290" s="34" t="s">
        <v>24</v>
      </c>
      <c r="B290" s="37">
        <v>233000</v>
      </c>
      <c r="C290" s="37">
        <v>274673.07692307694</v>
      </c>
      <c r="D290" s="37">
        <v>262283.78378378379</v>
      </c>
    </row>
    <row r="291" spans="1:4" x14ac:dyDescent="0.25">
      <c r="A291" s="34" t="s">
        <v>31</v>
      </c>
      <c r="B291" s="37">
        <v>168815.78947368421</v>
      </c>
      <c r="C291" s="37">
        <v>215043.16546762589</v>
      </c>
      <c r="D291" s="37">
        <v>198702.32558139536</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BDF5-21AD-4835-BDC8-B06FFB9C4429}">
  <dimension ref="A1:T22"/>
  <sheetViews>
    <sheetView showGridLines="0" zoomScaleNormal="100" workbookViewId="0">
      <selection activeCell="S28" sqref="S28"/>
    </sheetView>
  </sheetViews>
  <sheetFormatPr defaultRowHeight="15" x14ac:dyDescent="0.25"/>
  <cols>
    <col min="1" max="1" width="8.28515625" customWidth="1"/>
  </cols>
  <sheetData>
    <row r="1" spans="1:20" ht="27" thickBot="1" x14ac:dyDescent="0.3">
      <c r="A1" s="56" t="s">
        <v>48</v>
      </c>
      <c r="B1" s="57"/>
      <c r="C1" s="57"/>
      <c r="D1" s="57"/>
      <c r="E1" s="57"/>
      <c r="F1" s="57"/>
      <c r="G1" s="57"/>
      <c r="H1" s="57"/>
      <c r="I1" s="57"/>
      <c r="J1" s="57"/>
      <c r="K1" s="57"/>
      <c r="L1" s="57"/>
      <c r="M1" s="57"/>
      <c r="N1" s="57"/>
      <c r="O1" s="57"/>
      <c r="P1" s="57"/>
      <c r="Q1" s="57"/>
      <c r="R1" s="57"/>
      <c r="S1" s="57"/>
      <c r="T1" s="58"/>
    </row>
    <row r="2" spans="1:20" x14ac:dyDescent="0.25">
      <c r="A2" s="36"/>
      <c r="B2" s="36"/>
      <c r="C2" s="36"/>
      <c r="D2" s="36"/>
      <c r="E2" s="36"/>
      <c r="F2" s="36"/>
      <c r="G2" s="36"/>
      <c r="H2" s="36"/>
      <c r="I2" s="36"/>
      <c r="J2" s="36"/>
      <c r="K2" s="36"/>
      <c r="L2" s="36"/>
      <c r="M2" s="36"/>
      <c r="N2" s="36"/>
      <c r="O2" s="36"/>
      <c r="P2" s="36"/>
      <c r="Q2" s="36"/>
      <c r="R2" s="36"/>
      <c r="S2" s="36"/>
      <c r="T2" s="36"/>
    </row>
    <row r="3" spans="1:20" x14ac:dyDescent="0.25">
      <c r="A3" s="36"/>
      <c r="B3" s="36"/>
      <c r="C3" s="36"/>
      <c r="D3" s="36"/>
      <c r="E3" s="36"/>
      <c r="F3" s="36"/>
      <c r="G3" s="36"/>
      <c r="H3" s="36"/>
      <c r="I3" s="36"/>
      <c r="J3" s="36"/>
      <c r="K3" s="36"/>
      <c r="L3" s="36"/>
      <c r="M3" s="36"/>
      <c r="N3" s="36"/>
      <c r="O3" s="36"/>
      <c r="P3" s="36"/>
      <c r="Q3" s="36"/>
      <c r="R3" s="36"/>
      <c r="S3" s="36"/>
      <c r="T3" s="36"/>
    </row>
    <row r="4" spans="1:20" x14ac:dyDescent="0.25">
      <c r="A4" s="36"/>
      <c r="B4" s="36"/>
      <c r="C4" s="36"/>
      <c r="D4" s="36"/>
      <c r="E4" s="36"/>
      <c r="F4" s="36"/>
      <c r="G4" s="36"/>
      <c r="H4" s="36"/>
      <c r="I4" s="36"/>
      <c r="J4" s="36"/>
      <c r="K4" s="36"/>
      <c r="L4" s="36"/>
      <c r="M4" s="36"/>
      <c r="N4" s="36"/>
      <c r="O4" s="36"/>
      <c r="P4" s="36"/>
      <c r="Q4" s="36"/>
      <c r="R4" s="36"/>
      <c r="S4" s="36"/>
      <c r="T4" s="36"/>
    </row>
    <row r="5" spans="1:20" x14ac:dyDescent="0.25">
      <c r="A5" s="36"/>
      <c r="B5" s="36"/>
      <c r="C5" s="36"/>
      <c r="D5" s="36"/>
      <c r="E5" s="36"/>
      <c r="F5" s="36"/>
      <c r="G5" s="36"/>
      <c r="H5" s="36"/>
      <c r="I5" s="36"/>
      <c r="J5" s="36"/>
      <c r="K5" s="36"/>
      <c r="L5" s="36"/>
      <c r="M5" s="36"/>
      <c r="N5" s="36"/>
      <c r="O5" s="36"/>
      <c r="P5" s="36"/>
      <c r="Q5" s="36"/>
      <c r="R5" s="36"/>
      <c r="S5" s="36"/>
      <c r="T5" s="36"/>
    </row>
    <row r="6" spans="1:20" x14ac:dyDescent="0.25">
      <c r="A6" s="36"/>
      <c r="B6" s="36"/>
      <c r="C6" s="36"/>
      <c r="D6" s="36"/>
      <c r="E6" s="36"/>
      <c r="F6" s="36"/>
      <c r="G6" s="36"/>
      <c r="H6" s="36"/>
      <c r="I6" s="36"/>
      <c r="J6" s="36"/>
      <c r="K6" s="36"/>
      <c r="L6" s="36"/>
      <c r="M6" s="36"/>
      <c r="N6" s="36"/>
      <c r="O6" s="36"/>
      <c r="P6" s="36"/>
      <c r="Q6" s="36"/>
      <c r="R6" s="36"/>
      <c r="S6" s="36"/>
      <c r="T6" s="36"/>
    </row>
    <row r="7" spans="1:20" x14ac:dyDescent="0.25">
      <c r="A7" s="36"/>
      <c r="B7" s="36"/>
      <c r="C7" s="36"/>
      <c r="D7" s="36"/>
      <c r="E7" s="36"/>
      <c r="F7" s="36"/>
      <c r="G7" s="36"/>
      <c r="H7" s="36"/>
      <c r="I7" s="36"/>
      <c r="J7" s="36"/>
      <c r="K7" s="36"/>
      <c r="L7" s="36"/>
      <c r="M7" s="36"/>
      <c r="N7" s="36"/>
      <c r="O7" s="36"/>
      <c r="P7" s="36"/>
      <c r="Q7" s="36"/>
      <c r="R7" s="36"/>
      <c r="S7" s="36"/>
      <c r="T7" s="36"/>
    </row>
    <row r="8" spans="1:20" x14ac:dyDescent="0.25">
      <c r="A8" s="36"/>
      <c r="B8" s="36"/>
      <c r="C8" s="36"/>
      <c r="D8" s="36"/>
      <c r="E8" s="36"/>
      <c r="F8" s="36"/>
      <c r="G8" s="36"/>
      <c r="H8" s="36"/>
      <c r="I8" s="36"/>
      <c r="J8" s="36"/>
      <c r="K8" s="36"/>
      <c r="L8" s="36"/>
      <c r="M8" s="36"/>
      <c r="N8" s="36"/>
      <c r="O8" s="36"/>
      <c r="P8" s="36"/>
      <c r="Q8" s="36"/>
      <c r="R8" s="36"/>
      <c r="S8" s="36"/>
      <c r="T8" s="36"/>
    </row>
    <row r="9" spans="1:20" x14ac:dyDescent="0.25">
      <c r="A9" s="36"/>
      <c r="B9" s="36"/>
      <c r="C9" s="36"/>
      <c r="D9" s="36"/>
      <c r="E9" s="36"/>
      <c r="F9" s="36"/>
      <c r="G9" s="36"/>
      <c r="H9" s="36"/>
      <c r="I9" s="36"/>
      <c r="J9" s="36"/>
      <c r="K9" s="36"/>
      <c r="L9" s="36"/>
      <c r="M9" s="36"/>
      <c r="N9" s="36"/>
      <c r="O9" s="36"/>
      <c r="P9" s="36"/>
      <c r="Q9" s="36"/>
      <c r="R9" s="36"/>
      <c r="S9" s="36"/>
      <c r="T9" s="36"/>
    </row>
    <row r="10" spans="1:20" x14ac:dyDescent="0.25">
      <c r="A10" s="36"/>
      <c r="B10" s="36"/>
      <c r="C10" s="36"/>
      <c r="D10" s="36"/>
      <c r="E10" s="36"/>
      <c r="F10" s="36"/>
      <c r="G10" s="36"/>
      <c r="H10" s="36"/>
      <c r="I10" s="36"/>
      <c r="J10" s="36"/>
      <c r="K10" s="36"/>
      <c r="L10" s="36"/>
      <c r="M10" s="36"/>
      <c r="N10" s="36"/>
      <c r="O10" s="36"/>
      <c r="P10" s="36"/>
      <c r="Q10" s="36"/>
      <c r="R10" s="36"/>
      <c r="S10" s="36"/>
      <c r="T10" s="36"/>
    </row>
    <row r="11" spans="1:20" x14ac:dyDescent="0.25">
      <c r="A11" s="36"/>
      <c r="B11" s="36"/>
      <c r="C11" s="36"/>
      <c r="D11" s="36"/>
      <c r="E11" s="36"/>
      <c r="F11" s="36"/>
      <c r="G11" s="36"/>
      <c r="H11" s="36"/>
      <c r="I11" s="36"/>
      <c r="J11" s="36"/>
      <c r="K11" s="36"/>
      <c r="L11" s="36"/>
      <c r="M11" s="36"/>
      <c r="N11" s="36"/>
      <c r="O11" s="36"/>
      <c r="P11" s="36"/>
      <c r="Q11" s="36"/>
      <c r="R11" s="36"/>
      <c r="S11" s="36"/>
      <c r="T11" s="36"/>
    </row>
    <row r="12" spans="1:20" x14ac:dyDescent="0.25">
      <c r="A12" s="36"/>
      <c r="B12" s="36"/>
      <c r="C12" s="36"/>
      <c r="D12" s="36"/>
      <c r="E12" s="36"/>
      <c r="F12" s="36"/>
      <c r="G12" s="36"/>
      <c r="H12" s="36"/>
      <c r="I12" s="36"/>
      <c r="J12" s="36"/>
      <c r="K12" s="36"/>
      <c r="L12" s="36"/>
      <c r="M12" s="36"/>
      <c r="N12" s="36"/>
      <c r="O12" s="36"/>
      <c r="P12" s="36"/>
      <c r="Q12" s="36"/>
      <c r="R12" s="36"/>
      <c r="S12" s="36"/>
      <c r="T12" s="36"/>
    </row>
    <row r="13" spans="1:20" x14ac:dyDescent="0.25">
      <c r="A13" s="36"/>
      <c r="B13" s="36"/>
      <c r="C13" s="36"/>
      <c r="D13" s="36"/>
      <c r="E13" s="36"/>
      <c r="F13" s="36"/>
      <c r="G13" s="36"/>
      <c r="H13" s="36"/>
      <c r="I13" s="36"/>
      <c r="J13" s="36"/>
      <c r="K13" s="36"/>
      <c r="L13" s="36"/>
      <c r="M13" s="36"/>
      <c r="N13" s="36"/>
      <c r="O13" s="36"/>
      <c r="P13" s="36"/>
      <c r="Q13" s="36"/>
      <c r="R13" s="36"/>
      <c r="S13" s="36"/>
      <c r="T13" s="36"/>
    </row>
    <row r="14" spans="1:20" x14ac:dyDescent="0.25">
      <c r="A14" s="36"/>
      <c r="B14" s="36"/>
      <c r="C14" s="36"/>
      <c r="D14" s="36"/>
      <c r="E14" s="36"/>
      <c r="F14" s="36"/>
      <c r="G14" s="36"/>
      <c r="H14" s="36"/>
      <c r="I14" s="36"/>
      <c r="J14" s="36"/>
      <c r="K14" s="36"/>
      <c r="L14" s="36"/>
      <c r="M14" s="36"/>
      <c r="N14" s="36"/>
      <c r="O14" s="36"/>
      <c r="P14" s="36"/>
      <c r="Q14" s="36"/>
      <c r="R14" s="36"/>
      <c r="S14" s="36"/>
      <c r="T14" s="36"/>
    </row>
    <row r="15" spans="1:20" x14ac:dyDescent="0.25">
      <c r="A15" s="36"/>
      <c r="B15" s="36"/>
      <c r="C15" s="36"/>
      <c r="D15" s="36"/>
      <c r="E15" s="36"/>
      <c r="F15" s="36"/>
      <c r="G15" s="36"/>
      <c r="H15" s="36"/>
      <c r="I15" s="36"/>
      <c r="J15" s="36"/>
      <c r="K15" s="36"/>
      <c r="L15" s="36"/>
      <c r="M15" s="36"/>
      <c r="N15" s="36"/>
      <c r="O15" s="36"/>
      <c r="P15" s="36"/>
      <c r="Q15" s="36"/>
      <c r="R15" s="36"/>
      <c r="S15" s="36"/>
      <c r="T15" s="36"/>
    </row>
    <row r="16" spans="1:20" x14ac:dyDescent="0.25">
      <c r="A16" s="36"/>
      <c r="B16" s="36"/>
      <c r="C16" s="36"/>
      <c r="D16" s="36"/>
      <c r="E16" s="36"/>
      <c r="F16" s="36"/>
      <c r="G16" s="36"/>
      <c r="H16" s="36"/>
      <c r="I16" s="36"/>
      <c r="J16" s="36"/>
      <c r="K16" s="36"/>
      <c r="L16" s="36"/>
      <c r="M16" s="36"/>
      <c r="N16" s="36"/>
      <c r="O16" s="36"/>
      <c r="P16" s="36"/>
      <c r="Q16" s="36"/>
      <c r="R16" s="36"/>
      <c r="S16" s="36"/>
      <c r="T16" s="36"/>
    </row>
    <row r="17" spans="1:20" x14ac:dyDescent="0.25">
      <c r="A17" s="36"/>
      <c r="B17" s="36"/>
      <c r="C17" s="36"/>
      <c r="D17" s="36"/>
      <c r="E17" s="36"/>
      <c r="F17" s="36"/>
      <c r="G17" s="36"/>
      <c r="H17" s="36"/>
      <c r="I17" s="36"/>
      <c r="J17" s="36"/>
      <c r="K17" s="36"/>
      <c r="L17" s="36"/>
      <c r="M17" s="36"/>
      <c r="N17" s="36"/>
      <c r="O17" s="36"/>
      <c r="P17" s="36"/>
      <c r="Q17" s="36"/>
      <c r="R17" s="36"/>
      <c r="S17" s="36"/>
      <c r="T17" s="36"/>
    </row>
    <row r="18" spans="1:20" x14ac:dyDescent="0.25">
      <c r="A18" s="36"/>
      <c r="B18" s="36"/>
      <c r="C18" s="36"/>
      <c r="D18" s="36"/>
      <c r="E18" s="36"/>
      <c r="F18" s="36"/>
      <c r="G18" s="36"/>
      <c r="H18" s="36"/>
      <c r="I18" s="36"/>
      <c r="J18" s="36"/>
      <c r="K18" s="36"/>
      <c r="L18" s="36"/>
      <c r="M18" s="36"/>
      <c r="N18" s="36"/>
      <c r="O18" s="36"/>
      <c r="P18" s="36"/>
      <c r="Q18" s="36"/>
      <c r="R18" s="36"/>
      <c r="S18" s="36"/>
      <c r="T18" s="36"/>
    </row>
    <row r="19" spans="1:20" x14ac:dyDescent="0.25">
      <c r="A19" s="36"/>
      <c r="B19" s="36"/>
      <c r="C19" s="36"/>
      <c r="D19" s="36"/>
      <c r="E19" s="36"/>
      <c r="F19" s="36"/>
      <c r="G19" s="36"/>
      <c r="H19" s="36"/>
      <c r="I19" s="36"/>
      <c r="J19" s="36"/>
      <c r="K19" s="36"/>
      <c r="L19" s="36"/>
      <c r="M19" s="36"/>
      <c r="N19" s="36"/>
      <c r="O19" s="36"/>
      <c r="P19" s="36"/>
      <c r="Q19" s="36"/>
      <c r="R19" s="36"/>
      <c r="S19" s="36"/>
      <c r="T19" s="36"/>
    </row>
    <row r="20" spans="1:20" x14ac:dyDescent="0.25">
      <c r="A20" s="36"/>
      <c r="B20" s="36"/>
      <c r="C20" s="36"/>
      <c r="D20" s="36"/>
      <c r="E20" s="36"/>
      <c r="F20" s="36"/>
      <c r="G20" s="36"/>
      <c r="H20" s="36"/>
      <c r="I20" s="36"/>
      <c r="J20" s="36"/>
      <c r="K20" s="36"/>
      <c r="L20" s="36"/>
      <c r="M20" s="36"/>
      <c r="N20" s="36"/>
      <c r="O20" s="36"/>
      <c r="P20" s="36"/>
      <c r="Q20" s="36"/>
      <c r="R20" s="36"/>
      <c r="S20" s="36"/>
      <c r="T20" s="36"/>
    </row>
    <row r="21" spans="1:20" x14ac:dyDescent="0.25">
      <c r="A21" s="36"/>
      <c r="B21" s="36"/>
      <c r="C21" s="36"/>
      <c r="D21" s="36"/>
      <c r="E21" s="36"/>
      <c r="F21" s="36"/>
      <c r="G21" s="36"/>
      <c r="H21" s="36"/>
      <c r="I21" s="36"/>
      <c r="J21" s="36"/>
      <c r="K21" s="36"/>
      <c r="L21" s="36"/>
      <c r="M21" s="36"/>
      <c r="N21" s="36"/>
      <c r="O21" s="36"/>
      <c r="P21" s="36"/>
      <c r="Q21" s="36"/>
      <c r="R21" s="36"/>
      <c r="S21" s="36"/>
      <c r="T21" s="36"/>
    </row>
    <row r="22" spans="1:20" x14ac:dyDescent="0.25">
      <c r="A22" s="36"/>
      <c r="B22" s="36"/>
      <c r="C22" s="36"/>
      <c r="D22" s="36"/>
      <c r="E22" s="36"/>
      <c r="F22" s="36"/>
      <c r="G22" s="36"/>
      <c r="H22" s="36"/>
      <c r="I22" s="36"/>
      <c r="J22" s="36"/>
      <c r="K22" s="36"/>
      <c r="L22" s="36"/>
      <c r="M22" s="36"/>
      <c r="N22" s="36"/>
      <c r="O22" s="36"/>
      <c r="P22" s="36"/>
      <c r="Q22" s="36"/>
      <c r="R22" s="36"/>
      <c r="S22" s="36"/>
      <c r="T22" s="36"/>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0CE88-D6CB-4345-A140-BB977774135F}">
  <dimension ref="A1:AI216"/>
  <sheetViews>
    <sheetView zoomScale="80" zoomScaleNormal="80" workbookViewId="0">
      <selection activeCell="S29" sqref="S29"/>
    </sheetView>
  </sheetViews>
  <sheetFormatPr defaultRowHeight="15" x14ac:dyDescent="0.25"/>
  <cols>
    <col min="2" max="2" width="9.42578125" customWidth="1"/>
    <col min="3" max="3" width="10.28515625" customWidth="1"/>
    <col min="17" max="19" width="10.85546875" customWidth="1"/>
    <col min="21" max="21" width="33.5703125" customWidth="1"/>
    <col min="22" max="22" width="11" customWidth="1"/>
  </cols>
  <sheetData>
    <row r="1" spans="1:35" x14ac:dyDescent="0.25">
      <c r="A1" t="s">
        <v>0</v>
      </c>
      <c r="B1" t="s">
        <v>1</v>
      </c>
      <c r="C1" s="1" t="s">
        <v>2</v>
      </c>
      <c r="D1" s="41" t="s">
        <v>3</v>
      </c>
      <c r="E1" s="41" t="s">
        <v>4</v>
      </c>
      <c r="F1" s="41" t="s">
        <v>5</v>
      </c>
      <c r="G1" s="41" t="s">
        <v>6</v>
      </c>
      <c r="H1" s="41" t="s">
        <v>7</v>
      </c>
      <c r="I1" s="41" t="s">
        <v>8</v>
      </c>
      <c r="J1" s="41" t="s">
        <v>9</v>
      </c>
      <c r="K1" s="41" t="s">
        <v>10</v>
      </c>
      <c r="L1" s="41" t="s">
        <v>11</v>
      </c>
      <c r="M1" s="41" t="s">
        <v>12</v>
      </c>
      <c r="N1" s="41" t="s">
        <v>13</v>
      </c>
      <c r="O1" s="42" t="s">
        <v>14</v>
      </c>
      <c r="Q1" s="59" t="s">
        <v>90</v>
      </c>
      <c r="R1" s="59"/>
      <c r="S1" s="59"/>
      <c r="U1" s="49" t="s">
        <v>52</v>
      </c>
      <c r="V1" s="49" t="s">
        <v>39</v>
      </c>
      <c r="AI1" s="51"/>
    </row>
    <row r="2" spans="1:35" x14ac:dyDescent="0.25">
      <c r="A2">
        <v>1</v>
      </c>
      <c r="B2" t="s">
        <v>15</v>
      </c>
      <c r="C2" s="1">
        <v>67</v>
      </c>
      <c r="D2" s="43" t="s">
        <v>16</v>
      </c>
      <c r="E2" s="43">
        <v>91</v>
      </c>
      <c r="F2" s="43" t="s">
        <v>16</v>
      </c>
      <c r="G2" s="43" t="s">
        <v>17</v>
      </c>
      <c r="H2" s="43">
        <v>58</v>
      </c>
      <c r="I2" s="43" t="s">
        <v>18</v>
      </c>
      <c r="J2" s="43" t="s">
        <v>19</v>
      </c>
      <c r="K2" s="43">
        <v>55</v>
      </c>
      <c r="L2" s="43" t="s">
        <v>20</v>
      </c>
      <c r="M2" s="43">
        <v>58.8</v>
      </c>
      <c r="N2" s="43" t="s">
        <v>21</v>
      </c>
      <c r="O2" s="44">
        <v>270000</v>
      </c>
      <c r="Q2" s="47" t="s">
        <v>0</v>
      </c>
      <c r="R2" s="47" t="s">
        <v>1</v>
      </c>
      <c r="S2" s="47" t="s">
        <v>2</v>
      </c>
      <c r="U2" s="47" t="s">
        <v>49</v>
      </c>
      <c r="V2">
        <f>COUNTA(N2:N216)</f>
        <v>215</v>
      </c>
    </row>
    <row r="3" spans="1:35" x14ac:dyDescent="0.25">
      <c r="A3">
        <v>2</v>
      </c>
      <c r="B3" t="s">
        <v>15</v>
      </c>
      <c r="C3" s="1">
        <v>79.33</v>
      </c>
      <c r="D3" s="45" t="s">
        <v>22</v>
      </c>
      <c r="E3" s="45">
        <v>78.33</v>
      </c>
      <c r="F3" s="45" t="s">
        <v>16</v>
      </c>
      <c r="G3" s="45" t="s">
        <v>23</v>
      </c>
      <c r="H3" s="45">
        <v>77.48</v>
      </c>
      <c r="I3" s="45" t="s">
        <v>18</v>
      </c>
      <c r="J3" s="45" t="s">
        <v>24</v>
      </c>
      <c r="K3" s="45">
        <v>86.5</v>
      </c>
      <c r="L3" s="45" t="s">
        <v>25</v>
      </c>
      <c r="M3" s="45">
        <v>66.28</v>
      </c>
      <c r="N3" s="45" t="s">
        <v>21</v>
      </c>
      <c r="O3" s="46">
        <v>200000</v>
      </c>
      <c r="Q3" s="31">
        <v>205</v>
      </c>
      <c r="R3" s="31" t="str">
        <f>VLOOKUP($Q$3,$A$1:$O$216,COLUMNS($Q$2:R2),0)</f>
        <v>F</v>
      </c>
      <c r="S3" s="31">
        <f>VLOOKUP($Q$3,$A$1:$O$216,COLUMNS($Q$2:S2),0)</f>
        <v>74</v>
      </c>
      <c r="U3" s="47" t="s">
        <v>50</v>
      </c>
      <c r="V3">
        <f>COUNTIF(N2:N216, "Placed")</f>
        <v>148</v>
      </c>
    </row>
    <row r="4" spans="1:35" x14ac:dyDescent="0.25">
      <c r="A4">
        <v>3</v>
      </c>
      <c r="B4" t="s">
        <v>15</v>
      </c>
      <c r="C4" s="1">
        <v>65</v>
      </c>
      <c r="D4" s="43" t="s">
        <v>22</v>
      </c>
      <c r="E4" s="43">
        <v>68</v>
      </c>
      <c r="F4" s="43" t="s">
        <v>22</v>
      </c>
      <c r="G4" s="43" t="s">
        <v>26</v>
      </c>
      <c r="H4" s="43">
        <v>64</v>
      </c>
      <c r="I4" s="43" t="s">
        <v>27</v>
      </c>
      <c r="J4" s="43" t="s">
        <v>19</v>
      </c>
      <c r="K4" s="43">
        <v>75</v>
      </c>
      <c r="L4" s="43" t="s">
        <v>25</v>
      </c>
      <c r="M4" s="43">
        <v>57.8</v>
      </c>
      <c r="N4" s="43" t="s">
        <v>21</v>
      </c>
      <c r="O4" s="44">
        <v>250000</v>
      </c>
      <c r="Q4" s="31"/>
      <c r="R4" s="31"/>
      <c r="S4" s="31"/>
      <c r="U4" s="47" t="s">
        <v>51</v>
      </c>
      <c r="V4">
        <f>ROUND(COUNTIF(N1:N215, "Placed") / COUNTA(N1:N215) * 100, 2)</f>
        <v>68.84</v>
      </c>
    </row>
    <row r="5" spans="1:35" x14ac:dyDescent="0.25">
      <c r="A5">
        <v>4</v>
      </c>
      <c r="B5" t="s">
        <v>15</v>
      </c>
      <c r="C5" s="1">
        <v>56</v>
      </c>
      <c r="D5" s="45" t="s">
        <v>22</v>
      </c>
      <c r="E5" s="45">
        <v>52</v>
      </c>
      <c r="F5" s="45" t="s">
        <v>22</v>
      </c>
      <c r="G5" s="45" t="s">
        <v>23</v>
      </c>
      <c r="H5" s="45">
        <v>52</v>
      </c>
      <c r="I5" s="45" t="s">
        <v>18</v>
      </c>
      <c r="J5" s="45" t="s">
        <v>19</v>
      </c>
      <c r="K5" s="45">
        <v>66</v>
      </c>
      <c r="L5" s="45" t="s">
        <v>20</v>
      </c>
      <c r="M5" s="45">
        <v>59.43</v>
      </c>
      <c r="N5" s="45" t="s">
        <v>28</v>
      </c>
      <c r="O5" s="39">
        <v>0</v>
      </c>
      <c r="Q5" s="31"/>
      <c r="R5" s="31"/>
      <c r="S5" s="31"/>
      <c r="U5" s="47"/>
    </row>
    <row r="6" spans="1:35" x14ac:dyDescent="0.25">
      <c r="A6">
        <v>5</v>
      </c>
      <c r="B6" t="s">
        <v>15</v>
      </c>
      <c r="C6" s="1">
        <v>85.8</v>
      </c>
      <c r="D6" s="43" t="s">
        <v>22</v>
      </c>
      <c r="E6" s="43">
        <v>73.599999999999994</v>
      </c>
      <c r="F6" s="43" t="s">
        <v>22</v>
      </c>
      <c r="G6" s="43" t="s">
        <v>17</v>
      </c>
      <c r="H6" s="43">
        <v>73.3</v>
      </c>
      <c r="I6" s="43" t="s">
        <v>27</v>
      </c>
      <c r="J6" s="43" t="s">
        <v>19</v>
      </c>
      <c r="K6" s="43">
        <v>96.8</v>
      </c>
      <c r="L6" s="43" t="s">
        <v>25</v>
      </c>
      <c r="M6" s="43">
        <v>55.5</v>
      </c>
      <c r="N6" s="43" t="s">
        <v>21</v>
      </c>
      <c r="O6" s="44">
        <v>425000</v>
      </c>
      <c r="Q6" s="31"/>
      <c r="R6" s="31"/>
      <c r="S6" s="31"/>
    </row>
    <row r="7" spans="1:35" x14ac:dyDescent="0.25">
      <c r="A7">
        <v>6</v>
      </c>
      <c r="B7" t="s">
        <v>15</v>
      </c>
      <c r="C7" s="1">
        <v>55</v>
      </c>
      <c r="D7" s="45" t="s">
        <v>16</v>
      </c>
      <c r="E7" s="45">
        <v>49.8</v>
      </c>
      <c r="F7" s="45" t="s">
        <v>16</v>
      </c>
      <c r="G7" s="45" t="s">
        <v>23</v>
      </c>
      <c r="H7" s="45">
        <v>67.25</v>
      </c>
      <c r="I7" s="45" t="s">
        <v>18</v>
      </c>
      <c r="J7" s="45" t="s">
        <v>24</v>
      </c>
      <c r="K7" s="45">
        <v>55</v>
      </c>
      <c r="L7" s="45" t="s">
        <v>25</v>
      </c>
      <c r="M7" s="45">
        <v>51.58</v>
      </c>
      <c r="N7" s="45" t="s">
        <v>28</v>
      </c>
      <c r="O7" s="39">
        <v>0</v>
      </c>
      <c r="Q7" s="31"/>
      <c r="R7" s="31"/>
      <c r="S7" s="31"/>
      <c r="U7" s="50" t="s">
        <v>53</v>
      </c>
      <c r="V7" s="50" t="s">
        <v>39</v>
      </c>
    </row>
    <row r="8" spans="1:35" x14ac:dyDescent="0.25">
      <c r="A8">
        <v>7</v>
      </c>
      <c r="B8" t="s">
        <v>29</v>
      </c>
      <c r="C8" s="1">
        <v>46</v>
      </c>
      <c r="D8" s="43" t="s">
        <v>16</v>
      </c>
      <c r="E8" s="43">
        <v>49.2</v>
      </c>
      <c r="F8" s="43" t="s">
        <v>16</v>
      </c>
      <c r="G8" s="43" t="s">
        <v>17</v>
      </c>
      <c r="H8" s="43">
        <v>79</v>
      </c>
      <c r="I8" s="43" t="s">
        <v>27</v>
      </c>
      <c r="J8" s="43" t="s">
        <v>19</v>
      </c>
      <c r="K8" s="43">
        <v>74.28</v>
      </c>
      <c r="L8" s="43" t="s">
        <v>25</v>
      </c>
      <c r="M8" s="43">
        <v>53.29</v>
      </c>
      <c r="N8" s="43" t="s">
        <v>28</v>
      </c>
      <c r="O8" s="38">
        <v>0</v>
      </c>
      <c r="Q8" s="31"/>
      <c r="R8" s="31"/>
      <c r="S8" s="31"/>
      <c r="U8" s="47" t="s">
        <v>20</v>
      </c>
      <c r="V8">
        <f>AVERAGEIFS($O$2:$O$216, $L$2:$L$216, "Mkt&amp;HR", $O$2:$O$216, "&gt;0")</f>
        <v>270377.35849056602</v>
      </c>
    </row>
    <row r="9" spans="1:35" x14ac:dyDescent="0.25">
      <c r="A9">
        <v>8</v>
      </c>
      <c r="B9" t="s">
        <v>15</v>
      </c>
      <c r="C9" s="1">
        <v>82</v>
      </c>
      <c r="D9" s="45" t="s">
        <v>22</v>
      </c>
      <c r="E9" s="45">
        <v>64</v>
      </c>
      <c r="F9" s="45" t="s">
        <v>22</v>
      </c>
      <c r="G9" s="45" t="s">
        <v>23</v>
      </c>
      <c r="H9" s="45">
        <v>66</v>
      </c>
      <c r="I9" s="45" t="s">
        <v>18</v>
      </c>
      <c r="J9" s="45" t="s">
        <v>24</v>
      </c>
      <c r="K9" s="45">
        <v>67</v>
      </c>
      <c r="L9" s="45" t="s">
        <v>25</v>
      </c>
      <c r="M9" s="45">
        <v>62.14</v>
      </c>
      <c r="N9" s="45" t="s">
        <v>21</v>
      </c>
      <c r="O9" s="46">
        <v>252000</v>
      </c>
      <c r="Q9" s="31"/>
      <c r="R9" s="31"/>
      <c r="U9" s="47" t="s">
        <v>25</v>
      </c>
      <c r="V9">
        <f>AVERAGEIFS($O$2:$O$216, $L$2:$L$216, "Mkt&amp;Fin", $O$2:$O$216, "&gt;0")</f>
        <v>298852.63157894736</v>
      </c>
    </row>
    <row r="10" spans="1:35" x14ac:dyDescent="0.25">
      <c r="A10">
        <v>9</v>
      </c>
      <c r="B10" t="s">
        <v>15</v>
      </c>
      <c r="C10" s="1">
        <v>73</v>
      </c>
      <c r="D10" s="43" t="s">
        <v>22</v>
      </c>
      <c r="E10" s="43">
        <v>79</v>
      </c>
      <c r="F10" s="43" t="s">
        <v>22</v>
      </c>
      <c r="G10" s="43" t="s">
        <v>17</v>
      </c>
      <c r="H10" s="43">
        <v>72</v>
      </c>
      <c r="I10" s="43" t="s">
        <v>27</v>
      </c>
      <c r="J10" s="43" t="s">
        <v>19</v>
      </c>
      <c r="K10" s="43">
        <v>91.34</v>
      </c>
      <c r="L10" s="43" t="s">
        <v>25</v>
      </c>
      <c r="M10" s="43">
        <v>61.29</v>
      </c>
      <c r="N10" s="43" t="s">
        <v>21</v>
      </c>
      <c r="O10" s="44">
        <v>231000</v>
      </c>
      <c r="U10" s="47" t="s">
        <v>54</v>
      </c>
      <c r="V10">
        <f>AVERAGEIF(O2:O216, "&gt;0")</f>
        <v>288655.40540540538</v>
      </c>
    </row>
    <row r="11" spans="1:35" x14ac:dyDescent="0.25">
      <c r="A11">
        <v>10</v>
      </c>
      <c r="B11" t="s">
        <v>15</v>
      </c>
      <c r="C11" s="1">
        <v>58</v>
      </c>
      <c r="D11" s="45" t="s">
        <v>22</v>
      </c>
      <c r="E11" s="45">
        <v>70</v>
      </c>
      <c r="F11" s="45" t="s">
        <v>22</v>
      </c>
      <c r="G11" s="45" t="s">
        <v>17</v>
      </c>
      <c r="H11" s="45">
        <v>61</v>
      </c>
      <c r="I11" s="45" t="s">
        <v>27</v>
      </c>
      <c r="J11" s="45" t="s">
        <v>19</v>
      </c>
      <c r="K11" s="45">
        <v>54</v>
      </c>
      <c r="L11" s="45" t="s">
        <v>25</v>
      </c>
      <c r="M11" s="45">
        <v>52.21</v>
      </c>
      <c r="N11" s="45" t="s">
        <v>28</v>
      </c>
      <c r="O11" s="39">
        <v>0</v>
      </c>
    </row>
    <row r="12" spans="1:35" x14ac:dyDescent="0.25">
      <c r="A12">
        <v>11</v>
      </c>
      <c r="B12" t="s">
        <v>15</v>
      </c>
      <c r="C12" s="1">
        <v>58</v>
      </c>
      <c r="D12" s="43" t="s">
        <v>22</v>
      </c>
      <c r="E12" s="43">
        <v>61</v>
      </c>
      <c r="F12" s="43" t="s">
        <v>22</v>
      </c>
      <c r="G12" s="43" t="s">
        <v>17</v>
      </c>
      <c r="H12" s="43">
        <v>60</v>
      </c>
      <c r="I12" s="43" t="s">
        <v>27</v>
      </c>
      <c r="J12" s="43" t="s">
        <v>24</v>
      </c>
      <c r="K12" s="43">
        <v>62</v>
      </c>
      <c r="L12" s="43" t="s">
        <v>20</v>
      </c>
      <c r="M12" s="43">
        <v>60.85</v>
      </c>
      <c r="N12" s="43" t="s">
        <v>21</v>
      </c>
      <c r="O12" s="44">
        <v>260000</v>
      </c>
      <c r="T12" s="31"/>
    </row>
    <row r="13" spans="1:35" x14ac:dyDescent="0.25">
      <c r="A13">
        <v>12</v>
      </c>
      <c r="B13" t="s">
        <v>15</v>
      </c>
      <c r="C13" s="1">
        <v>69.599999999999994</v>
      </c>
      <c r="D13" s="45" t="s">
        <v>22</v>
      </c>
      <c r="E13" s="45">
        <v>68.400000000000006</v>
      </c>
      <c r="F13" s="45" t="s">
        <v>22</v>
      </c>
      <c r="G13" s="45" t="s">
        <v>17</v>
      </c>
      <c r="H13" s="45">
        <v>78.3</v>
      </c>
      <c r="I13" s="45" t="s">
        <v>27</v>
      </c>
      <c r="J13" s="45" t="s">
        <v>24</v>
      </c>
      <c r="K13" s="45">
        <v>60</v>
      </c>
      <c r="L13" s="45" t="s">
        <v>25</v>
      </c>
      <c r="M13" s="45">
        <v>63.7</v>
      </c>
      <c r="N13" s="45" t="s">
        <v>21</v>
      </c>
      <c r="O13" s="46">
        <v>250000</v>
      </c>
      <c r="T13" s="31"/>
    </row>
    <row r="14" spans="1:35" x14ac:dyDescent="0.25">
      <c r="A14">
        <v>13</v>
      </c>
      <c r="B14" t="s">
        <v>29</v>
      </c>
      <c r="C14" s="1">
        <v>47</v>
      </c>
      <c r="D14" s="43" t="s">
        <v>22</v>
      </c>
      <c r="E14" s="43">
        <v>55</v>
      </c>
      <c r="F14" s="43" t="s">
        <v>16</v>
      </c>
      <c r="G14" s="43" t="s">
        <v>23</v>
      </c>
      <c r="H14" s="43">
        <v>65</v>
      </c>
      <c r="I14" s="43" t="s">
        <v>27</v>
      </c>
      <c r="J14" s="43" t="s">
        <v>19</v>
      </c>
      <c r="K14" s="43">
        <v>62</v>
      </c>
      <c r="L14" s="43" t="s">
        <v>20</v>
      </c>
      <c r="M14" s="43">
        <v>65.040000000000006</v>
      </c>
      <c r="N14" s="43" t="s">
        <v>28</v>
      </c>
      <c r="O14" s="38">
        <v>0</v>
      </c>
      <c r="T14" s="31"/>
      <c r="U14" s="53" t="s">
        <v>55</v>
      </c>
      <c r="V14" s="52">
        <f>MEDIAN(O2:O216)</f>
        <v>240000</v>
      </c>
    </row>
    <row r="15" spans="1:35" x14ac:dyDescent="0.25">
      <c r="A15">
        <v>14</v>
      </c>
      <c r="B15" t="s">
        <v>29</v>
      </c>
      <c r="C15" s="1">
        <v>77</v>
      </c>
      <c r="D15" s="45" t="s">
        <v>22</v>
      </c>
      <c r="E15" s="45">
        <v>87</v>
      </c>
      <c r="F15" s="45" t="s">
        <v>22</v>
      </c>
      <c r="G15" s="45" t="s">
        <v>17</v>
      </c>
      <c r="H15" s="45">
        <v>59</v>
      </c>
      <c r="I15" s="45" t="s">
        <v>27</v>
      </c>
      <c r="J15" s="45" t="s">
        <v>19</v>
      </c>
      <c r="K15" s="45">
        <v>68</v>
      </c>
      <c r="L15" s="45" t="s">
        <v>25</v>
      </c>
      <c r="M15" s="45">
        <v>68.63</v>
      </c>
      <c r="N15" s="45" t="s">
        <v>21</v>
      </c>
      <c r="O15" s="46">
        <v>218000</v>
      </c>
      <c r="T15" s="31"/>
    </row>
    <row r="16" spans="1:35" x14ac:dyDescent="0.25">
      <c r="A16">
        <v>15</v>
      </c>
      <c r="B16" t="s">
        <v>15</v>
      </c>
      <c r="C16" s="1">
        <v>62</v>
      </c>
      <c r="D16" s="43" t="s">
        <v>22</v>
      </c>
      <c r="E16" s="43">
        <v>47</v>
      </c>
      <c r="F16" s="43" t="s">
        <v>22</v>
      </c>
      <c r="G16" s="43" t="s">
        <v>17</v>
      </c>
      <c r="H16" s="43">
        <v>50</v>
      </c>
      <c r="I16" s="43" t="s">
        <v>27</v>
      </c>
      <c r="J16" s="43" t="s">
        <v>19</v>
      </c>
      <c r="K16" s="43">
        <v>76</v>
      </c>
      <c r="L16" s="43" t="s">
        <v>20</v>
      </c>
      <c r="M16" s="43">
        <v>54.96</v>
      </c>
      <c r="N16" s="43" t="s">
        <v>28</v>
      </c>
      <c r="O16" s="38">
        <v>0</v>
      </c>
      <c r="S16" s="31"/>
      <c r="T16" s="31"/>
    </row>
    <row r="17" spans="1:22" x14ac:dyDescent="0.25">
      <c r="A17">
        <v>16</v>
      </c>
      <c r="B17" t="s">
        <v>29</v>
      </c>
      <c r="C17" s="1">
        <v>65</v>
      </c>
      <c r="D17" s="45" t="s">
        <v>22</v>
      </c>
      <c r="E17" s="45">
        <v>75</v>
      </c>
      <c r="F17" s="45" t="s">
        <v>22</v>
      </c>
      <c r="G17" s="45" t="s">
        <v>17</v>
      </c>
      <c r="H17" s="45">
        <v>69</v>
      </c>
      <c r="I17" s="45" t="s">
        <v>27</v>
      </c>
      <c r="J17" s="45" t="s">
        <v>24</v>
      </c>
      <c r="K17" s="45">
        <v>72</v>
      </c>
      <c r="L17" s="45" t="s">
        <v>25</v>
      </c>
      <c r="M17" s="45">
        <v>64.66</v>
      </c>
      <c r="N17" s="45" t="s">
        <v>21</v>
      </c>
      <c r="O17" s="46">
        <v>200000</v>
      </c>
      <c r="S17" s="31"/>
      <c r="T17" s="31"/>
      <c r="U17" s="48" t="s">
        <v>56</v>
      </c>
      <c r="V17" s="48" t="s">
        <v>39</v>
      </c>
    </row>
    <row r="18" spans="1:22" x14ac:dyDescent="0.25">
      <c r="A18">
        <v>17</v>
      </c>
      <c r="B18" t="s">
        <v>15</v>
      </c>
      <c r="C18" s="1">
        <v>63</v>
      </c>
      <c r="D18" s="43" t="s">
        <v>22</v>
      </c>
      <c r="E18" s="43">
        <v>66.2</v>
      </c>
      <c r="F18" s="43" t="s">
        <v>22</v>
      </c>
      <c r="G18" s="43" t="s">
        <v>17</v>
      </c>
      <c r="H18" s="43">
        <v>65.599999999999994</v>
      </c>
      <c r="I18" s="43" t="s">
        <v>27</v>
      </c>
      <c r="J18" s="43" t="s">
        <v>24</v>
      </c>
      <c r="K18" s="43">
        <v>60</v>
      </c>
      <c r="L18" s="43" t="s">
        <v>25</v>
      </c>
      <c r="M18" s="43">
        <v>62.54</v>
      </c>
      <c r="N18" s="43" t="s">
        <v>21</v>
      </c>
      <c r="O18" s="44">
        <v>300000</v>
      </c>
      <c r="S18" s="31"/>
      <c r="T18" s="31"/>
      <c r="U18" s="47" t="s">
        <v>57</v>
      </c>
      <c r="V18">
        <f>LARGE(O2:O216, 1)</f>
        <v>940000</v>
      </c>
    </row>
    <row r="19" spans="1:22" x14ac:dyDescent="0.25">
      <c r="A19">
        <v>18</v>
      </c>
      <c r="B19" t="s">
        <v>29</v>
      </c>
      <c r="C19" s="1">
        <v>55</v>
      </c>
      <c r="D19" s="45" t="s">
        <v>22</v>
      </c>
      <c r="E19" s="45">
        <v>67</v>
      </c>
      <c r="F19" s="45" t="s">
        <v>22</v>
      </c>
      <c r="G19" s="45" t="s">
        <v>17</v>
      </c>
      <c r="H19" s="45">
        <v>64</v>
      </c>
      <c r="I19" s="45" t="s">
        <v>27</v>
      </c>
      <c r="J19" s="45" t="s">
        <v>19</v>
      </c>
      <c r="K19" s="45">
        <v>60</v>
      </c>
      <c r="L19" s="45" t="s">
        <v>25</v>
      </c>
      <c r="M19" s="45">
        <v>67.28</v>
      </c>
      <c r="N19" s="45" t="s">
        <v>28</v>
      </c>
      <c r="O19" s="39">
        <v>0</v>
      </c>
      <c r="U19" s="47" t="s">
        <v>58</v>
      </c>
      <c r="V19">
        <f>LARGE(O2:O216, 2)</f>
        <v>690000</v>
      </c>
    </row>
    <row r="20" spans="1:22" x14ac:dyDescent="0.25">
      <c r="A20">
        <v>19</v>
      </c>
      <c r="B20" t="s">
        <v>29</v>
      </c>
      <c r="C20" s="1">
        <v>63</v>
      </c>
      <c r="D20" s="43" t="s">
        <v>22</v>
      </c>
      <c r="E20" s="43">
        <v>66</v>
      </c>
      <c r="F20" s="43" t="s">
        <v>22</v>
      </c>
      <c r="G20" s="43" t="s">
        <v>17</v>
      </c>
      <c r="H20" s="43">
        <v>64</v>
      </c>
      <c r="I20" s="43" t="s">
        <v>27</v>
      </c>
      <c r="J20" s="43" t="s">
        <v>19</v>
      </c>
      <c r="K20" s="43">
        <v>68</v>
      </c>
      <c r="L20" s="43" t="s">
        <v>20</v>
      </c>
      <c r="M20" s="43">
        <v>64.08</v>
      </c>
      <c r="N20" s="43" t="s">
        <v>28</v>
      </c>
      <c r="O20" s="38">
        <v>0</v>
      </c>
      <c r="U20" s="47" t="s">
        <v>59</v>
      </c>
      <c r="V20">
        <f>LARGE(O2:O216, 3)</f>
        <v>650000</v>
      </c>
    </row>
    <row r="21" spans="1:22" x14ac:dyDescent="0.25">
      <c r="A21">
        <v>20</v>
      </c>
      <c r="B21" t="s">
        <v>15</v>
      </c>
      <c r="C21" s="1">
        <v>60</v>
      </c>
      <c r="D21" s="45" t="s">
        <v>16</v>
      </c>
      <c r="E21" s="45">
        <v>67</v>
      </c>
      <c r="F21" s="45" t="s">
        <v>16</v>
      </c>
      <c r="G21" s="45" t="s">
        <v>26</v>
      </c>
      <c r="H21" s="45">
        <v>70</v>
      </c>
      <c r="I21" s="45" t="s">
        <v>27</v>
      </c>
      <c r="J21" s="45" t="s">
        <v>24</v>
      </c>
      <c r="K21" s="45">
        <v>50.48</v>
      </c>
      <c r="L21" s="45" t="s">
        <v>25</v>
      </c>
      <c r="M21" s="45">
        <v>77.89</v>
      </c>
      <c r="N21" s="45" t="s">
        <v>21</v>
      </c>
      <c r="O21" s="46">
        <v>236000</v>
      </c>
      <c r="U21" s="47" t="s">
        <v>60</v>
      </c>
      <c r="V21">
        <f>LARGE(O2:O216, 4)</f>
        <v>500000</v>
      </c>
    </row>
    <row r="22" spans="1:22" x14ac:dyDescent="0.25">
      <c r="A22">
        <v>21</v>
      </c>
      <c r="B22" t="s">
        <v>15</v>
      </c>
      <c r="C22" s="1">
        <v>62</v>
      </c>
      <c r="D22" s="43" t="s">
        <v>16</v>
      </c>
      <c r="E22" s="43">
        <v>65</v>
      </c>
      <c r="F22" s="43" t="s">
        <v>16</v>
      </c>
      <c r="G22" s="43" t="s">
        <v>17</v>
      </c>
      <c r="H22" s="43">
        <v>66</v>
      </c>
      <c r="I22" s="43" t="s">
        <v>27</v>
      </c>
      <c r="J22" s="43" t="s">
        <v>19</v>
      </c>
      <c r="K22" s="43">
        <v>50</v>
      </c>
      <c r="L22" s="43" t="s">
        <v>20</v>
      </c>
      <c r="M22" s="43">
        <v>56.7</v>
      </c>
      <c r="N22" s="43" t="s">
        <v>21</v>
      </c>
      <c r="O22" s="44">
        <v>265000</v>
      </c>
      <c r="U22" s="47" t="s">
        <v>61</v>
      </c>
      <c r="V22">
        <f>LARGE(O2:O216, 5)</f>
        <v>500000</v>
      </c>
    </row>
    <row r="23" spans="1:22" x14ac:dyDescent="0.25">
      <c r="A23">
        <v>22</v>
      </c>
      <c r="B23" t="s">
        <v>29</v>
      </c>
      <c r="C23" s="1">
        <v>79</v>
      </c>
      <c r="D23" s="45" t="s">
        <v>16</v>
      </c>
      <c r="E23" s="45">
        <v>76</v>
      </c>
      <c r="F23" s="45" t="s">
        <v>16</v>
      </c>
      <c r="G23" s="45" t="s">
        <v>17</v>
      </c>
      <c r="H23" s="45">
        <v>85</v>
      </c>
      <c r="I23" s="45" t="s">
        <v>27</v>
      </c>
      <c r="J23" s="45" t="s">
        <v>19</v>
      </c>
      <c r="K23" s="45">
        <v>95</v>
      </c>
      <c r="L23" s="45" t="s">
        <v>25</v>
      </c>
      <c r="M23" s="45">
        <v>69.06</v>
      </c>
      <c r="N23" s="45" t="s">
        <v>21</v>
      </c>
      <c r="O23" s="46">
        <v>393000</v>
      </c>
      <c r="U23" s="47" t="s">
        <v>62</v>
      </c>
      <c r="V23">
        <f>LARGE(O2:O216, 6)</f>
        <v>500000</v>
      </c>
    </row>
    <row r="24" spans="1:22" x14ac:dyDescent="0.25">
      <c r="A24">
        <v>23</v>
      </c>
      <c r="B24" t="s">
        <v>29</v>
      </c>
      <c r="C24" s="1">
        <v>69.8</v>
      </c>
      <c r="D24" s="43" t="s">
        <v>16</v>
      </c>
      <c r="E24" s="43">
        <v>60.8</v>
      </c>
      <c r="F24" s="43" t="s">
        <v>16</v>
      </c>
      <c r="G24" s="43" t="s">
        <v>23</v>
      </c>
      <c r="H24" s="43">
        <v>72.23</v>
      </c>
      <c r="I24" s="43" t="s">
        <v>18</v>
      </c>
      <c r="J24" s="43" t="s">
        <v>19</v>
      </c>
      <c r="K24" s="43">
        <v>55.53</v>
      </c>
      <c r="L24" s="43" t="s">
        <v>20</v>
      </c>
      <c r="M24" s="43">
        <v>68.81</v>
      </c>
      <c r="N24" s="43" t="s">
        <v>21</v>
      </c>
      <c r="O24" s="44">
        <v>360000</v>
      </c>
      <c r="U24" s="47" t="s">
        <v>63</v>
      </c>
      <c r="V24">
        <f>LARGE(O2:O216, 7)</f>
        <v>450000</v>
      </c>
    </row>
    <row r="25" spans="1:22" x14ac:dyDescent="0.25">
      <c r="A25">
        <v>24</v>
      </c>
      <c r="B25" t="s">
        <v>29</v>
      </c>
      <c r="C25" s="1">
        <v>77.400000000000006</v>
      </c>
      <c r="D25" s="45" t="s">
        <v>16</v>
      </c>
      <c r="E25" s="45">
        <v>60</v>
      </c>
      <c r="F25" s="45" t="s">
        <v>16</v>
      </c>
      <c r="G25" s="45" t="s">
        <v>23</v>
      </c>
      <c r="H25" s="45">
        <v>64.739999999999995</v>
      </c>
      <c r="I25" s="45" t="s">
        <v>18</v>
      </c>
      <c r="J25" s="45" t="s">
        <v>24</v>
      </c>
      <c r="K25" s="45">
        <v>92</v>
      </c>
      <c r="L25" s="45" t="s">
        <v>25</v>
      </c>
      <c r="M25" s="45">
        <v>63.62</v>
      </c>
      <c r="N25" s="45" t="s">
        <v>21</v>
      </c>
      <c r="O25" s="46">
        <v>300000</v>
      </c>
      <c r="U25" s="47" t="s">
        <v>64</v>
      </c>
      <c r="V25">
        <f>LARGE(O2:O216, 8)</f>
        <v>425000</v>
      </c>
    </row>
    <row r="26" spans="1:22" x14ac:dyDescent="0.25">
      <c r="A26">
        <v>25</v>
      </c>
      <c r="B26" t="s">
        <v>15</v>
      </c>
      <c r="C26" s="1">
        <v>76.5</v>
      </c>
      <c r="D26" s="43" t="s">
        <v>16</v>
      </c>
      <c r="E26" s="43">
        <v>97.7</v>
      </c>
      <c r="F26" s="43" t="s">
        <v>16</v>
      </c>
      <c r="G26" s="43" t="s">
        <v>23</v>
      </c>
      <c r="H26" s="43">
        <v>78.86</v>
      </c>
      <c r="I26" s="43" t="s">
        <v>18</v>
      </c>
      <c r="J26" s="43" t="s">
        <v>19</v>
      </c>
      <c r="K26" s="43">
        <v>97.4</v>
      </c>
      <c r="L26" s="43" t="s">
        <v>25</v>
      </c>
      <c r="M26" s="43">
        <v>74.010000000000005</v>
      </c>
      <c r="N26" s="43" t="s">
        <v>21</v>
      </c>
      <c r="O26" s="44">
        <v>360000</v>
      </c>
      <c r="U26" s="47" t="s">
        <v>65</v>
      </c>
      <c r="V26">
        <f>LARGE(O2:O216, 9)</f>
        <v>420000</v>
      </c>
    </row>
    <row r="27" spans="1:22" x14ac:dyDescent="0.25">
      <c r="A27">
        <v>26</v>
      </c>
      <c r="B27" t="s">
        <v>29</v>
      </c>
      <c r="C27" s="1">
        <v>52.58</v>
      </c>
      <c r="D27" s="45" t="s">
        <v>16</v>
      </c>
      <c r="E27" s="45">
        <v>54.6</v>
      </c>
      <c r="F27" s="45" t="s">
        <v>22</v>
      </c>
      <c r="G27" s="45" t="s">
        <v>17</v>
      </c>
      <c r="H27" s="45">
        <v>50.2</v>
      </c>
      <c r="I27" s="45" t="s">
        <v>27</v>
      </c>
      <c r="J27" s="45" t="s">
        <v>24</v>
      </c>
      <c r="K27" s="45">
        <v>76</v>
      </c>
      <c r="L27" s="45" t="s">
        <v>25</v>
      </c>
      <c r="M27" s="45">
        <v>65.33</v>
      </c>
      <c r="N27" s="45" t="s">
        <v>28</v>
      </c>
      <c r="O27" s="39">
        <v>0</v>
      </c>
      <c r="U27" s="47" t="s">
        <v>66</v>
      </c>
      <c r="V27">
        <f>LARGE(O2:O216, 10)</f>
        <v>411000</v>
      </c>
    </row>
    <row r="28" spans="1:22" x14ac:dyDescent="0.25">
      <c r="A28">
        <v>27</v>
      </c>
      <c r="B28" t="s">
        <v>15</v>
      </c>
      <c r="C28" s="1">
        <v>71</v>
      </c>
      <c r="D28" s="43" t="s">
        <v>16</v>
      </c>
      <c r="E28" s="43">
        <v>79</v>
      </c>
      <c r="F28" s="43" t="s">
        <v>16</v>
      </c>
      <c r="G28" s="43" t="s">
        <v>17</v>
      </c>
      <c r="H28" s="43">
        <v>66</v>
      </c>
      <c r="I28" s="43" t="s">
        <v>27</v>
      </c>
      <c r="J28" s="43" t="s">
        <v>24</v>
      </c>
      <c r="K28" s="43">
        <v>94</v>
      </c>
      <c r="L28" s="43" t="s">
        <v>25</v>
      </c>
      <c r="M28" s="43">
        <v>57.55</v>
      </c>
      <c r="N28" s="43" t="s">
        <v>21</v>
      </c>
      <c r="O28" s="44">
        <v>240000</v>
      </c>
    </row>
    <row r="29" spans="1:22" x14ac:dyDescent="0.25">
      <c r="A29">
        <v>28</v>
      </c>
      <c r="B29" t="s">
        <v>15</v>
      </c>
      <c r="C29" s="1">
        <v>63</v>
      </c>
      <c r="D29" s="45" t="s">
        <v>16</v>
      </c>
      <c r="E29" s="45">
        <v>67</v>
      </c>
      <c r="F29" s="45" t="s">
        <v>16</v>
      </c>
      <c r="G29" s="45" t="s">
        <v>17</v>
      </c>
      <c r="H29" s="45">
        <v>66</v>
      </c>
      <c r="I29" s="45" t="s">
        <v>27</v>
      </c>
      <c r="J29" s="45" t="s">
        <v>19</v>
      </c>
      <c r="K29" s="45">
        <v>68</v>
      </c>
      <c r="L29" s="45" t="s">
        <v>20</v>
      </c>
      <c r="M29" s="45">
        <v>57.69</v>
      </c>
      <c r="N29" s="45" t="s">
        <v>21</v>
      </c>
      <c r="O29" s="46">
        <v>265000</v>
      </c>
    </row>
    <row r="30" spans="1:22" x14ac:dyDescent="0.25">
      <c r="A30">
        <v>29</v>
      </c>
      <c r="B30" t="s">
        <v>15</v>
      </c>
      <c r="C30" s="1">
        <v>76.760000000000005</v>
      </c>
      <c r="D30" s="43" t="s">
        <v>16</v>
      </c>
      <c r="E30" s="43">
        <v>76.5</v>
      </c>
      <c r="F30" s="43" t="s">
        <v>16</v>
      </c>
      <c r="G30" s="43" t="s">
        <v>17</v>
      </c>
      <c r="H30" s="43">
        <v>67.5</v>
      </c>
      <c r="I30" s="43" t="s">
        <v>27</v>
      </c>
      <c r="J30" s="43" t="s">
        <v>24</v>
      </c>
      <c r="K30" s="43">
        <v>73.349999999999994</v>
      </c>
      <c r="L30" s="43" t="s">
        <v>25</v>
      </c>
      <c r="M30" s="43">
        <v>64.150000000000006</v>
      </c>
      <c r="N30" s="43" t="s">
        <v>21</v>
      </c>
      <c r="O30" s="44">
        <v>350000</v>
      </c>
      <c r="U30" s="48" t="s">
        <v>68</v>
      </c>
      <c r="V30" s="48" t="s">
        <v>39</v>
      </c>
    </row>
    <row r="31" spans="1:22" x14ac:dyDescent="0.25">
      <c r="A31">
        <v>30</v>
      </c>
      <c r="B31" t="s">
        <v>15</v>
      </c>
      <c r="C31" s="1">
        <v>62</v>
      </c>
      <c r="D31" s="45" t="s">
        <v>22</v>
      </c>
      <c r="E31" s="45">
        <v>67</v>
      </c>
      <c r="F31" s="45" t="s">
        <v>22</v>
      </c>
      <c r="G31" s="45" t="s">
        <v>17</v>
      </c>
      <c r="H31" s="45">
        <v>58</v>
      </c>
      <c r="I31" s="45" t="s">
        <v>27</v>
      </c>
      <c r="J31" s="45" t="s">
        <v>19</v>
      </c>
      <c r="K31" s="45">
        <v>77</v>
      </c>
      <c r="L31" s="45" t="s">
        <v>25</v>
      </c>
      <c r="M31" s="45">
        <v>51.29</v>
      </c>
      <c r="N31" s="45" t="s">
        <v>28</v>
      </c>
      <c r="O31" s="39">
        <v>0</v>
      </c>
      <c r="U31" s="47" t="s">
        <v>67</v>
      </c>
      <c r="V31">
        <f>COUNTIF(J2:J216, "Yes")</f>
        <v>74</v>
      </c>
    </row>
    <row r="32" spans="1:22" x14ac:dyDescent="0.25">
      <c r="A32">
        <v>31</v>
      </c>
      <c r="B32" t="s">
        <v>29</v>
      </c>
      <c r="C32" s="1">
        <v>64</v>
      </c>
      <c r="D32" s="43" t="s">
        <v>22</v>
      </c>
      <c r="E32" s="43">
        <v>73.5</v>
      </c>
      <c r="F32" s="43" t="s">
        <v>22</v>
      </c>
      <c r="G32" s="43" t="s">
        <v>17</v>
      </c>
      <c r="H32" s="43">
        <v>73</v>
      </c>
      <c r="I32" s="43" t="s">
        <v>27</v>
      </c>
      <c r="J32" s="43" t="s">
        <v>19</v>
      </c>
      <c r="K32" s="43">
        <v>52</v>
      </c>
      <c r="L32" s="43" t="s">
        <v>20</v>
      </c>
      <c r="M32" s="43">
        <v>56.7</v>
      </c>
      <c r="N32" s="43" t="s">
        <v>21</v>
      </c>
      <c r="O32" s="44">
        <v>250000</v>
      </c>
      <c r="U32" s="47" t="s">
        <v>69</v>
      </c>
      <c r="V32">
        <f>ROUND(V31/V2*100, 2)</f>
        <v>34.42</v>
      </c>
    </row>
    <row r="33" spans="1:22" x14ac:dyDescent="0.25">
      <c r="A33">
        <v>32</v>
      </c>
      <c r="B33" t="s">
        <v>29</v>
      </c>
      <c r="C33" s="1">
        <v>67</v>
      </c>
      <c r="D33" s="45" t="s">
        <v>22</v>
      </c>
      <c r="E33" s="45">
        <v>53</v>
      </c>
      <c r="F33" s="45" t="s">
        <v>22</v>
      </c>
      <c r="G33" s="45" t="s">
        <v>23</v>
      </c>
      <c r="H33" s="45">
        <v>65</v>
      </c>
      <c r="I33" s="45" t="s">
        <v>18</v>
      </c>
      <c r="J33" s="45" t="s">
        <v>19</v>
      </c>
      <c r="K33" s="45">
        <v>64</v>
      </c>
      <c r="L33" s="45" t="s">
        <v>20</v>
      </c>
      <c r="M33" s="45">
        <v>58.32</v>
      </c>
      <c r="N33" s="45" t="s">
        <v>28</v>
      </c>
      <c r="O33" s="39">
        <v>0</v>
      </c>
    </row>
    <row r="34" spans="1:22" x14ac:dyDescent="0.25">
      <c r="A34">
        <v>33</v>
      </c>
      <c r="B34" t="s">
        <v>29</v>
      </c>
      <c r="C34" s="1">
        <v>61</v>
      </c>
      <c r="D34" s="43" t="s">
        <v>22</v>
      </c>
      <c r="E34" s="43">
        <v>81</v>
      </c>
      <c r="F34" s="43" t="s">
        <v>22</v>
      </c>
      <c r="G34" s="43" t="s">
        <v>17</v>
      </c>
      <c r="H34" s="43">
        <v>66.400000000000006</v>
      </c>
      <c r="I34" s="43" t="s">
        <v>27</v>
      </c>
      <c r="J34" s="43" t="s">
        <v>19</v>
      </c>
      <c r="K34" s="43">
        <v>50.89</v>
      </c>
      <c r="L34" s="43" t="s">
        <v>20</v>
      </c>
      <c r="M34" s="43">
        <v>62.21</v>
      </c>
      <c r="N34" s="43" t="s">
        <v>21</v>
      </c>
      <c r="O34" s="44">
        <v>278000</v>
      </c>
    </row>
    <row r="35" spans="1:22" x14ac:dyDescent="0.25">
      <c r="A35">
        <v>34</v>
      </c>
      <c r="B35" t="s">
        <v>29</v>
      </c>
      <c r="C35" s="1">
        <v>87</v>
      </c>
      <c r="D35" s="45" t="s">
        <v>16</v>
      </c>
      <c r="E35" s="45">
        <v>65</v>
      </c>
      <c r="F35" s="45" t="s">
        <v>16</v>
      </c>
      <c r="G35" s="45" t="s">
        <v>23</v>
      </c>
      <c r="H35" s="45">
        <v>81</v>
      </c>
      <c r="I35" s="45" t="s">
        <v>27</v>
      </c>
      <c r="J35" s="45" t="s">
        <v>24</v>
      </c>
      <c r="K35" s="45">
        <v>88</v>
      </c>
      <c r="L35" s="45" t="s">
        <v>25</v>
      </c>
      <c r="M35" s="45">
        <v>72.78</v>
      </c>
      <c r="N35" s="45" t="s">
        <v>21</v>
      </c>
      <c r="O35" s="46">
        <v>260000</v>
      </c>
    </row>
    <row r="36" spans="1:22" x14ac:dyDescent="0.25">
      <c r="A36">
        <v>35</v>
      </c>
      <c r="B36" t="s">
        <v>15</v>
      </c>
      <c r="C36" s="1">
        <v>62</v>
      </c>
      <c r="D36" s="43" t="s">
        <v>16</v>
      </c>
      <c r="E36" s="43">
        <v>51</v>
      </c>
      <c r="F36" s="43" t="s">
        <v>16</v>
      </c>
      <c r="G36" s="43" t="s">
        <v>23</v>
      </c>
      <c r="H36" s="43">
        <v>52</v>
      </c>
      <c r="I36" s="43" t="s">
        <v>16</v>
      </c>
      <c r="J36" s="43" t="s">
        <v>19</v>
      </c>
      <c r="K36" s="43">
        <v>68.44</v>
      </c>
      <c r="L36" s="43" t="s">
        <v>20</v>
      </c>
      <c r="M36" s="43">
        <v>62.77</v>
      </c>
      <c r="N36" s="43" t="s">
        <v>28</v>
      </c>
      <c r="O36" s="38">
        <v>0</v>
      </c>
      <c r="U36" s="48" t="s">
        <v>72</v>
      </c>
      <c r="V36" s="48" t="s">
        <v>39</v>
      </c>
    </row>
    <row r="37" spans="1:22" x14ac:dyDescent="0.25">
      <c r="A37">
        <v>36</v>
      </c>
      <c r="B37" t="s">
        <v>29</v>
      </c>
      <c r="C37" s="1">
        <v>69</v>
      </c>
      <c r="D37" s="45" t="s">
        <v>22</v>
      </c>
      <c r="E37" s="45">
        <v>78</v>
      </c>
      <c r="F37" s="45" t="s">
        <v>22</v>
      </c>
      <c r="G37" s="45" t="s">
        <v>17</v>
      </c>
      <c r="H37" s="45">
        <v>72</v>
      </c>
      <c r="I37" s="45" t="s">
        <v>27</v>
      </c>
      <c r="J37" s="45" t="s">
        <v>19</v>
      </c>
      <c r="K37" s="45">
        <v>71</v>
      </c>
      <c r="L37" s="45" t="s">
        <v>20</v>
      </c>
      <c r="M37" s="45">
        <v>62.74</v>
      </c>
      <c r="N37" s="45" t="s">
        <v>21</v>
      </c>
      <c r="O37" s="46">
        <v>300000</v>
      </c>
      <c r="U37" s="47" t="s">
        <v>70</v>
      </c>
      <c r="V37">
        <f>COUNTIFS(L2:L216, "Mkt&amp;Fin", N2:N216, "Placed")</f>
        <v>95</v>
      </c>
    </row>
    <row r="38" spans="1:22" x14ac:dyDescent="0.25">
      <c r="A38">
        <v>37</v>
      </c>
      <c r="B38" t="s">
        <v>15</v>
      </c>
      <c r="C38" s="1">
        <v>51</v>
      </c>
      <c r="D38" s="43" t="s">
        <v>22</v>
      </c>
      <c r="E38" s="43">
        <v>44</v>
      </c>
      <c r="F38" s="43" t="s">
        <v>22</v>
      </c>
      <c r="G38" s="43" t="s">
        <v>17</v>
      </c>
      <c r="H38" s="43">
        <v>57</v>
      </c>
      <c r="I38" s="43" t="s">
        <v>27</v>
      </c>
      <c r="J38" s="43" t="s">
        <v>19</v>
      </c>
      <c r="K38" s="43">
        <v>64</v>
      </c>
      <c r="L38" s="43" t="s">
        <v>25</v>
      </c>
      <c r="M38" s="43">
        <v>51.45</v>
      </c>
      <c r="N38" s="43" t="s">
        <v>28</v>
      </c>
      <c r="O38" s="38">
        <v>0</v>
      </c>
      <c r="U38" s="47" t="s">
        <v>71</v>
      </c>
      <c r="V38">
        <f>COUNTIF(L2:L216, "Mkt&amp;Fin")</f>
        <v>120</v>
      </c>
    </row>
    <row r="39" spans="1:22" x14ac:dyDescent="0.25">
      <c r="A39">
        <v>38</v>
      </c>
      <c r="B39" t="s">
        <v>29</v>
      </c>
      <c r="C39" s="1">
        <v>79</v>
      </c>
      <c r="D39" s="45" t="s">
        <v>22</v>
      </c>
      <c r="E39" s="45">
        <v>76</v>
      </c>
      <c r="F39" s="45" t="s">
        <v>22</v>
      </c>
      <c r="G39" s="45" t="s">
        <v>23</v>
      </c>
      <c r="H39" s="45">
        <v>65.599999999999994</v>
      </c>
      <c r="I39" s="45" t="s">
        <v>18</v>
      </c>
      <c r="J39" s="45" t="s">
        <v>19</v>
      </c>
      <c r="K39" s="45">
        <v>58</v>
      </c>
      <c r="L39" s="45" t="s">
        <v>20</v>
      </c>
      <c r="M39" s="45">
        <v>55.47</v>
      </c>
      <c r="N39" s="45" t="s">
        <v>21</v>
      </c>
      <c r="O39" s="46">
        <v>320000</v>
      </c>
      <c r="U39" s="47" t="s">
        <v>73</v>
      </c>
      <c r="V39">
        <f>ROUND(COUNTIFS(L2:L216, "Mkt&amp;Fin", N2:N216, "Placed")/V38*100,2)</f>
        <v>79.17</v>
      </c>
    </row>
    <row r="40" spans="1:22" x14ac:dyDescent="0.25">
      <c r="A40">
        <v>39</v>
      </c>
      <c r="B40" t="s">
        <v>29</v>
      </c>
      <c r="C40" s="1">
        <v>73</v>
      </c>
      <c r="D40" s="43" t="s">
        <v>16</v>
      </c>
      <c r="E40" s="43">
        <v>58</v>
      </c>
      <c r="F40" s="43" t="s">
        <v>16</v>
      </c>
      <c r="G40" s="43" t="s">
        <v>23</v>
      </c>
      <c r="H40" s="43">
        <v>66</v>
      </c>
      <c r="I40" s="43" t="s">
        <v>27</v>
      </c>
      <c r="J40" s="43" t="s">
        <v>19</v>
      </c>
      <c r="K40" s="43">
        <v>53.7</v>
      </c>
      <c r="L40" s="43" t="s">
        <v>20</v>
      </c>
      <c r="M40" s="43">
        <v>56.86</v>
      </c>
      <c r="N40" s="43" t="s">
        <v>21</v>
      </c>
      <c r="O40" s="44">
        <v>240000</v>
      </c>
    </row>
    <row r="41" spans="1:22" x14ac:dyDescent="0.25">
      <c r="A41">
        <v>40</v>
      </c>
      <c r="B41" t="s">
        <v>15</v>
      </c>
      <c r="C41" s="1">
        <v>81</v>
      </c>
      <c r="D41" s="45" t="s">
        <v>16</v>
      </c>
      <c r="E41" s="45">
        <v>68</v>
      </c>
      <c r="F41" s="45" t="s">
        <v>16</v>
      </c>
      <c r="G41" s="45" t="s">
        <v>23</v>
      </c>
      <c r="H41" s="45">
        <v>64</v>
      </c>
      <c r="I41" s="45" t="s">
        <v>18</v>
      </c>
      <c r="J41" s="45" t="s">
        <v>19</v>
      </c>
      <c r="K41" s="45">
        <v>93</v>
      </c>
      <c r="L41" s="45" t="s">
        <v>25</v>
      </c>
      <c r="M41" s="45">
        <v>62.56</v>
      </c>
      <c r="N41" s="45" t="s">
        <v>21</v>
      </c>
      <c r="O41" s="46">
        <v>411000</v>
      </c>
    </row>
    <row r="42" spans="1:22" x14ac:dyDescent="0.25">
      <c r="A42">
        <v>41</v>
      </c>
      <c r="B42" t="s">
        <v>29</v>
      </c>
      <c r="C42" s="1">
        <v>78</v>
      </c>
      <c r="D42" s="43" t="s">
        <v>22</v>
      </c>
      <c r="E42" s="43">
        <v>77</v>
      </c>
      <c r="F42" s="43" t="s">
        <v>16</v>
      </c>
      <c r="G42" s="43" t="s">
        <v>17</v>
      </c>
      <c r="H42" s="43">
        <v>80</v>
      </c>
      <c r="I42" s="43" t="s">
        <v>27</v>
      </c>
      <c r="J42" s="43" t="s">
        <v>19</v>
      </c>
      <c r="K42" s="43">
        <v>60</v>
      </c>
      <c r="L42" s="43" t="s">
        <v>25</v>
      </c>
      <c r="M42" s="43">
        <v>66.72</v>
      </c>
      <c r="N42" s="43" t="s">
        <v>21</v>
      </c>
      <c r="O42" s="44">
        <v>287000</v>
      </c>
      <c r="U42" s="48" t="s">
        <v>72</v>
      </c>
      <c r="V42" s="48" t="s">
        <v>39</v>
      </c>
    </row>
    <row r="43" spans="1:22" x14ac:dyDescent="0.25">
      <c r="A43">
        <v>42</v>
      </c>
      <c r="B43" t="s">
        <v>29</v>
      </c>
      <c r="C43" s="1">
        <v>74</v>
      </c>
      <c r="D43" s="45" t="s">
        <v>16</v>
      </c>
      <c r="E43" s="45">
        <v>63.16</v>
      </c>
      <c r="F43" s="45" t="s">
        <v>16</v>
      </c>
      <c r="G43" s="45" t="s">
        <v>17</v>
      </c>
      <c r="H43" s="45">
        <v>65</v>
      </c>
      <c r="I43" s="45" t="s">
        <v>27</v>
      </c>
      <c r="J43" s="45" t="s">
        <v>24</v>
      </c>
      <c r="K43" s="45">
        <v>65</v>
      </c>
      <c r="L43" s="45" t="s">
        <v>20</v>
      </c>
      <c r="M43" s="45">
        <v>69.760000000000005</v>
      </c>
      <c r="N43" s="45" t="s">
        <v>28</v>
      </c>
      <c r="O43" s="39">
        <v>0</v>
      </c>
      <c r="U43" s="47" t="s">
        <v>74</v>
      </c>
      <c r="V43">
        <f>COUNTIFS(L8:L222, "Mkt&amp;HR", N8:N222, "Placed")</f>
        <v>52</v>
      </c>
    </row>
    <row r="44" spans="1:22" x14ac:dyDescent="0.25">
      <c r="A44">
        <v>43</v>
      </c>
      <c r="B44" t="s">
        <v>15</v>
      </c>
      <c r="C44" s="1">
        <v>49</v>
      </c>
      <c r="D44" s="43" t="s">
        <v>16</v>
      </c>
      <c r="E44" s="43">
        <v>39</v>
      </c>
      <c r="F44" s="43" t="s">
        <v>22</v>
      </c>
      <c r="G44" s="43" t="s">
        <v>23</v>
      </c>
      <c r="H44" s="43">
        <v>65</v>
      </c>
      <c r="I44" s="43" t="s">
        <v>16</v>
      </c>
      <c r="J44" s="43" t="s">
        <v>19</v>
      </c>
      <c r="K44" s="43">
        <v>63</v>
      </c>
      <c r="L44" s="43" t="s">
        <v>25</v>
      </c>
      <c r="M44" s="43">
        <v>51.21</v>
      </c>
      <c r="N44" s="43" t="s">
        <v>28</v>
      </c>
      <c r="O44" s="38">
        <v>0</v>
      </c>
      <c r="U44" s="47" t="s">
        <v>75</v>
      </c>
      <c r="V44">
        <f>COUNTIF(L8:L222, "Mkt&amp;HR")</f>
        <v>93</v>
      </c>
    </row>
    <row r="45" spans="1:22" x14ac:dyDescent="0.25">
      <c r="A45">
        <v>44</v>
      </c>
      <c r="B45" t="s">
        <v>15</v>
      </c>
      <c r="C45" s="1">
        <v>87</v>
      </c>
      <c r="D45" s="45" t="s">
        <v>16</v>
      </c>
      <c r="E45" s="45">
        <v>87</v>
      </c>
      <c r="F45" s="45" t="s">
        <v>16</v>
      </c>
      <c r="G45" s="45" t="s">
        <v>17</v>
      </c>
      <c r="H45" s="45">
        <v>68</v>
      </c>
      <c r="I45" s="45" t="s">
        <v>27</v>
      </c>
      <c r="J45" s="45" t="s">
        <v>19</v>
      </c>
      <c r="K45" s="45">
        <v>95</v>
      </c>
      <c r="L45" s="45" t="s">
        <v>20</v>
      </c>
      <c r="M45" s="45">
        <v>62.9</v>
      </c>
      <c r="N45" s="45" t="s">
        <v>21</v>
      </c>
      <c r="O45" s="46">
        <v>300000</v>
      </c>
      <c r="U45" s="47" t="s">
        <v>76</v>
      </c>
      <c r="V45">
        <f>ROUND(COUNTIFS(L8:L222, "Mkt&amp;HR", N8:N222, "Placed")/V44*100,2)</f>
        <v>55.91</v>
      </c>
    </row>
    <row r="46" spans="1:22" x14ac:dyDescent="0.25">
      <c r="A46">
        <v>45</v>
      </c>
      <c r="B46" t="s">
        <v>29</v>
      </c>
      <c r="C46" s="1">
        <v>77</v>
      </c>
      <c r="D46" s="43" t="s">
        <v>16</v>
      </c>
      <c r="E46" s="43">
        <v>73</v>
      </c>
      <c r="F46" s="43" t="s">
        <v>16</v>
      </c>
      <c r="G46" s="43" t="s">
        <v>17</v>
      </c>
      <c r="H46" s="43">
        <v>81</v>
      </c>
      <c r="I46" s="43" t="s">
        <v>27</v>
      </c>
      <c r="J46" s="43" t="s">
        <v>24</v>
      </c>
      <c r="K46" s="43">
        <v>89</v>
      </c>
      <c r="L46" s="43" t="s">
        <v>25</v>
      </c>
      <c r="M46" s="43">
        <v>69.7</v>
      </c>
      <c r="N46" s="43" t="s">
        <v>21</v>
      </c>
      <c r="O46" s="44">
        <v>200000</v>
      </c>
    </row>
    <row r="47" spans="1:22" x14ac:dyDescent="0.25">
      <c r="A47">
        <v>46</v>
      </c>
      <c r="B47" t="s">
        <v>29</v>
      </c>
      <c r="C47" s="1">
        <v>76</v>
      </c>
      <c r="D47" s="45" t="s">
        <v>22</v>
      </c>
      <c r="E47" s="45">
        <v>64</v>
      </c>
      <c r="F47" s="45" t="s">
        <v>22</v>
      </c>
      <c r="G47" s="45" t="s">
        <v>23</v>
      </c>
      <c r="H47" s="45">
        <v>72</v>
      </c>
      <c r="I47" s="45" t="s">
        <v>18</v>
      </c>
      <c r="J47" s="45" t="s">
        <v>19</v>
      </c>
      <c r="K47" s="45">
        <v>58</v>
      </c>
      <c r="L47" s="45" t="s">
        <v>20</v>
      </c>
      <c r="M47" s="45">
        <v>66.53</v>
      </c>
      <c r="N47" s="45" t="s">
        <v>28</v>
      </c>
      <c r="O47" s="39">
        <v>0</v>
      </c>
    </row>
    <row r="48" spans="1:22" x14ac:dyDescent="0.25">
      <c r="A48">
        <v>47</v>
      </c>
      <c r="B48" t="s">
        <v>29</v>
      </c>
      <c r="C48" s="1">
        <v>70.89</v>
      </c>
      <c r="D48" s="43" t="s">
        <v>16</v>
      </c>
      <c r="E48" s="43">
        <v>71.98</v>
      </c>
      <c r="F48" s="43" t="s">
        <v>16</v>
      </c>
      <c r="G48" s="43" t="s">
        <v>23</v>
      </c>
      <c r="H48" s="43">
        <v>65.599999999999994</v>
      </c>
      <c r="I48" s="43" t="s">
        <v>27</v>
      </c>
      <c r="J48" s="43" t="s">
        <v>19</v>
      </c>
      <c r="K48" s="43">
        <v>68</v>
      </c>
      <c r="L48" s="43" t="s">
        <v>20</v>
      </c>
      <c r="M48" s="43">
        <v>71.63</v>
      </c>
      <c r="N48" s="43" t="s">
        <v>28</v>
      </c>
      <c r="O48" s="38">
        <v>0</v>
      </c>
    </row>
    <row r="49" spans="1:22" x14ac:dyDescent="0.25">
      <c r="A49">
        <v>48</v>
      </c>
      <c r="B49" t="s">
        <v>15</v>
      </c>
      <c r="C49" s="1">
        <v>63</v>
      </c>
      <c r="D49" s="45" t="s">
        <v>22</v>
      </c>
      <c r="E49" s="45">
        <v>60</v>
      </c>
      <c r="F49" s="45" t="s">
        <v>22</v>
      </c>
      <c r="G49" s="45" t="s">
        <v>17</v>
      </c>
      <c r="H49" s="45">
        <v>57</v>
      </c>
      <c r="I49" s="45" t="s">
        <v>27</v>
      </c>
      <c r="J49" s="45" t="s">
        <v>24</v>
      </c>
      <c r="K49" s="45">
        <v>78</v>
      </c>
      <c r="L49" s="45" t="s">
        <v>25</v>
      </c>
      <c r="M49" s="45">
        <v>54.55</v>
      </c>
      <c r="N49" s="45" t="s">
        <v>21</v>
      </c>
      <c r="O49" s="46">
        <v>204000</v>
      </c>
      <c r="U49" s="48" t="s">
        <v>79</v>
      </c>
      <c r="V49" s="48" t="s">
        <v>39</v>
      </c>
    </row>
    <row r="50" spans="1:22" x14ac:dyDescent="0.25">
      <c r="A50">
        <v>49</v>
      </c>
      <c r="B50" t="s">
        <v>15</v>
      </c>
      <c r="C50" s="1">
        <v>63</v>
      </c>
      <c r="D50" s="43" t="s">
        <v>16</v>
      </c>
      <c r="E50" s="43">
        <v>62</v>
      </c>
      <c r="F50" s="43" t="s">
        <v>16</v>
      </c>
      <c r="G50" s="43" t="s">
        <v>17</v>
      </c>
      <c r="H50" s="43">
        <v>68</v>
      </c>
      <c r="I50" s="43" t="s">
        <v>27</v>
      </c>
      <c r="J50" s="43" t="s">
        <v>19</v>
      </c>
      <c r="K50" s="43">
        <v>64</v>
      </c>
      <c r="L50" s="43" t="s">
        <v>25</v>
      </c>
      <c r="M50" s="43">
        <v>62.46</v>
      </c>
      <c r="N50" s="43" t="s">
        <v>21</v>
      </c>
      <c r="O50" s="44">
        <v>250000</v>
      </c>
      <c r="U50" s="47" t="s">
        <v>77</v>
      </c>
      <c r="V50">
        <f>AVERAGEIF(J2:J216, "Yes", O2:O216)</f>
        <v>262283.78378378379</v>
      </c>
    </row>
    <row r="51" spans="1:22" x14ac:dyDescent="0.25">
      <c r="A51">
        <v>50</v>
      </c>
      <c r="B51" t="s">
        <v>29</v>
      </c>
      <c r="C51" s="1">
        <v>50</v>
      </c>
      <c r="D51" s="45" t="s">
        <v>16</v>
      </c>
      <c r="E51" s="45">
        <v>37</v>
      </c>
      <c r="F51" s="45" t="s">
        <v>16</v>
      </c>
      <c r="G51" s="45" t="s">
        <v>26</v>
      </c>
      <c r="H51" s="45">
        <v>52</v>
      </c>
      <c r="I51" s="45" t="s">
        <v>16</v>
      </c>
      <c r="J51" s="45" t="s">
        <v>19</v>
      </c>
      <c r="K51" s="45">
        <v>65</v>
      </c>
      <c r="L51" s="45" t="s">
        <v>20</v>
      </c>
      <c r="M51" s="45">
        <v>56.11</v>
      </c>
      <c r="N51" s="45" t="s">
        <v>28</v>
      </c>
      <c r="O51" s="39">
        <v>0</v>
      </c>
      <c r="U51" s="47" t="s">
        <v>78</v>
      </c>
      <c r="V51">
        <f>AVERAGEIF(J2:J216, "No", O2:O216)</f>
        <v>165333.33333333334</v>
      </c>
    </row>
    <row r="52" spans="1:22" x14ac:dyDescent="0.25">
      <c r="A52">
        <v>51</v>
      </c>
      <c r="B52" t="s">
        <v>29</v>
      </c>
      <c r="C52" s="1">
        <v>75.2</v>
      </c>
      <c r="D52" s="43" t="s">
        <v>22</v>
      </c>
      <c r="E52" s="43">
        <v>73.2</v>
      </c>
      <c r="F52" s="43" t="s">
        <v>22</v>
      </c>
      <c r="G52" s="43" t="s">
        <v>23</v>
      </c>
      <c r="H52" s="43">
        <v>68.400000000000006</v>
      </c>
      <c r="I52" s="43" t="s">
        <v>27</v>
      </c>
      <c r="J52" s="43" t="s">
        <v>19</v>
      </c>
      <c r="K52" s="43">
        <v>65</v>
      </c>
      <c r="L52" s="43" t="s">
        <v>20</v>
      </c>
      <c r="M52" s="43">
        <v>62.98</v>
      </c>
      <c r="N52" s="43" t="s">
        <v>21</v>
      </c>
      <c r="O52" s="44">
        <v>200000</v>
      </c>
    </row>
    <row r="53" spans="1:22" x14ac:dyDescent="0.25">
      <c r="A53">
        <v>52</v>
      </c>
      <c r="B53" t="s">
        <v>15</v>
      </c>
      <c r="C53" s="1">
        <v>54.4</v>
      </c>
      <c r="D53" s="45" t="s">
        <v>22</v>
      </c>
      <c r="E53" s="45">
        <v>61.12</v>
      </c>
      <c r="F53" s="45" t="s">
        <v>22</v>
      </c>
      <c r="G53" s="45" t="s">
        <v>17</v>
      </c>
      <c r="H53" s="45">
        <v>56.2</v>
      </c>
      <c r="I53" s="45" t="s">
        <v>27</v>
      </c>
      <c r="J53" s="45" t="s">
        <v>19</v>
      </c>
      <c r="K53" s="45">
        <v>67</v>
      </c>
      <c r="L53" s="45" t="s">
        <v>20</v>
      </c>
      <c r="M53" s="45">
        <v>62.65</v>
      </c>
      <c r="N53" s="45" t="s">
        <v>28</v>
      </c>
      <c r="O53" s="39">
        <v>0</v>
      </c>
    </row>
    <row r="54" spans="1:22" x14ac:dyDescent="0.25">
      <c r="A54">
        <v>53</v>
      </c>
      <c r="B54" t="s">
        <v>29</v>
      </c>
      <c r="C54" s="1">
        <v>40.89</v>
      </c>
      <c r="D54" s="43" t="s">
        <v>16</v>
      </c>
      <c r="E54" s="43">
        <v>45.83</v>
      </c>
      <c r="F54" s="43" t="s">
        <v>16</v>
      </c>
      <c r="G54" s="43" t="s">
        <v>17</v>
      </c>
      <c r="H54" s="43">
        <v>53</v>
      </c>
      <c r="I54" s="43" t="s">
        <v>27</v>
      </c>
      <c r="J54" s="43" t="s">
        <v>19</v>
      </c>
      <c r="K54" s="43">
        <v>71.2</v>
      </c>
      <c r="L54" s="43" t="s">
        <v>20</v>
      </c>
      <c r="M54" s="43">
        <v>65.489999999999995</v>
      </c>
      <c r="N54" s="43" t="s">
        <v>28</v>
      </c>
      <c r="O54" s="38">
        <v>0</v>
      </c>
    </row>
    <row r="55" spans="1:22" x14ac:dyDescent="0.25">
      <c r="A55">
        <v>54</v>
      </c>
      <c r="B55" t="s">
        <v>15</v>
      </c>
      <c r="C55" s="1">
        <v>80</v>
      </c>
      <c r="D55" s="45" t="s">
        <v>16</v>
      </c>
      <c r="E55" s="45">
        <v>70</v>
      </c>
      <c r="F55" s="45" t="s">
        <v>16</v>
      </c>
      <c r="G55" s="45" t="s">
        <v>23</v>
      </c>
      <c r="H55" s="45">
        <v>72</v>
      </c>
      <c r="I55" s="45" t="s">
        <v>18</v>
      </c>
      <c r="J55" s="45" t="s">
        <v>19</v>
      </c>
      <c r="K55" s="45">
        <v>87</v>
      </c>
      <c r="L55" s="45" t="s">
        <v>20</v>
      </c>
      <c r="M55" s="45">
        <v>71.040000000000006</v>
      </c>
      <c r="N55" s="45" t="s">
        <v>21</v>
      </c>
      <c r="O55" s="46">
        <v>450000</v>
      </c>
      <c r="U55" s="48" t="s">
        <v>82</v>
      </c>
      <c r="V55" s="48" t="s">
        <v>39</v>
      </c>
    </row>
    <row r="56" spans="1:22" x14ac:dyDescent="0.25">
      <c r="A56">
        <v>55</v>
      </c>
      <c r="B56" t="s">
        <v>29</v>
      </c>
      <c r="C56" s="1">
        <v>74</v>
      </c>
      <c r="D56" s="43" t="s">
        <v>22</v>
      </c>
      <c r="E56" s="43">
        <v>60</v>
      </c>
      <c r="F56" s="43" t="s">
        <v>16</v>
      </c>
      <c r="G56" s="43" t="s">
        <v>23</v>
      </c>
      <c r="H56" s="43">
        <v>69</v>
      </c>
      <c r="I56" s="43" t="s">
        <v>27</v>
      </c>
      <c r="J56" s="43" t="s">
        <v>19</v>
      </c>
      <c r="K56" s="43">
        <v>78</v>
      </c>
      <c r="L56" s="43" t="s">
        <v>20</v>
      </c>
      <c r="M56" s="43">
        <v>65.56</v>
      </c>
      <c r="N56" s="43" t="s">
        <v>21</v>
      </c>
      <c r="O56" s="44">
        <v>216000</v>
      </c>
      <c r="U56" s="47" t="s">
        <v>81</v>
      </c>
      <c r="V56">
        <f>COUNTIFS(I2:I216, "Comm&amp;Mgmt", N2:N216, "Placed")</f>
        <v>102</v>
      </c>
    </row>
    <row r="57" spans="1:22" x14ac:dyDescent="0.25">
      <c r="A57">
        <v>56</v>
      </c>
      <c r="B57" t="s">
        <v>15</v>
      </c>
      <c r="C57" s="1">
        <v>60.4</v>
      </c>
      <c r="D57" s="45" t="s">
        <v>22</v>
      </c>
      <c r="E57" s="45">
        <v>66.599999999999994</v>
      </c>
      <c r="F57" s="45" t="s">
        <v>16</v>
      </c>
      <c r="G57" s="45" t="s">
        <v>23</v>
      </c>
      <c r="H57" s="45">
        <v>65</v>
      </c>
      <c r="I57" s="45" t="s">
        <v>27</v>
      </c>
      <c r="J57" s="45" t="s">
        <v>19</v>
      </c>
      <c r="K57" s="45">
        <v>71</v>
      </c>
      <c r="L57" s="45" t="s">
        <v>20</v>
      </c>
      <c r="M57" s="45">
        <v>52.71</v>
      </c>
      <c r="N57" s="45" t="s">
        <v>21</v>
      </c>
      <c r="O57" s="46">
        <v>220000</v>
      </c>
      <c r="U57" s="47" t="s">
        <v>80</v>
      </c>
      <c r="V57" s="47">
        <f>COUNTIF(I2:I216, "Comm&amp;Mgmt")</f>
        <v>145</v>
      </c>
    </row>
    <row r="58" spans="1:22" x14ac:dyDescent="0.25">
      <c r="A58">
        <v>57</v>
      </c>
      <c r="B58" t="s">
        <v>15</v>
      </c>
      <c r="C58" s="1">
        <v>63</v>
      </c>
      <c r="D58" s="43" t="s">
        <v>16</v>
      </c>
      <c r="E58" s="43">
        <v>71.400000000000006</v>
      </c>
      <c r="F58" s="43" t="s">
        <v>16</v>
      </c>
      <c r="G58" s="43" t="s">
        <v>17</v>
      </c>
      <c r="H58" s="43">
        <v>61.4</v>
      </c>
      <c r="I58" s="43" t="s">
        <v>27</v>
      </c>
      <c r="J58" s="43" t="s">
        <v>19</v>
      </c>
      <c r="K58" s="43">
        <v>68</v>
      </c>
      <c r="L58" s="43" t="s">
        <v>25</v>
      </c>
      <c r="M58" s="43">
        <v>66.88</v>
      </c>
      <c r="N58" s="43" t="s">
        <v>21</v>
      </c>
      <c r="O58" s="44">
        <v>240000</v>
      </c>
      <c r="U58" s="47" t="s">
        <v>82</v>
      </c>
      <c r="V58">
        <f>ROUND(COUNTIFS(I2:I216, "Comm&amp;Mgmt", N2:N216, "Placed")/V57*100,2)</f>
        <v>70.34</v>
      </c>
    </row>
    <row r="59" spans="1:22" x14ac:dyDescent="0.25">
      <c r="A59">
        <v>58</v>
      </c>
      <c r="B59" t="s">
        <v>15</v>
      </c>
      <c r="C59" s="1">
        <v>68</v>
      </c>
      <c r="D59" s="45" t="s">
        <v>22</v>
      </c>
      <c r="E59" s="45">
        <v>76</v>
      </c>
      <c r="F59" s="45" t="s">
        <v>22</v>
      </c>
      <c r="G59" s="45" t="s">
        <v>17</v>
      </c>
      <c r="H59" s="45">
        <v>74</v>
      </c>
      <c r="I59" s="45" t="s">
        <v>27</v>
      </c>
      <c r="J59" s="45" t="s">
        <v>19</v>
      </c>
      <c r="K59" s="45">
        <v>80</v>
      </c>
      <c r="L59" s="45" t="s">
        <v>25</v>
      </c>
      <c r="M59" s="45">
        <v>63.59</v>
      </c>
      <c r="N59" s="45" t="s">
        <v>21</v>
      </c>
      <c r="O59" s="46">
        <v>360000</v>
      </c>
    </row>
    <row r="60" spans="1:22" x14ac:dyDescent="0.25">
      <c r="A60">
        <v>59</v>
      </c>
      <c r="B60" t="s">
        <v>15</v>
      </c>
      <c r="C60" s="1">
        <v>74</v>
      </c>
      <c r="D60" s="43" t="s">
        <v>22</v>
      </c>
      <c r="E60" s="43">
        <v>62</v>
      </c>
      <c r="F60" s="43" t="s">
        <v>16</v>
      </c>
      <c r="G60" s="43" t="s">
        <v>23</v>
      </c>
      <c r="H60" s="43">
        <v>68</v>
      </c>
      <c r="I60" s="43" t="s">
        <v>27</v>
      </c>
      <c r="J60" s="43" t="s">
        <v>19</v>
      </c>
      <c r="K60" s="43">
        <v>74</v>
      </c>
      <c r="L60" s="43" t="s">
        <v>25</v>
      </c>
      <c r="M60" s="43">
        <v>57.99</v>
      </c>
      <c r="N60" s="43" t="s">
        <v>21</v>
      </c>
      <c r="O60" s="44">
        <v>268000</v>
      </c>
      <c r="U60" s="48" t="s">
        <v>85</v>
      </c>
      <c r="V60" s="48" t="s">
        <v>39</v>
      </c>
    </row>
    <row r="61" spans="1:22" x14ac:dyDescent="0.25">
      <c r="A61">
        <v>60</v>
      </c>
      <c r="B61" t="s">
        <v>15</v>
      </c>
      <c r="C61" s="1">
        <v>52.6</v>
      </c>
      <c r="D61" s="45" t="s">
        <v>22</v>
      </c>
      <c r="E61" s="45">
        <v>65.58</v>
      </c>
      <c r="F61" s="45" t="s">
        <v>16</v>
      </c>
      <c r="G61" s="45" t="s">
        <v>23</v>
      </c>
      <c r="H61" s="45">
        <v>72.11</v>
      </c>
      <c r="I61" s="45" t="s">
        <v>18</v>
      </c>
      <c r="J61" s="45" t="s">
        <v>19</v>
      </c>
      <c r="K61" s="45">
        <v>57.6</v>
      </c>
      <c r="L61" s="45" t="s">
        <v>25</v>
      </c>
      <c r="M61" s="45">
        <v>56.66</v>
      </c>
      <c r="N61" s="45" t="s">
        <v>21</v>
      </c>
      <c r="O61" s="46">
        <v>265000</v>
      </c>
      <c r="U61" s="47" t="s">
        <v>83</v>
      </c>
      <c r="V61">
        <f>COUNTIFS(I2:I216, "Sci&amp;Tech", N2:N216, "Placed")</f>
        <v>41</v>
      </c>
    </row>
    <row r="62" spans="1:22" x14ac:dyDescent="0.25">
      <c r="A62">
        <v>61</v>
      </c>
      <c r="B62" t="s">
        <v>15</v>
      </c>
      <c r="C62" s="1">
        <v>74</v>
      </c>
      <c r="D62" s="43" t="s">
        <v>22</v>
      </c>
      <c r="E62" s="43">
        <v>70</v>
      </c>
      <c r="F62" s="43" t="s">
        <v>22</v>
      </c>
      <c r="G62" s="43" t="s">
        <v>23</v>
      </c>
      <c r="H62" s="43">
        <v>72</v>
      </c>
      <c r="I62" s="43" t="s">
        <v>27</v>
      </c>
      <c r="J62" s="43" t="s">
        <v>24</v>
      </c>
      <c r="K62" s="43">
        <v>60</v>
      </c>
      <c r="L62" s="43" t="s">
        <v>25</v>
      </c>
      <c r="M62" s="43">
        <v>57.24</v>
      </c>
      <c r="N62" s="43" t="s">
        <v>21</v>
      </c>
      <c r="O62" s="44">
        <v>260000</v>
      </c>
      <c r="U62" s="47" t="s">
        <v>84</v>
      </c>
      <c r="V62" s="47">
        <f>COUNTIF(I2:I216, "Sci&amp;Tech")</f>
        <v>59</v>
      </c>
    </row>
    <row r="63" spans="1:22" x14ac:dyDescent="0.25">
      <c r="A63">
        <v>62</v>
      </c>
      <c r="B63" t="s">
        <v>15</v>
      </c>
      <c r="C63" s="1">
        <v>84.2</v>
      </c>
      <c r="D63" s="45" t="s">
        <v>22</v>
      </c>
      <c r="E63" s="45">
        <v>73.400000000000006</v>
      </c>
      <c r="F63" s="45" t="s">
        <v>22</v>
      </c>
      <c r="G63" s="45" t="s">
        <v>17</v>
      </c>
      <c r="H63" s="45">
        <v>66.89</v>
      </c>
      <c r="I63" s="45" t="s">
        <v>27</v>
      </c>
      <c r="J63" s="45" t="s">
        <v>19</v>
      </c>
      <c r="K63" s="45">
        <v>61.6</v>
      </c>
      <c r="L63" s="45" t="s">
        <v>25</v>
      </c>
      <c r="M63" s="45">
        <v>62.48</v>
      </c>
      <c r="N63" s="45" t="s">
        <v>21</v>
      </c>
      <c r="O63" s="46">
        <v>300000</v>
      </c>
      <c r="U63" s="47" t="s">
        <v>85</v>
      </c>
      <c r="V63">
        <f>ROUND(COUNTIFS(I2:I216, "Sci&amp;Tech", N2:N216, "Placed")/V62*100,2)</f>
        <v>69.489999999999995</v>
      </c>
    </row>
    <row r="64" spans="1:22" x14ac:dyDescent="0.25">
      <c r="A64">
        <v>63</v>
      </c>
      <c r="B64" t="s">
        <v>29</v>
      </c>
      <c r="C64" s="1">
        <v>86.5</v>
      </c>
      <c r="D64" s="43" t="s">
        <v>16</v>
      </c>
      <c r="E64" s="43">
        <v>64.2</v>
      </c>
      <c r="F64" s="43" t="s">
        <v>16</v>
      </c>
      <c r="G64" s="43" t="s">
        <v>23</v>
      </c>
      <c r="H64" s="43">
        <v>67.400000000000006</v>
      </c>
      <c r="I64" s="43" t="s">
        <v>18</v>
      </c>
      <c r="J64" s="43" t="s">
        <v>19</v>
      </c>
      <c r="K64" s="43">
        <v>59</v>
      </c>
      <c r="L64" s="43" t="s">
        <v>25</v>
      </c>
      <c r="M64" s="43">
        <v>59.69</v>
      </c>
      <c r="N64" s="43" t="s">
        <v>21</v>
      </c>
      <c r="O64" s="44">
        <v>240000</v>
      </c>
    </row>
    <row r="65" spans="1:22" x14ac:dyDescent="0.25">
      <c r="A65">
        <v>64</v>
      </c>
      <c r="B65" t="s">
        <v>15</v>
      </c>
      <c r="C65" s="1">
        <v>61</v>
      </c>
      <c r="D65" s="45" t="s">
        <v>16</v>
      </c>
      <c r="E65" s="45">
        <v>70</v>
      </c>
      <c r="F65" s="45" t="s">
        <v>16</v>
      </c>
      <c r="G65" s="45" t="s">
        <v>17</v>
      </c>
      <c r="H65" s="45">
        <v>64</v>
      </c>
      <c r="I65" s="45" t="s">
        <v>27</v>
      </c>
      <c r="J65" s="45" t="s">
        <v>19</v>
      </c>
      <c r="K65" s="45">
        <v>68.5</v>
      </c>
      <c r="L65" s="45" t="s">
        <v>20</v>
      </c>
      <c r="M65" s="45">
        <v>59.5</v>
      </c>
      <c r="N65" s="45" t="s">
        <v>28</v>
      </c>
      <c r="O65" s="39">
        <v>0</v>
      </c>
    </row>
    <row r="66" spans="1:22" x14ac:dyDescent="0.25">
      <c r="A66">
        <v>65</v>
      </c>
      <c r="B66" t="s">
        <v>15</v>
      </c>
      <c r="C66" s="1">
        <v>80</v>
      </c>
      <c r="D66" s="43" t="s">
        <v>16</v>
      </c>
      <c r="E66" s="43">
        <v>73</v>
      </c>
      <c r="F66" s="43" t="s">
        <v>16</v>
      </c>
      <c r="G66" s="43" t="s">
        <v>17</v>
      </c>
      <c r="H66" s="43">
        <v>75</v>
      </c>
      <c r="I66" s="43" t="s">
        <v>27</v>
      </c>
      <c r="J66" s="43" t="s">
        <v>19</v>
      </c>
      <c r="K66" s="43">
        <v>61</v>
      </c>
      <c r="L66" s="43" t="s">
        <v>25</v>
      </c>
      <c r="M66" s="43">
        <v>58.78</v>
      </c>
      <c r="N66" s="43" t="s">
        <v>21</v>
      </c>
      <c r="O66" s="44">
        <v>240000</v>
      </c>
      <c r="U66" s="47" t="s">
        <v>39</v>
      </c>
      <c r="V66" t="s">
        <v>88</v>
      </c>
    </row>
    <row r="67" spans="1:22" x14ac:dyDescent="0.25">
      <c r="A67">
        <v>66</v>
      </c>
      <c r="B67" t="s">
        <v>15</v>
      </c>
      <c r="C67" s="1">
        <v>54</v>
      </c>
      <c r="D67" s="45" t="s">
        <v>16</v>
      </c>
      <c r="E67" s="45">
        <v>47</v>
      </c>
      <c r="F67" s="45" t="s">
        <v>16</v>
      </c>
      <c r="G67" s="45" t="s">
        <v>23</v>
      </c>
      <c r="H67" s="45">
        <v>57</v>
      </c>
      <c r="I67" s="45" t="s">
        <v>27</v>
      </c>
      <c r="J67" s="45" t="s">
        <v>19</v>
      </c>
      <c r="K67" s="45">
        <v>89.69</v>
      </c>
      <c r="L67" s="45" t="s">
        <v>20</v>
      </c>
      <c r="M67" s="45">
        <v>57.1</v>
      </c>
      <c r="N67" s="45" t="s">
        <v>28</v>
      </c>
      <c r="O67" s="39">
        <v>0</v>
      </c>
      <c r="U67" s="47" t="s">
        <v>86</v>
      </c>
      <c r="V67">
        <f>COUNTIFS(I2:I216, "Others", N2:N216, "Placed")</f>
        <v>5</v>
      </c>
    </row>
    <row r="68" spans="1:22" x14ac:dyDescent="0.25">
      <c r="A68">
        <v>67</v>
      </c>
      <c r="B68" t="s">
        <v>15</v>
      </c>
      <c r="C68" s="1">
        <v>83</v>
      </c>
      <c r="D68" s="43" t="s">
        <v>16</v>
      </c>
      <c r="E68" s="43">
        <v>74</v>
      </c>
      <c r="F68" s="43" t="s">
        <v>16</v>
      </c>
      <c r="G68" s="43" t="s">
        <v>23</v>
      </c>
      <c r="H68" s="43">
        <v>66</v>
      </c>
      <c r="I68" s="43" t="s">
        <v>27</v>
      </c>
      <c r="J68" s="43" t="s">
        <v>19</v>
      </c>
      <c r="K68" s="43">
        <v>68.92</v>
      </c>
      <c r="L68" s="43" t="s">
        <v>20</v>
      </c>
      <c r="M68" s="43">
        <v>58.46</v>
      </c>
      <c r="N68" s="43" t="s">
        <v>21</v>
      </c>
      <c r="O68" s="44">
        <v>275000</v>
      </c>
      <c r="U68" s="47" t="s">
        <v>87</v>
      </c>
      <c r="V68">
        <f>COUNTIF(I2:I216, "Others")</f>
        <v>11</v>
      </c>
    </row>
    <row r="69" spans="1:22" x14ac:dyDescent="0.25">
      <c r="A69">
        <v>68</v>
      </c>
      <c r="B69" t="s">
        <v>15</v>
      </c>
      <c r="C69" s="1">
        <v>80.92</v>
      </c>
      <c r="D69" s="45" t="s">
        <v>16</v>
      </c>
      <c r="E69" s="45">
        <v>78.5</v>
      </c>
      <c r="F69" s="45" t="s">
        <v>16</v>
      </c>
      <c r="G69" s="45" t="s">
        <v>17</v>
      </c>
      <c r="H69" s="45">
        <v>67</v>
      </c>
      <c r="I69" s="45" t="s">
        <v>27</v>
      </c>
      <c r="J69" s="45" t="s">
        <v>19</v>
      </c>
      <c r="K69" s="45">
        <v>68.709999999999994</v>
      </c>
      <c r="L69" s="45" t="s">
        <v>25</v>
      </c>
      <c r="M69" s="45">
        <v>60.99</v>
      </c>
      <c r="N69" s="45" t="s">
        <v>21</v>
      </c>
      <c r="O69" s="46">
        <v>275000</v>
      </c>
      <c r="U69" s="47" t="s">
        <v>86</v>
      </c>
      <c r="V69">
        <f>ROUND(COUNTIFS(I2:I216, "Others", N2:N216, "Placed")/V68*100,2)</f>
        <v>45.45</v>
      </c>
    </row>
    <row r="70" spans="1:22" x14ac:dyDescent="0.25">
      <c r="A70">
        <v>69</v>
      </c>
      <c r="B70" t="s">
        <v>29</v>
      </c>
      <c r="C70" s="1">
        <v>69.7</v>
      </c>
      <c r="D70" s="43" t="s">
        <v>22</v>
      </c>
      <c r="E70" s="43">
        <v>47</v>
      </c>
      <c r="F70" s="43" t="s">
        <v>22</v>
      </c>
      <c r="G70" s="43" t="s">
        <v>17</v>
      </c>
      <c r="H70" s="43">
        <v>72.7</v>
      </c>
      <c r="I70" s="43" t="s">
        <v>18</v>
      </c>
      <c r="J70" s="43" t="s">
        <v>19</v>
      </c>
      <c r="K70" s="43">
        <v>79</v>
      </c>
      <c r="L70" s="43" t="s">
        <v>20</v>
      </c>
      <c r="M70" s="43">
        <v>59.24</v>
      </c>
      <c r="N70" s="43" t="s">
        <v>28</v>
      </c>
      <c r="O70" s="38">
        <v>0</v>
      </c>
    </row>
    <row r="71" spans="1:22" x14ac:dyDescent="0.25">
      <c r="A71">
        <v>70</v>
      </c>
      <c r="B71" t="s">
        <v>15</v>
      </c>
      <c r="C71" s="1">
        <v>73</v>
      </c>
      <c r="D71" s="45" t="s">
        <v>22</v>
      </c>
      <c r="E71" s="45">
        <v>73</v>
      </c>
      <c r="F71" s="45" t="s">
        <v>22</v>
      </c>
      <c r="G71" s="45" t="s">
        <v>23</v>
      </c>
      <c r="H71" s="45">
        <v>66</v>
      </c>
      <c r="I71" s="45" t="s">
        <v>18</v>
      </c>
      <c r="J71" s="45" t="s">
        <v>24</v>
      </c>
      <c r="K71" s="45">
        <v>70</v>
      </c>
      <c r="L71" s="45" t="s">
        <v>25</v>
      </c>
      <c r="M71" s="45">
        <v>68.069999999999993</v>
      </c>
      <c r="N71" s="45" t="s">
        <v>21</v>
      </c>
      <c r="O71" s="46">
        <v>275000</v>
      </c>
    </row>
    <row r="72" spans="1:22" x14ac:dyDescent="0.25">
      <c r="A72">
        <v>71</v>
      </c>
      <c r="B72" t="s">
        <v>15</v>
      </c>
      <c r="C72" s="1">
        <v>82</v>
      </c>
      <c r="D72" s="43" t="s">
        <v>16</v>
      </c>
      <c r="E72" s="43">
        <v>61</v>
      </c>
      <c r="F72" s="43" t="s">
        <v>16</v>
      </c>
      <c r="G72" s="43" t="s">
        <v>23</v>
      </c>
      <c r="H72" s="43">
        <v>62</v>
      </c>
      <c r="I72" s="43" t="s">
        <v>18</v>
      </c>
      <c r="J72" s="43" t="s">
        <v>19</v>
      </c>
      <c r="K72" s="43">
        <v>89</v>
      </c>
      <c r="L72" s="43" t="s">
        <v>25</v>
      </c>
      <c r="M72" s="43">
        <v>65.45</v>
      </c>
      <c r="N72" s="43" t="s">
        <v>21</v>
      </c>
      <c r="O72" s="44">
        <v>360000</v>
      </c>
      <c r="U72" s="54" t="s">
        <v>89</v>
      </c>
      <c r="V72" s="55">
        <f>SUMIF(N2:N216, "Placed", O2:O216)</f>
        <v>42721000</v>
      </c>
    </row>
    <row r="73" spans="1:22" x14ac:dyDescent="0.25">
      <c r="A73">
        <v>72</v>
      </c>
      <c r="B73" t="s">
        <v>15</v>
      </c>
      <c r="C73" s="1">
        <v>75</v>
      </c>
      <c r="D73" s="45" t="s">
        <v>16</v>
      </c>
      <c r="E73" s="45">
        <v>70.290000000000006</v>
      </c>
      <c r="F73" s="45" t="s">
        <v>16</v>
      </c>
      <c r="G73" s="45" t="s">
        <v>17</v>
      </c>
      <c r="H73" s="45">
        <v>71</v>
      </c>
      <c r="I73" s="45" t="s">
        <v>27</v>
      </c>
      <c r="J73" s="45" t="s">
        <v>19</v>
      </c>
      <c r="K73" s="45">
        <v>95</v>
      </c>
      <c r="L73" s="45" t="s">
        <v>25</v>
      </c>
      <c r="M73" s="45">
        <v>66.94</v>
      </c>
      <c r="N73" s="45" t="s">
        <v>21</v>
      </c>
      <c r="O73" s="46">
        <v>240000</v>
      </c>
    </row>
    <row r="74" spans="1:22" x14ac:dyDescent="0.25">
      <c r="A74">
        <v>73</v>
      </c>
      <c r="B74" t="s">
        <v>15</v>
      </c>
      <c r="C74" s="1">
        <v>84.86</v>
      </c>
      <c r="D74" s="43" t="s">
        <v>16</v>
      </c>
      <c r="E74" s="43">
        <v>67</v>
      </c>
      <c r="F74" s="43" t="s">
        <v>16</v>
      </c>
      <c r="G74" s="43" t="s">
        <v>23</v>
      </c>
      <c r="H74" s="43">
        <v>78</v>
      </c>
      <c r="I74" s="43" t="s">
        <v>27</v>
      </c>
      <c r="J74" s="43" t="s">
        <v>19</v>
      </c>
      <c r="K74" s="43">
        <v>95.5</v>
      </c>
      <c r="L74" s="43" t="s">
        <v>25</v>
      </c>
      <c r="M74" s="43">
        <v>68.53</v>
      </c>
      <c r="N74" s="43" t="s">
        <v>21</v>
      </c>
      <c r="O74" s="44">
        <v>240000</v>
      </c>
    </row>
    <row r="75" spans="1:22" x14ac:dyDescent="0.25">
      <c r="A75">
        <v>74</v>
      </c>
      <c r="B75" t="s">
        <v>15</v>
      </c>
      <c r="C75" s="1">
        <v>64.599999999999994</v>
      </c>
      <c r="D75" s="45" t="s">
        <v>22</v>
      </c>
      <c r="E75" s="45">
        <v>83.83</v>
      </c>
      <c r="F75" s="45" t="s">
        <v>16</v>
      </c>
      <c r="G75" s="45" t="s">
        <v>17</v>
      </c>
      <c r="H75" s="45">
        <v>71.72</v>
      </c>
      <c r="I75" s="45" t="s">
        <v>27</v>
      </c>
      <c r="J75" s="45" t="s">
        <v>19</v>
      </c>
      <c r="K75" s="45">
        <v>86</v>
      </c>
      <c r="L75" s="45" t="s">
        <v>25</v>
      </c>
      <c r="M75" s="45">
        <v>59.75</v>
      </c>
      <c r="N75" s="45" t="s">
        <v>21</v>
      </c>
      <c r="O75" s="46">
        <v>218000</v>
      </c>
    </row>
    <row r="76" spans="1:22" x14ac:dyDescent="0.25">
      <c r="A76">
        <v>75</v>
      </c>
      <c r="B76" t="s">
        <v>15</v>
      </c>
      <c r="C76" s="1">
        <v>56.6</v>
      </c>
      <c r="D76" s="43" t="s">
        <v>22</v>
      </c>
      <c r="E76" s="43">
        <v>64.8</v>
      </c>
      <c r="F76" s="43" t="s">
        <v>22</v>
      </c>
      <c r="G76" s="43" t="s">
        <v>17</v>
      </c>
      <c r="H76" s="43">
        <v>70.2</v>
      </c>
      <c r="I76" s="43" t="s">
        <v>27</v>
      </c>
      <c r="J76" s="43" t="s">
        <v>19</v>
      </c>
      <c r="K76" s="43">
        <v>84.27</v>
      </c>
      <c r="L76" s="43" t="s">
        <v>25</v>
      </c>
      <c r="M76" s="43">
        <v>67.2</v>
      </c>
      <c r="N76" s="43" t="s">
        <v>21</v>
      </c>
      <c r="O76" s="44">
        <v>336000</v>
      </c>
    </row>
    <row r="77" spans="1:22" x14ac:dyDescent="0.25">
      <c r="A77">
        <v>76</v>
      </c>
      <c r="B77" t="s">
        <v>29</v>
      </c>
      <c r="C77" s="1">
        <v>59</v>
      </c>
      <c r="D77" s="45" t="s">
        <v>22</v>
      </c>
      <c r="E77" s="45">
        <v>62</v>
      </c>
      <c r="F77" s="45" t="s">
        <v>16</v>
      </c>
      <c r="G77" s="45" t="s">
        <v>17</v>
      </c>
      <c r="H77" s="45">
        <v>77.5</v>
      </c>
      <c r="I77" s="45" t="s">
        <v>27</v>
      </c>
      <c r="J77" s="45" t="s">
        <v>19</v>
      </c>
      <c r="K77" s="45">
        <v>74</v>
      </c>
      <c r="L77" s="45" t="s">
        <v>20</v>
      </c>
      <c r="M77" s="45">
        <v>67</v>
      </c>
      <c r="N77" s="45" t="s">
        <v>28</v>
      </c>
      <c r="O77" s="39">
        <v>0</v>
      </c>
    </row>
    <row r="78" spans="1:22" x14ac:dyDescent="0.25">
      <c r="A78">
        <v>77</v>
      </c>
      <c r="B78" t="s">
        <v>29</v>
      </c>
      <c r="C78" s="1">
        <v>66.5</v>
      </c>
      <c r="D78" s="43" t="s">
        <v>16</v>
      </c>
      <c r="E78" s="43">
        <v>70.400000000000006</v>
      </c>
      <c r="F78" s="43" t="s">
        <v>22</v>
      </c>
      <c r="G78" s="43" t="s">
        <v>26</v>
      </c>
      <c r="H78" s="43">
        <v>71.930000000000007</v>
      </c>
      <c r="I78" s="43" t="s">
        <v>27</v>
      </c>
      <c r="J78" s="43" t="s">
        <v>19</v>
      </c>
      <c r="K78" s="43">
        <v>61</v>
      </c>
      <c r="L78" s="43" t="s">
        <v>25</v>
      </c>
      <c r="M78" s="43">
        <v>64.27</v>
      </c>
      <c r="N78" s="43" t="s">
        <v>21</v>
      </c>
      <c r="O78" s="44">
        <v>230000</v>
      </c>
    </row>
    <row r="79" spans="1:22" x14ac:dyDescent="0.25">
      <c r="A79">
        <v>78</v>
      </c>
      <c r="B79" t="s">
        <v>15</v>
      </c>
      <c r="C79" s="1">
        <v>64</v>
      </c>
      <c r="D79" s="45" t="s">
        <v>16</v>
      </c>
      <c r="E79" s="45">
        <v>80</v>
      </c>
      <c r="F79" s="45" t="s">
        <v>16</v>
      </c>
      <c r="G79" s="45" t="s">
        <v>23</v>
      </c>
      <c r="H79" s="45">
        <v>65</v>
      </c>
      <c r="I79" s="45" t="s">
        <v>18</v>
      </c>
      <c r="J79" s="45" t="s">
        <v>24</v>
      </c>
      <c r="K79" s="45">
        <v>69</v>
      </c>
      <c r="L79" s="45" t="s">
        <v>25</v>
      </c>
      <c r="M79" s="45">
        <v>57.65</v>
      </c>
      <c r="N79" s="45" t="s">
        <v>21</v>
      </c>
      <c r="O79" s="46">
        <v>500000</v>
      </c>
    </row>
    <row r="80" spans="1:22" x14ac:dyDescent="0.25">
      <c r="A80">
        <v>79</v>
      </c>
      <c r="B80" t="s">
        <v>15</v>
      </c>
      <c r="C80" s="1">
        <v>84</v>
      </c>
      <c r="D80" s="43" t="s">
        <v>16</v>
      </c>
      <c r="E80" s="43">
        <v>90.9</v>
      </c>
      <c r="F80" s="43" t="s">
        <v>16</v>
      </c>
      <c r="G80" s="43" t="s">
        <v>23</v>
      </c>
      <c r="H80" s="43">
        <v>64.5</v>
      </c>
      <c r="I80" s="43" t="s">
        <v>18</v>
      </c>
      <c r="J80" s="43" t="s">
        <v>19</v>
      </c>
      <c r="K80" s="43">
        <v>86.04</v>
      </c>
      <c r="L80" s="43" t="s">
        <v>25</v>
      </c>
      <c r="M80" s="43">
        <v>59.42</v>
      </c>
      <c r="N80" s="43" t="s">
        <v>21</v>
      </c>
      <c r="O80" s="44">
        <v>270000</v>
      </c>
    </row>
    <row r="81" spans="1:15" x14ac:dyDescent="0.25">
      <c r="A81">
        <v>80</v>
      </c>
      <c r="B81" t="s">
        <v>29</v>
      </c>
      <c r="C81" s="1">
        <v>69</v>
      </c>
      <c r="D81" s="45" t="s">
        <v>22</v>
      </c>
      <c r="E81" s="45">
        <v>62</v>
      </c>
      <c r="F81" s="45" t="s">
        <v>22</v>
      </c>
      <c r="G81" s="45" t="s">
        <v>23</v>
      </c>
      <c r="H81" s="45">
        <v>66</v>
      </c>
      <c r="I81" s="45" t="s">
        <v>18</v>
      </c>
      <c r="J81" s="45" t="s">
        <v>19</v>
      </c>
      <c r="K81" s="45">
        <v>75</v>
      </c>
      <c r="L81" s="45" t="s">
        <v>20</v>
      </c>
      <c r="M81" s="45">
        <v>67.989999999999995</v>
      </c>
      <c r="N81" s="45" t="s">
        <v>28</v>
      </c>
      <c r="O81" s="39">
        <v>0</v>
      </c>
    </row>
    <row r="82" spans="1:15" x14ac:dyDescent="0.25">
      <c r="A82">
        <v>81</v>
      </c>
      <c r="B82" t="s">
        <v>29</v>
      </c>
      <c r="C82" s="1">
        <v>69</v>
      </c>
      <c r="D82" s="43" t="s">
        <v>16</v>
      </c>
      <c r="E82" s="43">
        <v>62</v>
      </c>
      <c r="F82" s="43" t="s">
        <v>16</v>
      </c>
      <c r="G82" s="43" t="s">
        <v>17</v>
      </c>
      <c r="H82" s="43">
        <v>69</v>
      </c>
      <c r="I82" s="43" t="s">
        <v>27</v>
      </c>
      <c r="J82" s="43" t="s">
        <v>24</v>
      </c>
      <c r="K82" s="43">
        <v>67</v>
      </c>
      <c r="L82" s="43" t="s">
        <v>20</v>
      </c>
      <c r="M82" s="43">
        <v>62.35</v>
      </c>
      <c r="N82" s="43" t="s">
        <v>21</v>
      </c>
      <c r="O82" s="44">
        <v>240000</v>
      </c>
    </row>
    <row r="83" spans="1:15" x14ac:dyDescent="0.25">
      <c r="A83">
        <v>82</v>
      </c>
      <c r="B83" t="s">
        <v>15</v>
      </c>
      <c r="C83" s="1">
        <v>81.7</v>
      </c>
      <c r="D83" s="45" t="s">
        <v>16</v>
      </c>
      <c r="E83" s="45">
        <v>63</v>
      </c>
      <c r="F83" s="45" t="s">
        <v>16</v>
      </c>
      <c r="G83" s="45" t="s">
        <v>23</v>
      </c>
      <c r="H83" s="45">
        <v>67</v>
      </c>
      <c r="I83" s="45" t="s">
        <v>27</v>
      </c>
      <c r="J83" s="45" t="s">
        <v>24</v>
      </c>
      <c r="K83" s="45">
        <v>86</v>
      </c>
      <c r="L83" s="45" t="s">
        <v>25</v>
      </c>
      <c r="M83" s="45">
        <v>70.2</v>
      </c>
      <c r="N83" s="45" t="s">
        <v>21</v>
      </c>
      <c r="O83" s="46">
        <v>300000</v>
      </c>
    </row>
    <row r="84" spans="1:15" x14ac:dyDescent="0.25">
      <c r="A84">
        <v>83</v>
      </c>
      <c r="B84" t="s">
        <v>15</v>
      </c>
      <c r="C84" s="1">
        <v>63</v>
      </c>
      <c r="D84" s="43" t="s">
        <v>22</v>
      </c>
      <c r="E84" s="43">
        <v>67</v>
      </c>
      <c r="F84" s="43" t="s">
        <v>22</v>
      </c>
      <c r="G84" s="43" t="s">
        <v>17</v>
      </c>
      <c r="H84" s="43">
        <v>74</v>
      </c>
      <c r="I84" s="43" t="s">
        <v>27</v>
      </c>
      <c r="J84" s="43" t="s">
        <v>19</v>
      </c>
      <c r="K84" s="43">
        <v>82</v>
      </c>
      <c r="L84" s="43" t="s">
        <v>25</v>
      </c>
      <c r="M84" s="43">
        <v>60.44</v>
      </c>
      <c r="N84" s="43" t="s">
        <v>28</v>
      </c>
      <c r="O84" s="38">
        <v>0</v>
      </c>
    </row>
    <row r="85" spans="1:15" x14ac:dyDescent="0.25">
      <c r="A85">
        <v>84</v>
      </c>
      <c r="B85" t="s">
        <v>15</v>
      </c>
      <c r="C85" s="1">
        <v>84</v>
      </c>
      <c r="D85" s="45" t="s">
        <v>16</v>
      </c>
      <c r="E85" s="45">
        <v>79</v>
      </c>
      <c r="F85" s="45" t="s">
        <v>16</v>
      </c>
      <c r="G85" s="45" t="s">
        <v>23</v>
      </c>
      <c r="H85" s="45">
        <v>68</v>
      </c>
      <c r="I85" s="45" t="s">
        <v>18</v>
      </c>
      <c r="J85" s="45" t="s">
        <v>24</v>
      </c>
      <c r="K85" s="45">
        <v>84</v>
      </c>
      <c r="L85" s="45" t="s">
        <v>25</v>
      </c>
      <c r="M85" s="45">
        <v>66.69</v>
      </c>
      <c r="N85" s="45" t="s">
        <v>21</v>
      </c>
      <c r="O85" s="46">
        <v>300000</v>
      </c>
    </row>
    <row r="86" spans="1:15" x14ac:dyDescent="0.25">
      <c r="A86">
        <v>85</v>
      </c>
      <c r="B86" t="s">
        <v>15</v>
      </c>
      <c r="C86" s="1">
        <v>70</v>
      </c>
      <c r="D86" s="43" t="s">
        <v>22</v>
      </c>
      <c r="E86" s="43">
        <v>63</v>
      </c>
      <c r="F86" s="43" t="s">
        <v>16</v>
      </c>
      <c r="G86" s="43" t="s">
        <v>23</v>
      </c>
      <c r="H86" s="43">
        <v>70</v>
      </c>
      <c r="I86" s="43" t="s">
        <v>18</v>
      </c>
      <c r="J86" s="43" t="s">
        <v>24</v>
      </c>
      <c r="K86" s="43">
        <v>55</v>
      </c>
      <c r="L86" s="43" t="s">
        <v>25</v>
      </c>
      <c r="M86" s="43">
        <v>62</v>
      </c>
      <c r="N86" s="43" t="s">
        <v>21</v>
      </c>
      <c r="O86" s="44">
        <v>300000</v>
      </c>
    </row>
    <row r="87" spans="1:15" x14ac:dyDescent="0.25">
      <c r="A87">
        <v>86</v>
      </c>
      <c r="B87" t="s">
        <v>29</v>
      </c>
      <c r="C87" s="1">
        <v>83.84</v>
      </c>
      <c r="D87" s="45" t="s">
        <v>16</v>
      </c>
      <c r="E87" s="45">
        <v>89.83</v>
      </c>
      <c r="F87" s="45" t="s">
        <v>16</v>
      </c>
      <c r="G87" s="45" t="s">
        <v>17</v>
      </c>
      <c r="H87" s="45">
        <v>77.2</v>
      </c>
      <c r="I87" s="45" t="s">
        <v>27</v>
      </c>
      <c r="J87" s="45" t="s">
        <v>24</v>
      </c>
      <c r="K87" s="45">
        <v>78.739999999999995</v>
      </c>
      <c r="L87" s="45" t="s">
        <v>25</v>
      </c>
      <c r="M87" s="45">
        <v>76.180000000000007</v>
      </c>
      <c r="N87" s="45" t="s">
        <v>21</v>
      </c>
      <c r="O87" s="46">
        <v>400000</v>
      </c>
    </row>
    <row r="88" spans="1:15" x14ac:dyDescent="0.25">
      <c r="A88">
        <v>87</v>
      </c>
      <c r="B88" t="s">
        <v>15</v>
      </c>
      <c r="C88" s="1">
        <v>62</v>
      </c>
      <c r="D88" s="43" t="s">
        <v>16</v>
      </c>
      <c r="E88" s="43">
        <v>63</v>
      </c>
      <c r="F88" s="43" t="s">
        <v>16</v>
      </c>
      <c r="G88" s="43" t="s">
        <v>17</v>
      </c>
      <c r="H88" s="43">
        <v>64</v>
      </c>
      <c r="I88" s="43" t="s">
        <v>27</v>
      </c>
      <c r="J88" s="43" t="s">
        <v>19</v>
      </c>
      <c r="K88" s="43">
        <v>67</v>
      </c>
      <c r="L88" s="43" t="s">
        <v>25</v>
      </c>
      <c r="M88" s="43">
        <v>57.03</v>
      </c>
      <c r="N88" s="43" t="s">
        <v>21</v>
      </c>
      <c r="O88" s="44">
        <v>220000</v>
      </c>
    </row>
    <row r="89" spans="1:15" x14ac:dyDescent="0.25">
      <c r="A89">
        <v>88</v>
      </c>
      <c r="B89" t="s">
        <v>15</v>
      </c>
      <c r="C89" s="1">
        <v>59.6</v>
      </c>
      <c r="D89" s="45" t="s">
        <v>22</v>
      </c>
      <c r="E89" s="45">
        <v>51</v>
      </c>
      <c r="F89" s="45" t="s">
        <v>22</v>
      </c>
      <c r="G89" s="45" t="s">
        <v>23</v>
      </c>
      <c r="H89" s="45">
        <v>60</v>
      </c>
      <c r="I89" s="45" t="s">
        <v>16</v>
      </c>
      <c r="J89" s="45" t="s">
        <v>19</v>
      </c>
      <c r="K89" s="45">
        <v>75</v>
      </c>
      <c r="L89" s="45" t="s">
        <v>20</v>
      </c>
      <c r="M89" s="45">
        <v>59.08</v>
      </c>
      <c r="N89" s="45" t="s">
        <v>28</v>
      </c>
      <c r="O89" s="39">
        <v>0</v>
      </c>
    </row>
    <row r="90" spans="1:15" x14ac:dyDescent="0.25">
      <c r="A90">
        <v>89</v>
      </c>
      <c r="B90" t="s">
        <v>29</v>
      </c>
      <c r="C90" s="1">
        <v>66</v>
      </c>
      <c r="D90" s="43" t="s">
        <v>22</v>
      </c>
      <c r="E90" s="43">
        <v>62</v>
      </c>
      <c r="F90" s="43" t="s">
        <v>22</v>
      </c>
      <c r="G90" s="43" t="s">
        <v>17</v>
      </c>
      <c r="H90" s="43">
        <v>73</v>
      </c>
      <c r="I90" s="43" t="s">
        <v>27</v>
      </c>
      <c r="J90" s="43" t="s">
        <v>19</v>
      </c>
      <c r="K90" s="43">
        <v>58</v>
      </c>
      <c r="L90" s="43" t="s">
        <v>20</v>
      </c>
      <c r="M90" s="43">
        <v>64.36</v>
      </c>
      <c r="N90" s="43" t="s">
        <v>21</v>
      </c>
      <c r="O90" s="44">
        <v>210000</v>
      </c>
    </row>
    <row r="91" spans="1:15" x14ac:dyDescent="0.25">
      <c r="A91">
        <v>90</v>
      </c>
      <c r="B91" t="s">
        <v>29</v>
      </c>
      <c r="C91" s="1">
        <v>84</v>
      </c>
      <c r="D91" s="45" t="s">
        <v>16</v>
      </c>
      <c r="E91" s="45">
        <v>75</v>
      </c>
      <c r="F91" s="45" t="s">
        <v>16</v>
      </c>
      <c r="G91" s="45" t="s">
        <v>23</v>
      </c>
      <c r="H91" s="45">
        <v>69</v>
      </c>
      <c r="I91" s="45" t="s">
        <v>18</v>
      </c>
      <c r="J91" s="45" t="s">
        <v>24</v>
      </c>
      <c r="K91" s="45">
        <v>62</v>
      </c>
      <c r="L91" s="45" t="s">
        <v>20</v>
      </c>
      <c r="M91" s="45">
        <v>62.36</v>
      </c>
      <c r="N91" s="45" t="s">
        <v>21</v>
      </c>
      <c r="O91" s="46">
        <v>210000</v>
      </c>
    </row>
    <row r="92" spans="1:15" x14ac:dyDescent="0.25">
      <c r="A92">
        <v>91</v>
      </c>
      <c r="B92" t="s">
        <v>29</v>
      </c>
      <c r="C92" s="1">
        <v>85</v>
      </c>
      <c r="D92" s="43" t="s">
        <v>16</v>
      </c>
      <c r="E92" s="43">
        <v>90</v>
      </c>
      <c r="F92" s="43" t="s">
        <v>16</v>
      </c>
      <c r="G92" s="43" t="s">
        <v>17</v>
      </c>
      <c r="H92" s="43">
        <v>82</v>
      </c>
      <c r="I92" s="43" t="s">
        <v>27</v>
      </c>
      <c r="J92" s="43" t="s">
        <v>19</v>
      </c>
      <c r="K92" s="43">
        <v>92</v>
      </c>
      <c r="L92" s="43" t="s">
        <v>25</v>
      </c>
      <c r="M92" s="43">
        <v>68.03</v>
      </c>
      <c r="N92" s="43" t="s">
        <v>21</v>
      </c>
      <c r="O92" s="44">
        <v>300000</v>
      </c>
    </row>
    <row r="93" spans="1:15" x14ac:dyDescent="0.25">
      <c r="A93">
        <v>92</v>
      </c>
      <c r="B93" t="s">
        <v>15</v>
      </c>
      <c r="C93" s="1">
        <v>52</v>
      </c>
      <c r="D93" s="45" t="s">
        <v>22</v>
      </c>
      <c r="E93" s="45">
        <v>57</v>
      </c>
      <c r="F93" s="45" t="s">
        <v>22</v>
      </c>
      <c r="G93" s="45" t="s">
        <v>17</v>
      </c>
      <c r="H93" s="45">
        <v>50.8</v>
      </c>
      <c r="I93" s="45" t="s">
        <v>27</v>
      </c>
      <c r="J93" s="45" t="s">
        <v>19</v>
      </c>
      <c r="K93" s="45">
        <v>67</v>
      </c>
      <c r="L93" s="45" t="s">
        <v>20</v>
      </c>
      <c r="M93" s="45">
        <v>62.79</v>
      </c>
      <c r="N93" s="45" t="s">
        <v>28</v>
      </c>
      <c r="O93" s="39">
        <v>0</v>
      </c>
    </row>
    <row r="94" spans="1:15" x14ac:dyDescent="0.25">
      <c r="A94">
        <v>93</v>
      </c>
      <c r="B94" t="s">
        <v>29</v>
      </c>
      <c r="C94" s="1">
        <v>60.23</v>
      </c>
      <c r="D94" s="43" t="s">
        <v>22</v>
      </c>
      <c r="E94" s="43">
        <v>69</v>
      </c>
      <c r="F94" s="43" t="s">
        <v>22</v>
      </c>
      <c r="G94" s="43" t="s">
        <v>23</v>
      </c>
      <c r="H94" s="43">
        <v>66</v>
      </c>
      <c r="I94" s="43" t="s">
        <v>27</v>
      </c>
      <c r="J94" s="43" t="s">
        <v>19</v>
      </c>
      <c r="K94" s="43">
        <v>72</v>
      </c>
      <c r="L94" s="43" t="s">
        <v>25</v>
      </c>
      <c r="M94" s="43">
        <v>59.47</v>
      </c>
      <c r="N94" s="43" t="s">
        <v>21</v>
      </c>
      <c r="O94" s="44">
        <v>230000</v>
      </c>
    </row>
    <row r="95" spans="1:15" x14ac:dyDescent="0.25">
      <c r="A95">
        <v>94</v>
      </c>
      <c r="B95" t="s">
        <v>15</v>
      </c>
      <c r="C95" s="1">
        <v>52</v>
      </c>
      <c r="D95" s="45" t="s">
        <v>22</v>
      </c>
      <c r="E95" s="45">
        <v>62</v>
      </c>
      <c r="F95" s="45" t="s">
        <v>22</v>
      </c>
      <c r="G95" s="45" t="s">
        <v>17</v>
      </c>
      <c r="H95" s="45">
        <v>54</v>
      </c>
      <c r="I95" s="45" t="s">
        <v>27</v>
      </c>
      <c r="J95" s="45" t="s">
        <v>19</v>
      </c>
      <c r="K95" s="45">
        <v>72</v>
      </c>
      <c r="L95" s="45" t="s">
        <v>20</v>
      </c>
      <c r="M95" s="45">
        <v>55.41</v>
      </c>
      <c r="N95" s="45" t="s">
        <v>28</v>
      </c>
      <c r="O95" s="39">
        <v>0</v>
      </c>
    </row>
    <row r="96" spans="1:15" x14ac:dyDescent="0.25">
      <c r="A96">
        <v>95</v>
      </c>
      <c r="B96" t="s">
        <v>15</v>
      </c>
      <c r="C96" s="1">
        <v>58</v>
      </c>
      <c r="D96" s="43" t="s">
        <v>22</v>
      </c>
      <c r="E96" s="43">
        <v>62</v>
      </c>
      <c r="F96" s="43" t="s">
        <v>22</v>
      </c>
      <c r="G96" s="43" t="s">
        <v>17</v>
      </c>
      <c r="H96" s="43">
        <v>64</v>
      </c>
      <c r="I96" s="43" t="s">
        <v>27</v>
      </c>
      <c r="J96" s="43" t="s">
        <v>19</v>
      </c>
      <c r="K96" s="43">
        <v>53.88</v>
      </c>
      <c r="L96" s="43" t="s">
        <v>25</v>
      </c>
      <c r="M96" s="43">
        <v>54.97</v>
      </c>
      <c r="N96" s="43" t="s">
        <v>21</v>
      </c>
      <c r="O96" s="44">
        <v>260000</v>
      </c>
    </row>
    <row r="97" spans="1:15" x14ac:dyDescent="0.25">
      <c r="A97">
        <v>96</v>
      </c>
      <c r="B97" t="s">
        <v>15</v>
      </c>
      <c r="C97" s="1">
        <v>73</v>
      </c>
      <c r="D97" s="45" t="s">
        <v>22</v>
      </c>
      <c r="E97" s="45">
        <v>78</v>
      </c>
      <c r="F97" s="45" t="s">
        <v>16</v>
      </c>
      <c r="G97" s="45" t="s">
        <v>17</v>
      </c>
      <c r="H97" s="45">
        <v>65</v>
      </c>
      <c r="I97" s="45" t="s">
        <v>27</v>
      </c>
      <c r="J97" s="45" t="s">
        <v>24</v>
      </c>
      <c r="K97" s="45">
        <v>95.46</v>
      </c>
      <c r="L97" s="45" t="s">
        <v>25</v>
      </c>
      <c r="M97" s="45">
        <v>62.16</v>
      </c>
      <c r="N97" s="45" t="s">
        <v>21</v>
      </c>
      <c r="O97" s="46">
        <v>420000</v>
      </c>
    </row>
    <row r="98" spans="1:15" x14ac:dyDescent="0.25">
      <c r="A98">
        <v>97</v>
      </c>
      <c r="B98" t="s">
        <v>29</v>
      </c>
      <c r="C98" s="1">
        <v>76</v>
      </c>
      <c r="D98" s="43" t="s">
        <v>22</v>
      </c>
      <c r="E98" s="43">
        <v>70</v>
      </c>
      <c r="F98" s="43" t="s">
        <v>22</v>
      </c>
      <c r="G98" s="43" t="s">
        <v>23</v>
      </c>
      <c r="H98" s="43">
        <v>76</v>
      </c>
      <c r="I98" s="43" t="s">
        <v>27</v>
      </c>
      <c r="J98" s="43" t="s">
        <v>24</v>
      </c>
      <c r="K98" s="43">
        <v>66</v>
      </c>
      <c r="L98" s="43" t="s">
        <v>25</v>
      </c>
      <c r="M98" s="43">
        <v>64.44</v>
      </c>
      <c r="N98" s="43" t="s">
        <v>21</v>
      </c>
      <c r="O98" s="44">
        <v>300000</v>
      </c>
    </row>
    <row r="99" spans="1:15" x14ac:dyDescent="0.25">
      <c r="A99">
        <v>98</v>
      </c>
      <c r="B99" t="s">
        <v>29</v>
      </c>
      <c r="C99" s="1">
        <v>70.5</v>
      </c>
      <c r="D99" s="45" t="s">
        <v>22</v>
      </c>
      <c r="E99" s="45">
        <v>62.5</v>
      </c>
      <c r="F99" s="45" t="s">
        <v>16</v>
      </c>
      <c r="G99" s="45" t="s">
        <v>17</v>
      </c>
      <c r="H99" s="45">
        <v>61</v>
      </c>
      <c r="I99" s="45" t="s">
        <v>27</v>
      </c>
      <c r="J99" s="45" t="s">
        <v>19</v>
      </c>
      <c r="K99" s="45">
        <v>93.91</v>
      </c>
      <c r="L99" s="45" t="s">
        <v>25</v>
      </c>
      <c r="M99" s="45">
        <v>69.03</v>
      </c>
      <c r="N99" s="45" t="s">
        <v>28</v>
      </c>
      <c r="O99" s="39">
        <v>0</v>
      </c>
    </row>
    <row r="100" spans="1:15" x14ac:dyDescent="0.25">
      <c r="A100">
        <v>99</v>
      </c>
      <c r="B100" t="s">
        <v>29</v>
      </c>
      <c r="C100" s="1">
        <v>69</v>
      </c>
      <c r="D100" s="43" t="s">
        <v>22</v>
      </c>
      <c r="E100" s="43">
        <v>73</v>
      </c>
      <c r="F100" s="43" t="s">
        <v>22</v>
      </c>
      <c r="G100" s="43" t="s">
        <v>17</v>
      </c>
      <c r="H100" s="43">
        <v>65</v>
      </c>
      <c r="I100" s="43" t="s">
        <v>27</v>
      </c>
      <c r="J100" s="43" t="s">
        <v>19</v>
      </c>
      <c r="K100" s="43">
        <v>70</v>
      </c>
      <c r="L100" s="43" t="s">
        <v>25</v>
      </c>
      <c r="M100" s="43">
        <v>57.31</v>
      </c>
      <c r="N100" s="43" t="s">
        <v>21</v>
      </c>
      <c r="O100" s="44">
        <v>220000</v>
      </c>
    </row>
    <row r="101" spans="1:15" x14ac:dyDescent="0.25">
      <c r="A101">
        <v>100</v>
      </c>
      <c r="B101" t="s">
        <v>15</v>
      </c>
      <c r="C101" s="1">
        <v>54</v>
      </c>
      <c r="D101" s="45" t="s">
        <v>22</v>
      </c>
      <c r="E101" s="45">
        <v>82</v>
      </c>
      <c r="F101" s="45" t="s">
        <v>16</v>
      </c>
      <c r="G101" s="45" t="s">
        <v>17</v>
      </c>
      <c r="H101" s="45">
        <v>63</v>
      </c>
      <c r="I101" s="45" t="s">
        <v>18</v>
      </c>
      <c r="J101" s="45" t="s">
        <v>19</v>
      </c>
      <c r="K101" s="45">
        <v>50</v>
      </c>
      <c r="L101" s="45" t="s">
        <v>25</v>
      </c>
      <c r="M101" s="45">
        <v>59.47</v>
      </c>
      <c r="N101" s="45" t="s">
        <v>28</v>
      </c>
      <c r="O101" s="39">
        <v>0</v>
      </c>
    </row>
    <row r="102" spans="1:15" x14ac:dyDescent="0.25">
      <c r="A102">
        <v>101</v>
      </c>
      <c r="B102" t="s">
        <v>29</v>
      </c>
      <c r="C102" s="1">
        <v>45</v>
      </c>
      <c r="D102" s="43" t="s">
        <v>16</v>
      </c>
      <c r="E102" s="43">
        <v>57</v>
      </c>
      <c r="F102" s="43" t="s">
        <v>16</v>
      </c>
      <c r="G102" s="43" t="s">
        <v>17</v>
      </c>
      <c r="H102" s="43">
        <v>58</v>
      </c>
      <c r="I102" s="43" t="s">
        <v>27</v>
      </c>
      <c r="J102" s="43" t="s">
        <v>24</v>
      </c>
      <c r="K102" s="43">
        <v>56.39</v>
      </c>
      <c r="L102" s="43" t="s">
        <v>20</v>
      </c>
      <c r="M102" s="43">
        <v>64.95</v>
      </c>
      <c r="N102" s="43" t="s">
        <v>28</v>
      </c>
      <c r="O102" s="38">
        <v>0</v>
      </c>
    </row>
    <row r="103" spans="1:15" x14ac:dyDescent="0.25">
      <c r="A103">
        <v>102</v>
      </c>
      <c r="B103" t="s">
        <v>15</v>
      </c>
      <c r="C103" s="1">
        <v>63</v>
      </c>
      <c r="D103" s="45" t="s">
        <v>22</v>
      </c>
      <c r="E103" s="45">
        <v>72</v>
      </c>
      <c r="F103" s="45" t="s">
        <v>22</v>
      </c>
      <c r="G103" s="45" t="s">
        <v>17</v>
      </c>
      <c r="H103" s="45">
        <v>68</v>
      </c>
      <c r="I103" s="45" t="s">
        <v>27</v>
      </c>
      <c r="J103" s="45" t="s">
        <v>19</v>
      </c>
      <c r="K103" s="45">
        <v>78</v>
      </c>
      <c r="L103" s="45" t="s">
        <v>20</v>
      </c>
      <c r="M103" s="45">
        <v>60.44</v>
      </c>
      <c r="N103" s="45" t="s">
        <v>21</v>
      </c>
      <c r="O103" s="46">
        <v>380000</v>
      </c>
    </row>
    <row r="104" spans="1:15" x14ac:dyDescent="0.25">
      <c r="A104">
        <v>103</v>
      </c>
      <c r="B104" t="s">
        <v>29</v>
      </c>
      <c r="C104" s="1">
        <v>77</v>
      </c>
      <c r="D104" s="43" t="s">
        <v>16</v>
      </c>
      <c r="E104" s="43">
        <v>61</v>
      </c>
      <c r="F104" s="43" t="s">
        <v>16</v>
      </c>
      <c r="G104" s="43" t="s">
        <v>17</v>
      </c>
      <c r="H104" s="43">
        <v>68</v>
      </c>
      <c r="I104" s="43" t="s">
        <v>27</v>
      </c>
      <c r="J104" s="43" t="s">
        <v>24</v>
      </c>
      <c r="K104" s="43">
        <v>57.5</v>
      </c>
      <c r="L104" s="43" t="s">
        <v>25</v>
      </c>
      <c r="M104" s="43">
        <v>61.31</v>
      </c>
      <c r="N104" s="43" t="s">
        <v>21</v>
      </c>
      <c r="O104" s="44">
        <v>300000</v>
      </c>
    </row>
    <row r="105" spans="1:15" x14ac:dyDescent="0.25">
      <c r="A105">
        <v>104</v>
      </c>
      <c r="B105" t="s">
        <v>15</v>
      </c>
      <c r="C105" s="1">
        <v>73</v>
      </c>
      <c r="D105" s="45" t="s">
        <v>22</v>
      </c>
      <c r="E105" s="45">
        <v>78</v>
      </c>
      <c r="F105" s="45" t="s">
        <v>22</v>
      </c>
      <c r="G105" s="45" t="s">
        <v>23</v>
      </c>
      <c r="H105" s="45">
        <v>73</v>
      </c>
      <c r="I105" s="45" t="s">
        <v>18</v>
      </c>
      <c r="J105" s="45" t="s">
        <v>24</v>
      </c>
      <c r="K105" s="45">
        <v>85</v>
      </c>
      <c r="L105" s="45" t="s">
        <v>20</v>
      </c>
      <c r="M105" s="45">
        <v>65.83</v>
      </c>
      <c r="N105" s="45" t="s">
        <v>21</v>
      </c>
      <c r="O105" s="46">
        <v>240000</v>
      </c>
    </row>
    <row r="106" spans="1:15" x14ac:dyDescent="0.25">
      <c r="A106">
        <v>105</v>
      </c>
      <c r="B106" t="s">
        <v>15</v>
      </c>
      <c r="C106" s="1">
        <v>69</v>
      </c>
      <c r="D106" s="43" t="s">
        <v>22</v>
      </c>
      <c r="E106" s="43">
        <v>63</v>
      </c>
      <c r="F106" s="43" t="s">
        <v>16</v>
      </c>
      <c r="G106" s="43" t="s">
        <v>23</v>
      </c>
      <c r="H106" s="43">
        <v>65</v>
      </c>
      <c r="I106" s="43" t="s">
        <v>27</v>
      </c>
      <c r="J106" s="43" t="s">
        <v>24</v>
      </c>
      <c r="K106" s="43">
        <v>55</v>
      </c>
      <c r="L106" s="43" t="s">
        <v>20</v>
      </c>
      <c r="M106" s="43">
        <v>58.23</v>
      </c>
      <c r="N106" s="43" t="s">
        <v>21</v>
      </c>
      <c r="O106" s="44">
        <v>360000</v>
      </c>
    </row>
    <row r="107" spans="1:15" x14ac:dyDescent="0.25">
      <c r="A107">
        <v>106</v>
      </c>
      <c r="B107" t="s">
        <v>15</v>
      </c>
      <c r="C107" s="1">
        <v>59</v>
      </c>
      <c r="D107" s="45" t="s">
        <v>22</v>
      </c>
      <c r="E107" s="45">
        <v>64</v>
      </c>
      <c r="F107" s="45" t="s">
        <v>16</v>
      </c>
      <c r="G107" s="45" t="s">
        <v>23</v>
      </c>
      <c r="H107" s="45">
        <v>58</v>
      </c>
      <c r="I107" s="45" t="s">
        <v>18</v>
      </c>
      <c r="J107" s="45" t="s">
        <v>19</v>
      </c>
      <c r="K107" s="45">
        <v>85</v>
      </c>
      <c r="L107" s="45" t="s">
        <v>20</v>
      </c>
      <c r="M107" s="45">
        <v>55.3</v>
      </c>
      <c r="N107" s="45" t="s">
        <v>28</v>
      </c>
      <c r="O107" s="39">
        <v>0</v>
      </c>
    </row>
    <row r="108" spans="1:15" x14ac:dyDescent="0.25">
      <c r="A108">
        <v>107</v>
      </c>
      <c r="B108" t="s">
        <v>15</v>
      </c>
      <c r="C108" s="1">
        <v>61.08</v>
      </c>
      <c r="D108" s="43" t="s">
        <v>16</v>
      </c>
      <c r="E108" s="43">
        <v>50</v>
      </c>
      <c r="F108" s="43" t="s">
        <v>16</v>
      </c>
      <c r="G108" s="43" t="s">
        <v>23</v>
      </c>
      <c r="H108" s="43">
        <v>54</v>
      </c>
      <c r="I108" s="43" t="s">
        <v>18</v>
      </c>
      <c r="J108" s="43" t="s">
        <v>19</v>
      </c>
      <c r="K108" s="43">
        <v>71</v>
      </c>
      <c r="L108" s="43" t="s">
        <v>25</v>
      </c>
      <c r="M108" s="43">
        <v>65.69</v>
      </c>
      <c r="N108" s="43" t="s">
        <v>28</v>
      </c>
      <c r="O108" s="38">
        <v>0</v>
      </c>
    </row>
    <row r="109" spans="1:15" x14ac:dyDescent="0.25">
      <c r="A109">
        <v>108</v>
      </c>
      <c r="B109" t="s">
        <v>15</v>
      </c>
      <c r="C109" s="1">
        <v>82</v>
      </c>
      <c r="D109" s="45" t="s">
        <v>16</v>
      </c>
      <c r="E109" s="45">
        <v>90</v>
      </c>
      <c r="F109" s="45" t="s">
        <v>16</v>
      </c>
      <c r="G109" s="45" t="s">
        <v>17</v>
      </c>
      <c r="H109" s="45">
        <v>83</v>
      </c>
      <c r="I109" s="45" t="s">
        <v>27</v>
      </c>
      <c r="J109" s="45" t="s">
        <v>19</v>
      </c>
      <c r="K109" s="45">
        <v>80</v>
      </c>
      <c r="L109" s="45" t="s">
        <v>20</v>
      </c>
      <c r="M109" s="45">
        <v>73.52</v>
      </c>
      <c r="N109" s="45" t="s">
        <v>21</v>
      </c>
      <c r="O109" s="46">
        <v>200000</v>
      </c>
    </row>
    <row r="110" spans="1:15" x14ac:dyDescent="0.25">
      <c r="A110">
        <v>109</v>
      </c>
      <c r="B110" t="s">
        <v>15</v>
      </c>
      <c r="C110" s="1">
        <v>61</v>
      </c>
      <c r="D110" s="43" t="s">
        <v>22</v>
      </c>
      <c r="E110" s="43">
        <v>82</v>
      </c>
      <c r="F110" s="43" t="s">
        <v>22</v>
      </c>
      <c r="G110" s="43" t="s">
        <v>17</v>
      </c>
      <c r="H110" s="43">
        <v>69</v>
      </c>
      <c r="I110" s="43" t="s">
        <v>27</v>
      </c>
      <c r="J110" s="43" t="s">
        <v>19</v>
      </c>
      <c r="K110" s="43">
        <v>84</v>
      </c>
      <c r="L110" s="43" t="s">
        <v>25</v>
      </c>
      <c r="M110" s="43">
        <v>58.31</v>
      </c>
      <c r="N110" s="43" t="s">
        <v>21</v>
      </c>
      <c r="O110" s="44">
        <v>300000</v>
      </c>
    </row>
    <row r="111" spans="1:15" x14ac:dyDescent="0.25">
      <c r="A111">
        <v>110</v>
      </c>
      <c r="B111" t="s">
        <v>15</v>
      </c>
      <c r="C111" s="1">
        <v>52</v>
      </c>
      <c r="D111" s="45" t="s">
        <v>22</v>
      </c>
      <c r="E111" s="45">
        <v>63</v>
      </c>
      <c r="F111" s="45" t="s">
        <v>16</v>
      </c>
      <c r="G111" s="45" t="s">
        <v>23</v>
      </c>
      <c r="H111" s="45">
        <v>65</v>
      </c>
      <c r="I111" s="45" t="s">
        <v>18</v>
      </c>
      <c r="J111" s="45" t="s">
        <v>24</v>
      </c>
      <c r="K111" s="45">
        <v>86</v>
      </c>
      <c r="L111" s="45" t="s">
        <v>20</v>
      </c>
      <c r="M111" s="45">
        <v>56.09</v>
      </c>
      <c r="N111" s="45" t="s">
        <v>28</v>
      </c>
      <c r="O111" s="39">
        <v>0</v>
      </c>
    </row>
    <row r="112" spans="1:15" x14ac:dyDescent="0.25">
      <c r="A112">
        <v>111</v>
      </c>
      <c r="B112" t="s">
        <v>29</v>
      </c>
      <c r="C112" s="1">
        <v>69.5</v>
      </c>
      <c r="D112" s="43" t="s">
        <v>22</v>
      </c>
      <c r="E112" s="43">
        <v>70</v>
      </c>
      <c r="F112" s="43" t="s">
        <v>22</v>
      </c>
      <c r="G112" s="43" t="s">
        <v>23</v>
      </c>
      <c r="H112" s="43">
        <v>72</v>
      </c>
      <c r="I112" s="43" t="s">
        <v>18</v>
      </c>
      <c r="J112" s="43" t="s">
        <v>19</v>
      </c>
      <c r="K112" s="43">
        <v>57.2</v>
      </c>
      <c r="L112" s="43" t="s">
        <v>20</v>
      </c>
      <c r="M112" s="43">
        <v>54.8</v>
      </c>
      <c r="N112" s="43" t="s">
        <v>21</v>
      </c>
      <c r="O112" s="44">
        <v>250000</v>
      </c>
    </row>
    <row r="113" spans="1:15" x14ac:dyDescent="0.25">
      <c r="A113">
        <v>112</v>
      </c>
      <c r="B113" t="s">
        <v>15</v>
      </c>
      <c r="C113" s="1">
        <v>51</v>
      </c>
      <c r="D113" s="45" t="s">
        <v>16</v>
      </c>
      <c r="E113" s="45">
        <v>54</v>
      </c>
      <c r="F113" s="45" t="s">
        <v>16</v>
      </c>
      <c r="G113" s="45" t="s">
        <v>23</v>
      </c>
      <c r="H113" s="45">
        <v>61</v>
      </c>
      <c r="I113" s="45" t="s">
        <v>18</v>
      </c>
      <c r="J113" s="45" t="s">
        <v>19</v>
      </c>
      <c r="K113" s="45">
        <v>60</v>
      </c>
      <c r="L113" s="45" t="s">
        <v>20</v>
      </c>
      <c r="M113" s="45">
        <v>60.64</v>
      </c>
      <c r="N113" s="45" t="s">
        <v>28</v>
      </c>
      <c r="O113" s="39">
        <v>0</v>
      </c>
    </row>
    <row r="114" spans="1:15" x14ac:dyDescent="0.25">
      <c r="A114">
        <v>113</v>
      </c>
      <c r="B114" t="s">
        <v>15</v>
      </c>
      <c r="C114" s="1">
        <v>58</v>
      </c>
      <c r="D114" s="43" t="s">
        <v>16</v>
      </c>
      <c r="E114" s="43">
        <v>61</v>
      </c>
      <c r="F114" s="43" t="s">
        <v>16</v>
      </c>
      <c r="G114" s="43" t="s">
        <v>17</v>
      </c>
      <c r="H114" s="43">
        <v>61</v>
      </c>
      <c r="I114" s="43" t="s">
        <v>27</v>
      </c>
      <c r="J114" s="43" t="s">
        <v>19</v>
      </c>
      <c r="K114" s="43">
        <v>58</v>
      </c>
      <c r="L114" s="43" t="s">
        <v>20</v>
      </c>
      <c r="M114" s="43">
        <v>53.94</v>
      </c>
      <c r="N114" s="43" t="s">
        <v>21</v>
      </c>
      <c r="O114" s="44">
        <v>250000</v>
      </c>
    </row>
    <row r="115" spans="1:15" x14ac:dyDescent="0.25">
      <c r="A115">
        <v>114</v>
      </c>
      <c r="B115" t="s">
        <v>29</v>
      </c>
      <c r="C115" s="1">
        <v>73.959999999999994</v>
      </c>
      <c r="D115" s="45" t="s">
        <v>16</v>
      </c>
      <c r="E115" s="45">
        <v>79</v>
      </c>
      <c r="F115" s="45" t="s">
        <v>16</v>
      </c>
      <c r="G115" s="45" t="s">
        <v>17</v>
      </c>
      <c r="H115" s="45">
        <v>67</v>
      </c>
      <c r="I115" s="45" t="s">
        <v>27</v>
      </c>
      <c r="J115" s="45" t="s">
        <v>19</v>
      </c>
      <c r="K115" s="45">
        <v>72.150000000000006</v>
      </c>
      <c r="L115" s="45" t="s">
        <v>25</v>
      </c>
      <c r="M115" s="45">
        <v>63.08</v>
      </c>
      <c r="N115" s="45" t="s">
        <v>21</v>
      </c>
      <c r="O115" s="46">
        <v>280000</v>
      </c>
    </row>
    <row r="116" spans="1:15" x14ac:dyDescent="0.25">
      <c r="A116">
        <v>115</v>
      </c>
      <c r="B116" t="s">
        <v>15</v>
      </c>
      <c r="C116" s="1">
        <v>65</v>
      </c>
      <c r="D116" s="43" t="s">
        <v>22</v>
      </c>
      <c r="E116" s="43">
        <v>68</v>
      </c>
      <c r="F116" s="43" t="s">
        <v>16</v>
      </c>
      <c r="G116" s="43" t="s">
        <v>23</v>
      </c>
      <c r="H116" s="43">
        <v>69</v>
      </c>
      <c r="I116" s="43" t="s">
        <v>27</v>
      </c>
      <c r="J116" s="43" t="s">
        <v>19</v>
      </c>
      <c r="K116" s="43">
        <v>53.7</v>
      </c>
      <c r="L116" s="43" t="s">
        <v>20</v>
      </c>
      <c r="M116" s="43">
        <v>55.01</v>
      </c>
      <c r="N116" s="43" t="s">
        <v>21</v>
      </c>
      <c r="O116" s="44">
        <v>250000</v>
      </c>
    </row>
    <row r="117" spans="1:15" x14ac:dyDescent="0.25">
      <c r="A117">
        <v>116</v>
      </c>
      <c r="B117" t="s">
        <v>29</v>
      </c>
      <c r="C117" s="1">
        <v>73</v>
      </c>
      <c r="D117" s="45" t="s">
        <v>16</v>
      </c>
      <c r="E117" s="45">
        <v>63</v>
      </c>
      <c r="F117" s="45" t="s">
        <v>16</v>
      </c>
      <c r="G117" s="45" t="s">
        <v>23</v>
      </c>
      <c r="H117" s="45">
        <v>66</v>
      </c>
      <c r="I117" s="45" t="s">
        <v>27</v>
      </c>
      <c r="J117" s="45" t="s">
        <v>19</v>
      </c>
      <c r="K117" s="45">
        <v>89</v>
      </c>
      <c r="L117" s="45" t="s">
        <v>25</v>
      </c>
      <c r="M117" s="45">
        <v>60.5</v>
      </c>
      <c r="N117" s="45" t="s">
        <v>21</v>
      </c>
      <c r="O117" s="46">
        <v>216000</v>
      </c>
    </row>
    <row r="118" spans="1:15" x14ac:dyDescent="0.25">
      <c r="A118">
        <v>117</v>
      </c>
      <c r="B118" t="s">
        <v>15</v>
      </c>
      <c r="C118" s="1">
        <v>68.2</v>
      </c>
      <c r="D118" s="43" t="s">
        <v>22</v>
      </c>
      <c r="E118" s="43">
        <v>72.8</v>
      </c>
      <c r="F118" s="43" t="s">
        <v>22</v>
      </c>
      <c r="G118" s="43" t="s">
        <v>17</v>
      </c>
      <c r="H118" s="43">
        <v>66.599999999999994</v>
      </c>
      <c r="I118" s="43" t="s">
        <v>27</v>
      </c>
      <c r="J118" s="43" t="s">
        <v>24</v>
      </c>
      <c r="K118" s="43">
        <v>96</v>
      </c>
      <c r="L118" s="43" t="s">
        <v>25</v>
      </c>
      <c r="M118" s="43">
        <v>70.849999999999994</v>
      </c>
      <c r="N118" s="43" t="s">
        <v>21</v>
      </c>
      <c r="O118" s="44">
        <v>300000</v>
      </c>
    </row>
    <row r="119" spans="1:15" x14ac:dyDescent="0.25">
      <c r="A119">
        <v>118</v>
      </c>
      <c r="B119" t="s">
        <v>15</v>
      </c>
      <c r="C119" s="1">
        <v>77</v>
      </c>
      <c r="D119" s="45" t="s">
        <v>16</v>
      </c>
      <c r="E119" s="45">
        <v>75</v>
      </c>
      <c r="F119" s="45" t="s">
        <v>16</v>
      </c>
      <c r="G119" s="45" t="s">
        <v>23</v>
      </c>
      <c r="H119" s="45">
        <v>73</v>
      </c>
      <c r="I119" s="45" t="s">
        <v>18</v>
      </c>
      <c r="J119" s="45" t="s">
        <v>19</v>
      </c>
      <c r="K119" s="45">
        <v>80</v>
      </c>
      <c r="L119" s="45" t="s">
        <v>25</v>
      </c>
      <c r="M119" s="45">
        <v>67.05</v>
      </c>
      <c r="N119" s="45" t="s">
        <v>21</v>
      </c>
      <c r="O119" s="46">
        <v>240000</v>
      </c>
    </row>
    <row r="120" spans="1:15" x14ac:dyDescent="0.25">
      <c r="A120">
        <v>119</v>
      </c>
      <c r="B120" t="s">
        <v>15</v>
      </c>
      <c r="C120" s="1">
        <v>76</v>
      </c>
      <c r="D120" s="43" t="s">
        <v>22</v>
      </c>
      <c r="E120" s="43">
        <v>80</v>
      </c>
      <c r="F120" s="43" t="s">
        <v>22</v>
      </c>
      <c r="G120" s="43" t="s">
        <v>23</v>
      </c>
      <c r="H120" s="43">
        <v>78</v>
      </c>
      <c r="I120" s="43" t="s">
        <v>18</v>
      </c>
      <c r="J120" s="43" t="s">
        <v>24</v>
      </c>
      <c r="K120" s="43">
        <v>97</v>
      </c>
      <c r="L120" s="43" t="s">
        <v>20</v>
      </c>
      <c r="M120" s="43">
        <v>70.48</v>
      </c>
      <c r="N120" s="43" t="s">
        <v>21</v>
      </c>
      <c r="O120" s="44">
        <v>276000</v>
      </c>
    </row>
    <row r="121" spans="1:15" x14ac:dyDescent="0.25">
      <c r="A121">
        <v>120</v>
      </c>
      <c r="B121" t="s">
        <v>15</v>
      </c>
      <c r="C121" s="1">
        <v>60.8</v>
      </c>
      <c r="D121" s="45" t="s">
        <v>22</v>
      </c>
      <c r="E121" s="45">
        <v>68.400000000000006</v>
      </c>
      <c r="F121" s="45" t="s">
        <v>22</v>
      </c>
      <c r="G121" s="45" t="s">
        <v>17</v>
      </c>
      <c r="H121" s="45">
        <v>64.599999999999994</v>
      </c>
      <c r="I121" s="45" t="s">
        <v>27</v>
      </c>
      <c r="J121" s="45" t="s">
        <v>24</v>
      </c>
      <c r="K121" s="45">
        <v>82.66</v>
      </c>
      <c r="L121" s="45" t="s">
        <v>25</v>
      </c>
      <c r="M121" s="45">
        <v>64.34</v>
      </c>
      <c r="N121" s="45" t="s">
        <v>21</v>
      </c>
      <c r="O121" s="46">
        <v>940000</v>
      </c>
    </row>
    <row r="122" spans="1:15" x14ac:dyDescent="0.25">
      <c r="A122">
        <v>121</v>
      </c>
      <c r="B122" t="s">
        <v>15</v>
      </c>
      <c r="C122" s="1">
        <v>58</v>
      </c>
      <c r="D122" s="43" t="s">
        <v>16</v>
      </c>
      <c r="E122" s="43">
        <v>40</v>
      </c>
      <c r="F122" s="43" t="s">
        <v>16</v>
      </c>
      <c r="G122" s="43" t="s">
        <v>23</v>
      </c>
      <c r="H122" s="43">
        <v>59</v>
      </c>
      <c r="I122" s="43" t="s">
        <v>27</v>
      </c>
      <c r="J122" s="43" t="s">
        <v>19</v>
      </c>
      <c r="K122" s="43">
        <v>73</v>
      </c>
      <c r="L122" s="43" t="s">
        <v>20</v>
      </c>
      <c r="M122" s="43">
        <v>58.81</v>
      </c>
      <c r="N122" s="43" t="s">
        <v>28</v>
      </c>
      <c r="O122" s="38">
        <v>0</v>
      </c>
    </row>
    <row r="123" spans="1:15" x14ac:dyDescent="0.25">
      <c r="A123">
        <v>122</v>
      </c>
      <c r="B123" t="s">
        <v>29</v>
      </c>
      <c r="C123" s="1">
        <v>64</v>
      </c>
      <c r="D123" s="45" t="s">
        <v>22</v>
      </c>
      <c r="E123" s="45">
        <v>67</v>
      </c>
      <c r="F123" s="45" t="s">
        <v>16</v>
      </c>
      <c r="G123" s="45" t="s">
        <v>23</v>
      </c>
      <c r="H123" s="45">
        <v>69.599999999999994</v>
      </c>
      <c r="I123" s="45" t="s">
        <v>18</v>
      </c>
      <c r="J123" s="45" t="s">
        <v>24</v>
      </c>
      <c r="K123" s="45">
        <v>55.67</v>
      </c>
      <c r="L123" s="45" t="s">
        <v>20</v>
      </c>
      <c r="M123" s="45">
        <v>71.489999999999995</v>
      </c>
      <c r="N123" s="45" t="s">
        <v>21</v>
      </c>
      <c r="O123" s="46">
        <v>250000</v>
      </c>
    </row>
    <row r="124" spans="1:15" x14ac:dyDescent="0.25">
      <c r="A124">
        <v>123</v>
      </c>
      <c r="B124" t="s">
        <v>29</v>
      </c>
      <c r="C124" s="1">
        <v>66.5</v>
      </c>
      <c r="D124" s="43" t="s">
        <v>22</v>
      </c>
      <c r="E124" s="43">
        <v>66.8</v>
      </c>
      <c r="F124" s="43" t="s">
        <v>22</v>
      </c>
      <c r="G124" s="43" t="s">
        <v>26</v>
      </c>
      <c r="H124" s="43">
        <v>69.3</v>
      </c>
      <c r="I124" s="43" t="s">
        <v>27</v>
      </c>
      <c r="J124" s="43" t="s">
        <v>24</v>
      </c>
      <c r="K124" s="43">
        <v>80.400000000000006</v>
      </c>
      <c r="L124" s="43" t="s">
        <v>25</v>
      </c>
      <c r="M124" s="43">
        <v>71</v>
      </c>
      <c r="N124" s="43" t="s">
        <v>21</v>
      </c>
      <c r="O124" s="44">
        <v>236000</v>
      </c>
    </row>
    <row r="125" spans="1:15" x14ac:dyDescent="0.25">
      <c r="A125">
        <v>124</v>
      </c>
      <c r="B125" t="s">
        <v>15</v>
      </c>
      <c r="C125" s="1">
        <v>74</v>
      </c>
      <c r="D125" s="45" t="s">
        <v>16</v>
      </c>
      <c r="E125" s="45">
        <v>59</v>
      </c>
      <c r="F125" s="45" t="s">
        <v>16</v>
      </c>
      <c r="G125" s="45" t="s">
        <v>17</v>
      </c>
      <c r="H125" s="45">
        <v>73</v>
      </c>
      <c r="I125" s="45" t="s">
        <v>27</v>
      </c>
      <c r="J125" s="45" t="s">
        <v>24</v>
      </c>
      <c r="K125" s="45">
        <v>60</v>
      </c>
      <c r="L125" s="45" t="s">
        <v>20</v>
      </c>
      <c r="M125" s="45">
        <v>56.7</v>
      </c>
      <c r="N125" s="45" t="s">
        <v>21</v>
      </c>
      <c r="O125" s="46">
        <v>240000</v>
      </c>
    </row>
    <row r="126" spans="1:15" x14ac:dyDescent="0.25">
      <c r="A126">
        <v>125</v>
      </c>
      <c r="B126" t="s">
        <v>15</v>
      </c>
      <c r="C126" s="1">
        <v>67</v>
      </c>
      <c r="D126" s="43" t="s">
        <v>22</v>
      </c>
      <c r="E126" s="43">
        <v>71</v>
      </c>
      <c r="F126" s="43" t="s">
        <v>22</v>
      </c>
      <c r="G126" s="43" t="s">
        <v>23</v>
      </c>
      <c r="H126" s="43">
        <v>64.33</v>
      </c>
      <c r="I126" s="43" t="s">
        <v>16</v>
      </c>
      <c r="J126" s="43" t="s">
        <v>24</v>
      </c>
      <c r="K126" s="43">
        <v>64</v>
      </c>
      <c r="L126" s="43" t="s">
        <v>20</v>
      </c>
      <c r="M126" s="43">
        <v>61.26</v>
      </c>
      <c r="N126" s="43" t="s">
        <v>21</v>
      </c>
      <c r="O126" s="44">
        <v>250000</v>
      </c>
    </row>
    <row r="127" spans="1:15" x14ac:dyDescent="0.25">
      <c r="A127">
        <v>126</v>
      </c>
      <c r="B127" t="s">
        <v>29</v>
      </c>
      <c r="C127" s="1">
        <v>84</v>
      </c>
      <c r="D127" s="45" t="s">
        <v>22</v>
      </c>
      <c r="E127" s="45">
        <v>73</v>
      </c>
      <c r="F127" s="45" t="s">
        <v>22</v>
      </c>
      <c r="G127" s="45" t="s">
        <v>17</v>
      </c>
      <c r="H127" s="45">
        <v>73</v>
      </c>
      <c r="I127" s="45" t="s">
        <v>27</v>
      </c>
      <c r="J127" s="45" t="s">
        <v>19</v>
      </c>
      <c r="K127" s="45">
        <v>75</v>
      </c>
      <c r="L127" s="45" t="s">
        <v>25</v>
      </c>
      <c r="M127" s="45">
        <v>73.33</v>
      </c>
      <c r="N127" s="45" t="s">
        <v>21</v>
      </c>
      <c r="O127" s="46">
        <v>350000</v>
      </c>
    </row>
    <row r="128" spans="1:15" x14ac:dyDescent="0.25">
      <c r="A128">
        <v>127</v>
      </c>
      <c r="B128" t="s">
        <v>29</v>
      </c>
      <c r="C128" s="1">
        <v>79</v>
      </c>
      <c r="D128" s="43" t="s">
        <v>16</v>
      </c>
      <c r="E128" s="43">
        <v>61</v>
      </c>
      <c r="F128" s="43" t="s">
        <v>16</v>
      </c>
      <c r="G128" s="43" t="s">
        <v>23</v>
      </c>
      <c r="H128" s="43">
        <v>75.5</v>
      </c>
      <c r="I128" s="43" t="s">
        <v>18</v>
      </c>
      <c r="J128" s="43" t="s">
        <v>24</v>
      </c>
      <c r="K128" s="43">
        <v>70</v>
      </c>
      <c r="L128" s="43" t="s">
        <v>25</v>
      </c>
      <c r="M128" s="43">
        <v>68.2</v>
      </c>
      <c r="N128" s="43" t="s">
        <v>21</v>
      </c>
      <c r="O128" s="44">
        <v>210000</v>
      </c>
    </row>
    <row r="129" spans="1:15" x14ac:dyDescent="0.25">
      <c r="A129">
        <v>128</v>
      </c>
      <c r="B129" t="s">
        <v>29</v>
      </c>
      <c r="C129" s="1">
        <v>72</v>
      </c>
      <c r="D129" s="45" t="s">
        <v>16</v>
      </c>
      <c r="E129" s="45">
        <v>60</v>
      </c>
      <c r="F129" s="45" t="s">
        <v>16</v>
      </c>
      <c r="G129" s="45" t="s">
        <v>23</v>
      </c>
      <c r="H129" s="45">
        <v>69</v>
      </c>
      <c r="I129" s="45" t="s">
        <v>27</v>
      </c>
      <c r="J129" s="45" t="s">
        <v>19</v>
      </c>
      <c r="K129" s="45">
        <v>55.5</v>
      </c>
      <c r="L129" s="45" t="s">
        <v>20</v>
      </c>
      <c r="M129" s="45">
        <v>58.4</v>
      </c>
      <c r="N129" s="45" t="s">
        <v>21</v>
      </c>
      <c r="O129" s="46">
        <v>250000</v>
      </c>
    </row>
    <row r="130" spans="1:15" x14ac:dyDescent="0.25">
      <c r="A130">
        <v>129</v>
      </c>
      <c r="B130" t="s">
        <v>15</v>
      </c>
      <c r="C130" s="1">
        <v>80.400000000000006</v>
      </c>
      <c r="D130" s="43" t="s">
        <v>22</v>
      </c>
      <c r="E130" s="43">
        <v>73.400000000000006</v>
      </c>
      <c r="F130" s="43" t="s">
        <v>22</v>
      </c>
      <c r="G130" s="43" t="s">
        <v>23</v>
      </c>
      <c r="H130" s="43">
        <v>77.72</v>
      </c>
      <c r="I130" s="43" t="s">
        <v>18</v>
      </c>
      <c r="J130" s="43" t="s">
        <v>24</v>
      </c>
      <c r="K130" s="43">
        <v>81.2</v>
      </c>
      <c r="L130" s="43" t="s">
        <v>20</v>
      </c>
      <c r="M130" s="43">
        <v>76.260000000000005</v>
      </c>
      <c r="N130" s="43" t="s">
        <v>21</v>
      </c>
      <c r="O130" s="44">
        <v>400000</v>
      </c>
    </row>
    <row r="131" spans="1:15" x14ac:dyDescent="0.25">
      <c r="A131">
        <v>130</v>
      </c>
      <c r="B131" t="s">
        <v>15</v>
      </c>
      <c r="C131" s="1">
        <v>76.7</v>
      </c>
      <c r="D131" s="45" t="s">
        <v>22</v>
      </c>
      <c r="E131" s="45">
        <v>89.7</v>
      </c>
      <c r="F131" s="45" t="s">
        <v>16</v>
      </c>
      <c r="G131" s="45" t="s">
        <v>17</v>
      </c>
      <c r="H131" s="45">
        <v>66</v>
      </c>
      <c r="I131" s="45" t="s">
        <v>27</v>
      </c>
      <c r="J131" s="45" t="s">
        <v>24</v>
      </c>
      <c r="K131" s="45">
        <v>90</v>
      </c>
      <c r="L131" s="45" t="s">
        <v>25</v>
      </c>
      <c r="M131" s="45">
        <v>68.55</v>
      </c>
      <c r="N131" s="45" t="s">
        <v>21</v>
      </c>
      <c r="O131" s="46">
        <v>250000</v>
      </c>
    </row>
    <row r="132" spans="1:15" x14ac:dyDescent="0.25">
      <c r="A132">
        <v>131</v>
      </c>
      <c r="B132" t="s">
        <v>15</v>
      </c>
      <c r="C132" s="1">
        <v>62</v>
      </c>
      <c r="D132" s="43" t="s">
        <v>22</v>
      </c>
      <c r="E132" s="43">
        <v>65</v>
      </c>
      <c r="F132" s="43" t="s">
        <v>16</v>
      </c>
      <c r="G132" s="43" t="s">
        <v>17</v>
      </c>
      <c r="H132" s="43">
        <v>60</v>
      </c>
      <c r="I132" s="43" t="s">
        <v>27</v>
      </c>
      <c r="J132" s="43" t="s">
        <v>19</v>
      </c>
      <c r="K132" s="43">
        <v>84</v>
      </c>
      <c r="L132" s="43" t="s">
        <v>25</v>
      </c>
      <c r="M132" s="43">
        <v>64.150000000000006</v>
      </c>
      <c r="N132" s="43" t="s">
        <v>28</v>
      </c>
      <c r="O132" s="38">
        <v>0</v>
      </c>
    </row>
    <row r="133" spans="1:15" x14ac:dyDescent="0.25">
      <c r="A133">
        <v>132</v>
      </c>
      <c r="B133" t="s">
        <v>29</v>
      </c>
      <c r="C133" s="1">
        <v>74.900000000000006</v>
      </c>
      <c r="D133" s="45" t="s">
        <v>16</v>
      </c>
      <c r="E133" s="45">
        <v>57</v>
      </c>
      <c r="F133" s="45" t="s">
        <v>16</v>
      </c>
      <c r="G133" s="45" t="s">
        <v>23</v>
      </c>
      <c r="H133" s="45">
        <v>62</v>
      </c>
      <c r="I133" s="45" t="s">
        <v>16</v>
      </c>
      <c r="J133" s="45" t="s">
        <v>24</v>
      </c>
      <c r="K133" s="45">
        <v>80</v>
      </c>
      <c r="L133" s="45" t="s">
        <v>25</v>
      </c>
      <c r="M133" s="45">
        <v>60.78</v>
      </c>
      <c r="N133" s="45" t="s">
        <v>21</v>
      </c>
      <c r="O133" s="46">
        <v>360000</v>
      </c>
    </row>
    <row r="134" spans="1:15" x14ac:dyDescent="0.25">
      <c r="A134">
        <v>133</v>
      </c>
      <c r="B134" t="s">
        <v>15</v>
      </c>
      <c r="C134" s="1">
        <v>67</v>
      </c>
      <c r="D134" s="43" t="s">
        <v>16</v>
      </c>
      <c r="E134" s="43">
        <v>68</v>
      </c>
      <c r="F134" s="43" t="s">
        <v>16</v>
      </c>
      <c r="G134" s="43" t="s">
        <v>17</v>
      </c>
      <c r="H134" s="43">
        <v>64</v>
      </c>
      <c r="I134" s="43" t="s">
        <v>27</v>
      </c>
      <c r="J134" s="43" t="s">
        <v>24</v>
      </c>
      <c r="K134" s="43">
        <v>74.400000000000006</v>
      </c>
      <c r="L134" s="43" t="s">
        <v>20</v>
      </c>
      <c r="M134" s="43">
        <v>53.49</v>
      </c>
      <c r="N134" s="43" t="s">
        <v>21</v>
      </c>
      <c r="O134" s="44">
        <v>300000</v>
      </c>
    </row>
    <row r="135" spans="1:15" x14ac:dyDescent="0.25">
      <c r="A135">
        <v>134</v>
      </c>
      <c r="B135" t="s">
        <v>15</v>
      </c>
      <c r="C135" s="1">
        <v>73</v>
      </c>
      <c r="D135" s="45" t="s">
        <v>22</v>
      </c>
      <c r="E135" s="45">
        <v>64</v>
      </c>
      <c r="F135" s="45" t="s">
        <v>16</v>
      </c>
      <c r="G135" s="45" t="s">
        <v>17</v>
      </c>
      <c r="H135" s="45">
        <v>77</v>
      </c>
      <c r="I135" s="45" t="s">
        <v>27</v>
      </c>
      <c r="J135" s="45" t="s">
        <v>24</v>
      </c>
      <c r="K135" s="45">
        <v>65</v>
      </c>
      <c r="L135" s="45" t="s">
        <v>20</v>
      </c>
      <c r="M135" s="45">
        <v>60.98</v>
      </c>
      <c r="N135" s="45" t="s">
        <v>21</v>
      </c>
      <c r="O135" s="46">
        <v>250000</v>
      </c>
    </row>
    <row r="136" spans="1:15" x14ac:dyDescent="0.25">
      <c r="A136">
        <v>135</v>
      </c>
      <c r="B136" t="s">
        <v>29</v>
      </c>
      <c r="C136" s="1">
        <v>77.44</v>
      </c>
      <c r="D136" s="43" t="s">
        <v>22</v>
      </c>
      <c r="E136" s="43">
        <v>92</v>
      </c>
      <c r="F136" s="43" t="s">
        <v>16</v>
      </c>
      <c r="G136" s="43" t="s">
        <v>17</v>
      </c>
      <c r="H136" s="43">
        <v>72</v>
      </c>
      <c r="I136" s="43" t="s">
        <v>27</v>
      </c>
      <c r="J136" s="43" t="s">
        <v>24</v>
      </c>
      <c r="K136" s="43">
        <v>94</v>
      </c>
      <c r="L136" s="43" t="s">
        <v>25</v>
      </c>
      <c r="M136" s="43">
        <v>67.13</v>
      </c>
      <c r="N136" s="43" t="s">
        <v>21</v>
      </c>
      <c r="O136" s="44">
        <v>250000</v>
      </c>
    </row>
    <row r="137" spans="1:15" x14ac:dyDescent="0.25">
      <c r="A137">
        <v>136</v>
      </c>
      <c r="B137" t="s">
        <v>29</v>
      </c>
      <c r="C137" s="1">
        <v>72</v>
      </c>
      <c r="D137" s="45" t="s">
        <v>22</v>
      </c>
      <c r="E137" s="45">
        <v>56</v>
      </c>
      <c r="F137" s="45" t="s">
        <v>16</v>
      </c>
      <c r="G137" s="45" t="s">
        <v>23</v>
      </c>
      <c r="H137" s="45">
        <v>69</v>
      </c>
      <c r="I137" s="45" t="s">
        <v>27</v>
      </c>
      <c r="J137" s="45" t="s">
        <v>19</v>
      </c>
      <c r="K137" s="45">
        <v>55.6</v>
      </c>
      <c r="L137" s="45" t="s">
        <v>20</v>
      </c>
      <c r="M137" s="45">
        <v>65.63</v>
      </c>
      <c r="N137" s="45" t="s">
        <v>21</v>
      </c>
      <c r="O137" s="46">
        <v>200000</v>
      </c>
    </row>
    <row r="138" spans="1:15" x14ac:dyDescent="0.25">
      <c r="A138">
        <v>137</v>
      </c>
      <c r="B138" t="s">
        <v>29</v>
      </c>
      <c r="C138" s="1">
        <v>47</v>
      </c>
      <c r="D138" s="43" t="s">
        <v>22</v>
      </c>
      <c r="E138" s="43">
        <v>59</v>
      </c>
      <c r="F138" s="43" t="s">
        <v>22</v>
      </c>
      <c r="G138" s="43" t="s">
        <v>26</v>
      </c>
      <c r="H138" s="43">
        <v>64</v>
      </c>
      <c r="I138" s="43" t="s">
        <v>27</v>
      </c>
      <c r="J138" s="43" t="s">
        <v>19</v>
      </c>
      <c r="K138" s="43">
        <v>78</v>
      </c>
      <c r="L138" s="43" t="s">
        <v>25</v>
      </c>
      <c r="M138" s="43">
        <v>61.58</v>
      </c>
      <c r="N138" s="43" t="s">
        <v>28</v>
      </c>
      <c r="O138" s="38">
        <v>0</v>
      </c>
    </row>
    <row r="139" spans="1:15" x14ac:dyDescent="0.25">
      <c r="A139">
        <v>138</v>
      </c>
      <c r="B139" t="s">
        <v>15</v>
      </c>
      <c r="C139" s="1">
        <v>67</v>
      </c>
      <c r="D139" s="45" t="s">
        <v>16</v>
      </c>
      <c r="E139" s="45">
        <v>63</v>
      </c>
      <c r="F139" s="45" t="s">
        <v>22</v>
      </c>
      <c r="G139" s="45" t="s">
        <v>17</v>
      </c>
      <c r="H139" s="45">
        <v>72</v>
      </c>
      <c r="I139" s="45" t="s">
        <v>27</v>
      </c>
      <c r="J139" s="45" t="s">
        <v>19</v>
      </c>
      <c r="K139" s="45">
        <v>56</v>
      </c>
      <c r="L139" s="45" t="s">
        <v>20</v>
      </c>
      <c r="M139" s="45">
        <v>60.41</v>
      </c>
      <c r="N139" s="45" t="s">
        <v>21</v>
      </c>
      <c r="O139" s="46">
        <v>225000</v>
      </c>
    </row>
    <row r="140" spans="1:15" x14ac:dyDescent="0.25">
      <c r="A140">
        <v>139</v>
      </c>
      <c r="B140" t="s">
        <v>29</v>
      </c>
      <c r="C140" s="1">
        <v>82</v>
      </c>
      <c r="D140" s="43" t="s">
        <v>16</v>
      </c>
      <c r="E140" s="43">
        <v>64</v>
      </c>
      <c r="F140" s="43" t="s">
        <v>16</v>
      </c>
      <c r="G140" s="43" t="s">
        <v>23</v>
      </c>
      <c r="H140" s="43">
        <v>73</v>
      </c>
      <c r="I140" s="43" t="s">
        <v>18</v>
      </c>
      <c r="J140" s="43" t="s">
        <v>24</v>
      </c>
      <c r="K140" s="43">
        <v>96</v>
      </c>
      <c r="L140" s="43" t="s">
        <v>25</v>
      </c>
      <c r="M140" s="43">
        <v>71.77</v>
      </c>
      <c r="N140" s="43" t="s">
        <v>21</v>
      </c>
      <c r="O140" s="44">
        <v>250000</v>
      </c>
    </row>
    <row r="141" spans="1:15" x14ac:dyDescent="0.25">
      <c r="A141">
        <v>140</v>
      </c>
      <c r="B141" t="s">
        <v>15</v>
      </c>
      <c r="C141" s="1">
        <v>77</v>
      </c>
      <c r="D141" s="45" t="s">
        <v>22</v>
      </c>
      <c r="E141" s="45">
        <v>70</v>
      </c>
      <c r="F141" s="45" t="s">
        <v>22</v>
      </c>
      <c r="G141" s="45" t="s">
        <v>17</v>
      </c>
      <c r="H141" s="45">
        <v>59</v>
      </c>
      <c r="I141" s="45" t="s">
        <v>27</v>
      </c>
      <c r="J141" s="45" t="s">
        <v>24</v>
      </c>
      <c r="K141" s="45">
        <v>58</v>
      </c>
      <c r="L141" s="45" t="s">
        <v>25</v>
      </c>
      <c r="M141" s="45">
        <v>54.43</v>
      </c>
      <c r="N141" s="45" t="s">
        <v>21</v>
      </c>
      <c r="O141" s="46">
        <v>220000</v>
      </c>
    </row>
    <row r="142" spans="1:15" x14ac:dyDescent="0.25">
      <c r="A142">
        <v>141</v>
      </c>
      <c r="B142" t="s">
        <v>15</v>
      </c>
      <c r="C142" s="1">
        <v>65</v>
      </c>
      <c r="D142" s="43" t="s">
        <v>22</v>
      </c>
      <c r="E142" s="43">
        <v>64.8</v>
      </c>
      <c r="F142" s="43" t="s">
        <v>16</v>
      </c>
      <c r="G142" s="43" t="s">
        <v>17</v>
      </c>
      <c r="H142" s="43">
        <v>69.5</v>
      </c>
      <c r="I142" s="43" t="s">
        <v>27</v>
      </c>
      <c r="J142" s="43" t="s">
        <v>24</v>
      </c>
      <c r="K142" s="43">
        <v>56</v>
      </c>
      <c r="L142" s="43" t="s">
        <v>25</v>
      </c>
      <c r="M142" s="43">
        <v>56.94</v>
      </c>
      <c r="N142" s="43" t="s">
        <v>21</v>
      </c>
      <c r="O142" s="44">
        <v>265000</v>
      </c>
    </row>
    <row r="143" spans="1:15" x14ac:dyDescent="0.25">
      <c r="A143">
        <v>142</v>
      </c>
      <c r="B143" t="s">
        <v>15</v>
      </c>
      <c r="C143" s="1">
        <v>66</v>
      </c>
      <c r="D143" s="45" t="s">
        <v>22</v>
      </c>
      <c r="E143" s="45">
        <v>64</v>
      </c>
      <c r="F143" s="45" t="s">
        <v>22</v>
      </c>
      <c r="G143" s="45" t="s">
        <v>23</v>
      </c>
      <c r="H143" s="45">
        <v>60</v>
      </c>
      <c r="I143" s="45" t="s">
        <v>27</v>
      </c>
      <c r="J143" s="45" t="s">
        <v>19</v>
      </c>
      <c r="K143" s="45">
        <v>60</v>
      </c>
      <c r="L143" s="45" t="s">
        <v>20</v>
      </c>
      <c r="M143" s="45">
        <v>61.9</v>
      </c>
      <c r="N143" s="45" t="s">
        <v>28</v>
      </c>
      <c r="O143" s="39">
        <v>0</v>
      </c>
    </row>
    <row r="144" spans="1:15" x14ac:dyDescent="0.25">
      <c r="A144">
        <v>143</v>
      </c>
      <c r="B144" t="s">
        <v>15</v>
      </c>
      <c r="C144" s="1">
        <v>85</v>
      </c>
      <c r="D144" s="43" t="s">
        <v>22</v>
      </c>
      <c r="E144" s="43">
        <v>60</v>
      </c>
      <c r="F144" s="43" t="s">
        <v>16</v>
      </c>
      <c r="G144" s="43" t="s">
        <v>23</v>
      </c>
      <c r="H144" s="43">
        <v>73.430000000000007</v>
      </c>
      <c r="I144" s="43" t="s">
        <v>18</v>
      </c>
      <c r="J144" s="43" t="s">
        <v>24</v>
      </c>
      <c r="K144" s="43">
        <v>60</v>
      </c>
      <c r="L144" s="43" t="s">
        <v>25</v>
      </c>
      <c r="M144" s="43">
        <v>61.29</v>
      </c>
      <c r="N144" s="43" t="s">
        <v>21</v>
      </c>
      <c r="O144" s="44">
        <v>260000</v>
      </c>
    </row>
    <row r="145" spans="1:15" x14ac:dyDescent="0.25">
      <c r="A145">
        <v>144</v>
      </c>
      <c r="B145" t="s">
        <v>15</v>
      </c>
      <c r="C145" s="1">
        <v>77.67</v>
      </c>
      <c r="D145" s="45" t="s">
        <v>16</v>
      </c>
      <c r="E145" s="45">
        <v>64.89</v>
      </c>
      <c r="F145" s="45" t="s">
        <v>16</v>
      </c>
      <c r="G145" s="45" t="s">
        <v>17</v>
      </c>
      <c r="H145" s="45">
        <v>70.67</v>
      </c>
      <c r="I145" s="45" t="s">
        <v>27</v>
      </c>
      <c r="J145" s="45" t="s">
        <v>19</v>
      </c>
      <c r="K145" s="45">
        <v>89</v>
      </c>
      <c r="L145" s="45" t="s">
        <v>25</v>
      </c>
      <c r="M145" s="45">
        <v>60.39</v>
      </c>
      <c r="N145" s="45" t="s">
        <v>21</v>
      </c>
      <c r="O145" s="46">
        <v>300000</v>
      </c>
    </row>
    <row r="146" spans="1:15" x14ac:dyDescent="0.25">
      <c r="A146">
        <v>145</v>
      </c>
      <c r="B146" t="s">
        <v>15</v>
      </c>
      <c r="C146" s="1">
        <v>52</v>
      </c>
      <c r="D146" s="43" t="s">
        <v>16</v>
      </c>
      <c r="E146" s="43">
        <v>50</v>
      </c>
      <c r="F146" s="43" t="s">
        <v>16</v>
      </c>
      <c r="G146" s="43" t="s">
        <v>26</v>
      </c>
      <c r="H146" s="43">
        <v>61</v>
      </c>
      <c r="I146" s="43" t="s">
        <v>27</v>
      </c>
      <c r="J146" s="43" t="s">
        <v>19</v>
      </c>
      <c r="K146" s="43">
        <v>60</v>
      </c>
      <c r="L146" s="43" t="s">
        <v>25</v>
      </c>
      <c r="M146" s="43">
        <v>58.52</v>
      </c>
      <c r="N146" s="43" t="s">
        <v>28</v>
      </c>
      <c r="O146" s="38">
        <v>0</v>
      </c>
    </row>
    <row r="147" spans="1:15" x14ac:dyDescent="0.25">
      <c r="A147">
        <v>146</v>
      </c>
      <c r="B147" t="s">
        <v>15</v>
      </c>
      <c r="C147" s="1">
        <v>89.4</v>
      </c>
      <c r="D147" s="45" t="s">
        <v>16</v>
      </c>
      <c r="E147" s="45">
        <v>65.66</v>
      </c>
      <c r="F147" s="45" t="s">
        <v>16</v>
      </c>
      <c r="G147" s="45" t="s">
        <v>23</v>
      </c>
      <c r="H147" s="45">
        <v>71.25</v>
      </c>
      <c r="I147" s="45" t="s">
        <v>18</v>
      </c>
      <c r="J147" s="45" t="s">
        <v>19</v>
      </c>
      <c r="K147" s="45">
        <v>72</v>
      </c>
      <c r="L147" s="45" t="s">
        <v>20</v>
      </c>
      <c r="M147" s="45">
        <v>63.23</v>
      </c>
      <c r="N147" s="45" t="s">
        <v>21</v>
      </c>
      <c r="O147" s="46">
        <v>400000</v>
      </c>
    </row>
    <row r="148" spans="1:15" x14ac:dyDescent="0.25">
      <c r="A148">
        <v>147</v>
      </c>
      <c r="B148" t="s">
        <v>15</v>
      </c>
      <c r="C148" s="1">
        <v>62</v>
      </c>
      <c r="D148" s="43" t="s">
        <v>22</v>
      </c>
      <c r="E148" s="43">
        <v>63</v>
      </c>
      <c r="F148" s="43" t="s">
        <v>16</v>
      </c>
      <c r="G148" s="43" t="s">
        <v>23</v>
      </c>
      <c r="H148" s="43">
        <v>66</v>
      </c>
      <c r="I148" s="43" t="s">
        <v>27</v>
      </c>
      <c r="J148" s="43" t="s">
        <v>19</v>
      </c>
      <c r="K148" s="43">
        <v>85</v>
      </c>
      <c r="L148" s="43" t="s">
        <v>20</v>
      </c>
      <c r="M148" s="43">
        <v>55.14</v>
      </c>
      <c r="N148" s="43" t="s">
        <v>21</v>
      </c>
      <c r="O148" s="44">
        <v>233000</v>
      </c>
    </row>
    <row r="149" spans="1:15" x14ac:dyDescent="0.25">
      <c r="A149">
        <v>148</v>
      </c>
      <c r="B149" t="s">
        <v>15</v>
      </c>
      <c r="C149" s="1">
        <v>70</v>
      </c>
      <c r="D149" s="45" t="s">
        <v>22</v>
      </c>
      <c r="E149" s="45">
        <v>74</v>
      </c>
      <c r="F149" s="45" t="s">
        <v>22</v>
      </c>
      <c r="G149" s="45" t="s">
        <v>17</v>
      </c>
      <c r="H149" s="45">
        <v>65</v>
      </c>
      <c r="I149" s="45" t="s">
        <v>27</v>
      </c>
      <c r="J149" s="45" t="s">
        <v>19</v>
      </c>
      <c r="K149" s="45">
        <v>83</v>
      </c>
      <c r="L149" s="45" t="s">
        <v>25</v>
      </c>
      <c r="M149" s="45">
        <v>62.28</v>
      </c>
      <c r="N149" s="45" t="s">
        <v>21</v>
      </c>
      <c r="O149" s="46">
        <v>300000</v>
      </c>
    </row>
    <row r="150" spans="1:15" x14ac:dyDescent="0.25">
      <c r="A150">
        <v>149</v>
      </c>
      <c r="B150" t="s">
        <v>29</v>
      </c>
      <c r="C150" s="1">
        <v>77</v>
      </c>
      <c r="D150" s="43" t="s">
        <v>22</v>
      </c>
      <c r="E150" s="43">
        <v>86</v>
      </c>
      <c r="F150" s="43" t="s">
        <v>22</v>
      </c>
      <c r="G150" s="43" t="s">
        <v>26</v>
      </c>
      <c r="H150" s="43">
        <v>56</v>
      </c>
      <c r="I150" s="43" t="s">
        <v>16</v>
      </c>
      <c r="J150" s="43" t="s">
        <v>19</v>
      </c>
      <c r="K150" s="43">
        <v>57</v>
      </c>
      <c r="L150" s="43" t="s">
        <v>25</v>
      </c>
      <c r="M150" s="43">
        <v>64.08</v>
      </c>
      <c r="N150" s="43" t="s">
        <v>21</v>
      </c>
      <c r="O150" s="44">
        <v>240000</v>
      </c>
    </row>
    <row r="151" spans="1:15" x14ac:dyDescent="0.25">
      <c r="A151">
        <v>150</v>
      </c>
      <c r="B151" t="s">
        <v>15</v>
      </c>
      <c r="C151" s="1">
        <v>44</v>
      </c>
      <c r="D151" s="45" t="s">
        <v>22</v>
      </c>
      <c r="E151" s="45">
        <v>58</v>
      </c>
      <c r="F151" s="45" t="s">
        <v>22</v>
      </c>
      <c r="G151" s="45" t="s">
        <v>26</v>
      </c>
      <c r="H151" s="45">
        <v>55</v>
      </c>
      <c r="I151" s="45" t="s">
        <v>27</v>
      </c>
      <c r="J151" s="45" t="s">
        <v>24</v>
      </c>
      <c r="K151" s="45">
        <v>64.25</v>
      </c>
      <c r="L151" s="45" t="s">
        <v>20</v>
      </c>
      <c r="M151" s="45">
        <v>58.54</v>
      </c>
      <c r="N151" s="45" t="s">
        <v>28</v>
      </c>
      <c r="O151" s="39">
        <v>0</v>
      </c>
    </row>
    <row r="152" spans="1:15" x14ac:dyDescent="0.25">
      <c r="A152">
        <v>151</v>
      </c>
      <c r="B152" t="s">
        <v>15</v>
      </c>
      <c r="C152" s="1">
        <v>71</v>
      </c>
      <c r="D152" s="43" t="s">
        <v>22</v>
      </c>
      <c r="E152" s="43">
        <v>58.66</v>
      </c>
      <c r="F152" s="43" t="s">
        <v>22</v>
      </c>
      <c r="G152" s="43" t="s">
        <v>23</v>
      </c>
      <c r="H152" s="43">
        <v>58</v>
      </c>
      <c r="I152" s="43" t="s">
        <v>18</v>
      </c>
      <c r="J152" s="43" t="s">
        <v>24</v>
      </c>
      <c r="K152" s="43">
        <v>56</v>
      </c>
      <c r="L152" s="43" t="s">
        <v>25</v>
      </c>
      <c r="M152" s="43">
        <v>61.3</v>
      </c>
      <c r="N152" s="43" t="s">
        <v>21</v>
      </c>
      <c r="O152" s="44">
        <v>690000</v>
      </c>
    </row>
    <row r="153" spans="1:15" x14ac:dyDescent="0.25">
      <c r="A153">
        <v>152</v>
      </c>
      <c r="B153" t="s">
        <v>15</v>
      </c>
      <c r="C153" s="1">
        <v>65</v>
      </c>
      <c r="D153" s="45" t="s">
        <v>22</v>
      </c>
      <c r="E153" s="45">
        <v>65</v>
      </c>
      <c r="F153" s="45" t="s">
        <v>22</v>
      </c>
      <c r="G153" s="45" t="s">
        <v>17</v>
      </c>
      <c r="H153" s="45">
        <v>75</v>
      </c>
      <c r="I153" s="45" t="s">
        <v>27</v>
      </c>
      <c r="J153" s="45" t="s">
        <v>19</v>
      </c>
      <c r="K153" s="45">
        <v>83</v>
      </c>
      <c r="L153" s="45" t="s">
        <v>25</v>
      </c>
      <c r="M153" s="45">
        <v>58.87</v>
      </c>
      <c r="N153" s="45" t="s">
        <v>21</v>
      </c>
      <c r="O153" s="46">
        <v>270000</v>
      </c>
    </row>
    <row r="154" spans="1:15" x14ac:dyDescent="0.25">
      <c r="A154">
        <v>153</v>
      </c>
      <c r="B154" t="s">
        <v>29</v>
      </c>
      <c r="C154" s="1">
        <v>75.400000000000006</v>
      </c>
      <c r="D154" s="43" t="s">
        <v>16</v>
      </c>
      <c r="E154" s="43">
        <v>60.5</v>
      </c>
      <c r="F154" s="43" t="s">
        <v>22</v>
      </c>
      <c r="G154" s="43" t="s">
        <v>23</v>
      </c>
      <c r="H154" s="43">
        <v>84</v>
      </c>
      <c r="I154" s="43" t="s">
        <v>18</v>
      </c>
      <c r="J154" s="43" t="s">
        <v>19</v>
      </c>
      <c r="K154" s="43">
        <v>98</v>
      </c>
      <c r="L154" s="43" t="s">
        <v>25</v>
      </c>
      <c r="M154" s="43">
        <v>65.25</v>
      </c>
      <c r="N154" s="43" t="s">
        <v>21</v>
      </c>
      <c r="O154" s="44">
        <v>240000</v>
      </c>
    </row>
    <row r="155" spans="1:15" x14ac:dyDescent="0.25">
      <c r="A155">
        <v>154</v>
      </c>
      <c r="B155" t="s">
        <v>15</v>
      </c>
      <c r="C155" s="1">
        <v>49</v>
      </c>
      <c r="D155" s="45" t="s">
        <v>16</v>
      </c>
      <c r="E155" s="45">
        <v>59</v>
      </c>
      <c r="F155" s="45" t="s">
        <v>16</v>
      </c>
      <c r="G155" s="45" t="s">
        <v>23</v>
      </c>
      <c r="H155" s="45">
        <v>65</v>
      </c>
      <c r="I155" s="45" t="s">
        <v>18</v>
      </c>
      <c r="J155" s="45" t="s">
        <v>24</v>
      </c>
      <c r="K155" s="45">
        <v>86</v>
      </c>
      <c r="L155" s="45" t="s">
        <v>25</v>
      </c>
      <c r="M155" s="45">
        <v>62.48</v>
      </c>
      <c r="N155" s="45" t="s">
        <v>21</v>
      </c>
      <c r="O155" s="46">
        <v>340000</v>
      </c>
    </row>
    <row r="156" spans="1:15" x14ac:dyDescent="0.25">
      <c r="A156">
        <v>155</v>
      </c>
      <c r="B156" t="s">
        <v>15</v>
      </c>
      <c r="C156" s="1">
        <v>53</v>
      </c>
      <c r="D156" s="43" t="s">
        <v>22</v>
      </c>
      <c r="E156" s="43">
        <v>63</v>
      </c>
      <c r="F156" s="43" t="s">
        <v>16</v>
      </c>
      <c r="G156" s="43" t="s">
        <v>23</v>
      </c>
      <c r="H156" s="43">
        <v>60</v>
      </c>
      <c r="I156" s="43" t="s">
        <v>27</v>
      </c>
      <c r="J156" s="43" t="s">
        <v>24</v>
      </c>
      <c r="K156" s="43">
        <v>70</v>
      </c>
      <c r="L156" s="43" t="s">
        <v>25</v>
      </c>
      <c r="M156" s="43">
        <v>53.2</v>
      </c>
      <c r="N156" s="43" t="s">
        <v>21</v>
      </c>
      <c r="O156" s="44">
        <v>250000</v>
      </c>
    </row>
    <row r="157" spans="1:15" x14ac:dyDescent="0.25">
      <c r="A157">
        <v>156</v>
      </c>
      <c r="B157" t="s">
        <v>15</v>
      </c>
      <c r="C157" s="1">
        <v>51.57</v>
      </c>
      <c r="D157" s="45" t="s">
        <v>16</v>
      </c>
      <c r="E157" s="45">
        <v>74.66</v>
      </c>
      <c r="F157" s="45" t="s">
        <v>16</v>
      </c>
      <c r="G157" s="45" t="s">
        <v>17</v>
      </c>
      <c r="H157" s="45">
        <v>59.9</v>
      </c>
      <c r="I157" s="45" t="s">
        <v>27</v>
      </c>
      <c r="J157" s="45" t="s">
        <v>24</v>
      </c>
      <c r="K157" s="45">
        <v>56.15</v>
      </c>
      <c r="L157" s="45" t="s">
        <v>20</v>
      </c>
      <c r="M157" s="45">
        <v>65.989999999999995</v>
      </c>
      <c r="N157" s="45" t="s">
        <v>28</v>
      </c>
      <c r="O157" s="39">
        <v>0</v>
      </c>
    </row>
    <row r="158" spans="1:15" x14ac:dyDescent="0.25">
      <c r="A158">
        <v>157</v>
      </c>
      <c r="B158" t="s">
        <v>15</v>
      </c>
      <c r="C158" s="1">
        <v>84.2</v>
      </c>
      <c r="D158" s="43" t="s">
        <v>22</v>
      </c>
      <c r="E158" s="43">
        <v>69.400000000000006</v>
      </c>
      <c r="F158" s="43" t="s">
        <v>22</v>
      </c>
      <c r="G158" s="43" t="s">
        <v>23</v>
      </c>
      <c r="H158" s="43">
        <v>65</v>
      </c>
      <c r="I158" s="43" t="s">
        <v>18</v>
      </c>
      <c r="J158" s="43" t="s">
        <v>24</v>
      </c>
      <c r="K158" s="43">
        <v>80</v>
      </c>
      <c r="L158" s="43" t="s">
        <v>20</v>
      </c>
      <c r="M158" s="43">
        <v>52.72</v>
      </c>
      <c r="N158" s="43" t="s">
        <v>21</v>
      </c>
      <c r="O158" s="44">
        <v>255000</v>
      </c>
    </row>
    <row r="159" spans="1:15" x14ac:dyDescent="0.25">
      <c r="A159">
        <v>158</v>
      </c>
      <c r="B159" t="s">
        <v>15</v>
      </c>
      <c r="C159" s="1">
        <v>66.5</v>
      </c>
      <c r="D159" s="45" t="s">
        <v>22</v>
      </c>
      <c r="E159" s="45">
        <v>62.5</v>
      </c>
      <c r="F159" s="45" t="s">
        <v>22</v>
      </c>
      <c r="G159" s="45" t="s">
        <v>17</v>
      </c>
      <c r="H159" s="45">
        <v>60.9</v>
      </c>
      <c r="I159" s="45" t="s">
        <v>27</v>
      </c>
      <c r="J159" s="45" t="s">
        <v>19</v>
      </c>
      <c r="K159" s="45">
        <v>93.4</v>
      </c>
      <c r="L159" s="45" t="s">
        <v>25</v>
      </c>
      <c r="M159" s="45">
        <v>55.03</v>
      </c>
      <c r="N159" s="45" t="s">
        <v>21</v>
      </c>
      <c r="O159" s="46">
        <v>300000</v>
      </c>
    </row>
    <row r="160" spans="1:15" x14ac:dyDescent="0.25">
      <c r="A160">
        <v>159</v>
      </c>
      <c r="B160" t="s">
        <v>15</v>
      </c>
      <c r="C160" s="1">
        <v>67</v>
      </c>
      <c r="D160" s="43" t="s">
        <v>16</v>
      </c>
      <c r="E160" s="43">
        <v>63</v>
      </c>
      <c r="F160" s="43" t="s">
        <v>16</v>
      </c>
      <c r="G160" s="43" t="s">
        <v>23</v>
      </c>
      <c r="H160" s="43">
        <v>64</v>
      </c>
      <c r="I160" s="43" t="s">
        <v>18</v>
      </c>
      <c r="J160" s="43" t="s">
        <v>19</v>
      </c>
      <c r="K160" s="43">
        <v>60</v>
      </c>
      <c r="L160" s="43" t="s">
        <v>25</v>
      </c>
      <c r="M160" s="43">
        <v>61.87</v>
      </c>
      <c r="N160" s="43" t="s">
        <v>28</v>
      </c>
      <c r="O160" s="38">
        <v>0</v>
      </c>
    </row>
    <row r="161" spans="1:15" x14ac:dyDescent="0.25">
      <c r="A161">
        <v>160</v>
      </c>
      <c r="B161" t="s">
        <v>15</v>
      </c>
      <c r="C161" s="1">
        <v>52</v>
      </c>
      <c r="D161" s="45" t="s">
        <v>22</v>
      </c>
      <c r="E161" s="45">
        <v>49</v>
      </c>
      <c r="F161" s="45" t="s">
        <v>16</v>
      </c>
      <c r="G161" s="45" t="s">
        <v>17</v>
      </c>
      <c r="H161" s="45">
        <v>58</v>
      </c>
      <c r="I161" s="45" t="s">
        <v>27</v>
      </c>
      <c r="J161" s="45" t="s">
        <v>19</v>
      </c>
      <c r="K161" s="45">
        <v>62</v>
      </c>
      <c r="L161" s="45" t="s">
        <v>20</v>
      </c>
      <c r="M161" s="45">
        <v>60.59</v>
      </c>
      <c r="N161" s="45" t="s">
        <v>28</v>
      </c>
      <c r="O161" s="39">
        <v>0</v>
      </c>
    </row>
    <row r="162" spans="1:15" x14ac:dyDescent="0.25">
      <c r="A162">
        <v>161</v>
      </c>
      <c r="B162" t="s">
        <v>15</v>
      </c>
      <c r="C162" s="1">
        <v>87</v>
      </c>
      <c r="D162" s="43" t="s">
        <v>22</v>
      </c>
      <c r="E162" s="43">
        <v>74</v>
      </c>
      <c r="F162" s="43" t="s">
        <v>22</v>
      </c>
      <c r="G162" s="43" t="s">
        <v>23</v>
      </c>
      <c r="H162" s="43">
        <v>65</v>
      </c>
      <c r="I162" s="43" t="s">
        <v>18</v>
      </c>
      <c r="J162" s="43" t="s">
        <v>24</v>
      </c>
      <c r="K162" s="43">
        <v>75</v>
      </c>
      <c r="L162" s="43" t="s">
        <v>20</v>
      </c>
      <c r="M162" s="43">
        <v>72.290000000000006</v>
      </c>
      <c r="N162" s="43" t="s">
        <v>21</v>
      </c>
      <c r="O162" s="44">
        <v>300000</v>
      </c>
    </row>
    <row r="163" spans="1:15" x14ac:dyDescent="0.25">
      <c r="A163">
        <v>162</v>
      </c>
      <c r="B163" t="s">
        <v>15</v>
      </c>
      <c r="C163" s="1">
        <v>55.6</v>
      </c>
      <c r="D163" s="45" t="s">
        <v>16</v>
      </c>
      <c r="E163" s="45">
        <v>51</v>
      </c>
      <c r="F163" s="45" t="s">
        <v>16</v>
      </c>
      <c r="G163" s="45" t="s">
        <v>17</v>
      </c>
      <c r="H163" s="45">
        <v>57.5</v>
      </c>
      <c r="I163" s="45" t="s">
        <v>27</v>
      </c>
      <c r="J163" s="45" t="s">
        <v>19</v>
      </c>
      <c r="K163" s="45">
        <v>57.63</v>
      </c>
      <c r="L163" s="45" t="s">
        <v>20</v>
      </c>
      <c r="M163" s="45">
        <v>62.72</v>
      </c>
      <c r="N163" s="45" t="s">
        <v>28</v>
      </c>
      <c r="O163" s="39">
        <v>0</v>
      </c>
    </row>
    <row r="164" spans="1:15" x14ac:dyDescent="0.25">
      <c r="A164">
        <v>163</v>
      </c>
      <c r="B164" t="s">
        <v>15</v>
      </c>
      <c r="C164" s="1">
        <v>74.2</v>
      </c>
      <c r="D164" s="43" t="s">
        <v>22</v>
      </c>
      <c r="E164" s="43">
        <v>87.6</v>
      </c>
      <c r="F164" s="43" t="s">
        <v>16</v>
      </c>
      <c r="G164" s="43" t="s">
        <v>17</v>
      </c>
      <c r="H164" s="43">
        <v>77.25</v>
      </c>
      <c r="I164" s="43" t="s">
        <v>27</v>
      </c>
      <c r="J164" s="43" t="s">
        <v>24</v>
      </c>
      <c r="K164" s="43">
        <v>75.2</v>
      </c>
      <c r="L164" s="43" t="s">
        <v>25</v>
      </c>
      <c r="M164" s="43">
        <v>66.06</v>
      </c>
      <c r="N164" s="43" t="s">
        <v>21</v>
      </c>
      <c r="O164" s="44">
        <v>285000</v>
      </c>
    </row>
    <row r="165" spans="1:15" x14ac:dyDescent="0.25">
      <c r="A165">
        <v>164</v>
      </c>
      <c r="B165" t="s">
        <v>15</v>
      </c>
      <c r="C165" s="1">
        <v>63</v>
      </c>
      <c r="D165" s="45" t="s">
        <v>16</v>
      </c>
      <c r="E165" s="45">
        <v>67</v>
      </c>
      <c r="F165" s="45" t="s">
        <v>16</v>
      </c>
      <c r="G165" s="45" t="s">
        <v>23</v>
      </c>
      <c r="H165" s="45">
        <v>64</v>
      </c>
      <c r="I165" s="45" t="s">
        <v>18</v>
      </c>
      <c r="J165" s="45" t="s">
        <v>19</v>
      </c>
      <c r="K165" s="45">
        <v>75</v>
      </c>
      <c r="L165" s="45" t="s">
        <v>25</v>
      </c>
      <c r="M165" s="45">
        <v>66.459999999999994</v>
      </c>
      <c r="N165" s="45" t="s">
        <v>21</v>
      </c>
      <c r="O165" s="46">
        <v>500000</v>
      </c>
    </row>
    <row r="166" spans="1:15" x14ac:dyDescent="0.25">
      <c r="A166">
        <v>165</v>
      </c>
      <c r="B166" t="s">
        <v>29</v>
      </c>
      <c r="C166" s="1">
        <v>67.16</v>
      </c>
      <c r="D166" s="43" t="s">
        <v>22</v>
      </c>
      <c r="E166" s="43">
        <v>72.5</v>
      </c>
      <c r="F166" s="43" t="s">
        <v>22</v>
      </c>
      <c r="G166" s="43" t="s">
        <v>17</v>
      </c>
      <c r="H166" s="43">
        <v>63.35</v>
      </c>
      <c r="I166" s="43" t="s">
        <v>27</v>
      </c>
      <c r="J166" s="43" t="s">
        <v>19</v>
      </c>
      <c r="K166" s="43">
        <v>53.04</v>
      </c>
      <c r="L166" s="43" t="s">
        <v>25</v>
      </c>
      <c r="M166" s="43">
        <v>65.52</v>
      </c>
      <c r="N166" s="43" t="s">
        <v>21</v>
      </c>
      <c r="O166" s="44">
        <v>250000</v>
      </c>
    </row>
    <row r="167" spans="1:15" x14ac:dyDescent="0.25">
      <c r="A167">
        <v>166</v>
      </c>
      <c r="B167" t="s">
        <v>29</v>
      </c>
      <c r="C167" s="1">
        <v>63.3</v>
      </c>
      <c r="D167" s="45" t="s">
        <v>22</v>
      </c>
      <c r="E167" s="45">
        <v>78.33</v>
      </c>
      <c r="F167" s="45" t="s">
        <v>16</v>
      </c>
      <c r="G167" s="45" t="s">
        <v>17</v>
      </c>
      <c r="H167" s="45">
        <v>74</v>
      </c>
      <c r="I167" s="45" t="s">
        <v>27</v>
      </c>
      <c r="J167" s="45" t="s">
        <v>19</v>
      </c>
      <c r="K167" s="45">
        <v>80</v>
      </c>
      <c r="L167" s="45" t="s">
        <v>25</v>
      </c>
      <c r="M167" s="45">
        <v>74.56</v>
      </c>
      <c r="N167" s="45" t="s">
        <v>28</v>
      </c>
      <c r="O167" s="39">
        <v>0</v>
      </c>
    </row>
    <row r="168" spans="1:15" x14ac:dyDescent="0.25">
      <c r="A168">
        <v>167</v>
      </c>
      <c r="B168" t="s">
        <v>15</v>
      </c>
      <c r="C168" s="1">
        <v>62</v>
      </c>
      <c r="D168" s="43" t="s">
        <v>16</v>
      </c>
      <c r="E168" s="43">
        <v>62</v>
      </c>
      <c r="F168" s="43" t="s">
        <v>16</v>
      </c>
      <c r="G168" s="43" t="s">
        <v>17</v>
      </c>
      <c r="H168" s="43">
        <v>60</v>
      </c>
      <c r="I168" s="43" t="s">
        <v>27</v>
      </c>
      <c r="J168" s="43" t="s">
        <v>24</v>
      </c>
      <c r="K168" s="43">
        <v>63</v>
      </c>
      <c r="L168" s="43" t="s">
        <v>20</v>
      </c>
      <c r="M168" s="43">
        <v>52.38</v>
      </c>
      <c r="N168" s="43" t="s">
        <v>21</v>
      </c>
      <c r="O168" s="44">
        <v>240000</v>
      </c>
    </row>
    <row r="169" spans="1:15" x14ac:dyDescent="0.25">
      <c r="A169">
        <v>168</v>
      </c>
      <c r="B169" t="s">
        <v>15</v>
      </c>
      <c r="C169" s="1">
        <v>67.900000000000006</v>
      </c>
      <c r="D169" s="45" t="s">
        <v>16</v>
      </c>
      <c r="E169" s="45">
        <v>62</v>
      </c>
      <c r="F169" s="45" t="s">
        <v>16</v>
      </c>
      <c r="G169" s="45" t="s">
        <v>23</v>
      </c>
      <c r="H169" s="45">
        <v>67</v>
      </c>
      <c r="I169" s="45" t="s">
        <v>18</v>
      </c>
      <c r="J169" s="45" t="s">
        <v>24</v>
      </c>
      <c r="K169" s="45">
        <v>58.1</v>
      </c>
      <c r="L169" s="45" t="s">
        <v>25</v>
      </c>
      <c r="M169" s="45">
        <v>75.709999999999994</v>
      </c>
      <c r="N169" s="45" t="s">
        <v>28</v>
      </c>
      <c r="O169" s="39">
        <v>0</v>
      </c>
    </row>
    <row r="170" spans="1:15" x14ac:dyDescent="0.25">
      <c r="A170">
        <v>169</v>
      </c>
      <c r="B170" t="s">
        <v>29</v>
      </c>
      <c r="C170" s="1">
        <v>48</v>
      </c>
      <c r="D170" s="43" t="s">
        <v>22</v>
      </c>
      <c r="E170" s="43">
        <v>51</v>
      </c>
      <c r="F170" s="43" t="s">
        <v>22</v>
      </c>
      <c r="G170" s="43" t="s">
        <v>17</v>
      </c>
      <c r="H170" s="43">
        <v>58</v>
      </c>
      <c r="I170" s="43" t="s">
        <v>27</v>
      </c>
      <c r="J170" s="43" t="s">
        <v>24</v>
      </c>
      <c r="K170" s="43">
        <v>60</v>
      </c>
      <c r="L170" s="43" t="s">
        <v>20</v>
      </c>
      <c r="M170" s="43">
        <v>58.79</v>
      </c>
      <c r="N170" s="43" t="s">
        <v>28</v>
      </c>
      <c r="O170" s="38">
        <v>0</v>
      </c>
    </row>
    <row r="171" spans="1:15" x14ac:dyDescent="0.25">
      <c r="A171">
        <v>170</v>
      </c>
      <c r="B171" t="s">
        <v>15</v>
      </c>
      <c r="C171" s="1">
        <v>59.96</v>
      </c>
      <c r="D171" s="45" t="s">
        <v>16</v>
      </c>
      <c r="E171" s="45">
        <v>42.16</v>
      </c>
      <c r="F171" s="45" t="s">
        <v>16</v>
      </c>
      <c r="G171" s="45" t="s">
        <v>23</v>
      </c>
      <c r="H171" s="45">
        <v>61.26</v>
      </c>
      <c r="I171" s="45" t="s">
        <v>18</v>
      </c>
      <c r="J171" s="45" t="s">
        <v>19</v>
      </c>
      <c r="K171" s="45">
        <v>54.48</v>
      </c>
      <c r="L171" s="45" t="s">
        <v>20</v>
      </c>
      <c r="M171" s="45">
        <v>65.48</v>
      </c>
      <c r="N171" s="45" t="s">
        <v>28</v>
      </c>
      <c r="O171" s="39">
        <v>0</v>
      </c>
    </row>
    <row r="172" spans="1:15" x14ac:dyDescent="0.25">
      <c r="A172">
        <v>171</v>
      </c>
      <c r="B172" t="s">
        <v>29</v>
      </c>
      <c r="C172" s="1">
        <v>63.4</v>
      </c>
      <c r="D172" s="43" t="s">
        <v>16</v>
      </c>
      <c r="E172" s="43">
        <v>67.2</v>
      </c>
      <c r="F172" s="43" t="s">
        <v>16</v>
      </c>
      <c r="G172" s="43" t="s">
        <v>17</v>
      </c>
      <c r="H172" s="43">
        <v>60</v>
      </c>
      <c r="I172" s="43" t="s">
        <v>27</v>
      </c>
      <c r="J172" s="43" t="s">
        <v>19</v>
      </c>
      <c r="K172" s="43">
        <v>58.06</v>
      </c>
      <c r="L172" s="43" t="s">
        <v>20</v>
      </c>
      <c r="M172" s="43">
        <v>69.28</v>
      </c>
      <c r="N172" s="43" t="s">
        <v>28</v>
      </c>
      <c r="O172" s="38">
        <v>0</v>
      </c>
    </row>
    <row r="173" spans="1:15" x14ac:dyDescent="0.25">
      <c r="A173">
        <v>172</v>
      </c>
      <c r="B173" t="s">
        <v>15</v>
      </c>
      <c r="C173" s="1">
        <v>80</v>
      </c>
      <c r="D173" s="45" t="s">
        <v>16</v>
      </c>
      <c r="E173" s="45">
        <v>80</v>
      </c>
      <c r="F173" s="45" t="s">
        <v>16</v>
      </c>
      <c r="G173" s="45" t="s">
        <v>17</v>
      </c>
      <c r="H173" s="45">
        <v>72</v>
      </c>
      <c r="I173" s="45" t="s">
        <v>27</v>
      </c>
      <c r="J173" s="45" t="s">
        <v>24</v>
      </c>
      <c r="K173" s="45">
        <v>63.79</v>
      </c>
      <c r="L173" s="45" t="s">
        <v>25</v>
      </c>
      <c r="M173" s="45">
        <v>66.040000000000006</v>
      </c>
      <c r="N173" s="45" t="s">
        <v>21</v>
      </c>
      <c r="O173" s="46">
        <v>290000</v>
      </c>
    </row>
    <row r="174" spans="1:15" x14ac:dyDescent="0.25">
      <c r="A174">
        <v>173</v>
      </c>
      <c r="B174" t="s">
        <v>15</v>
      </c>
      <c r="C174" s="1">
        <v>73</v>
      </c>
      <c r="D174" s="43" t="s">
        <v>16</v>
      </c>
      <c r="E174" s="43">
        <v>58</v>
      </c>
      <c r="F174" s="43" t="s">
        <v>16</v>
      </c>
      <c r="G174" s="43" t="s">
        <v>17</v>
      </c>
      <c r="H174" s="43">
        <v>56</v>
      </c>
      <c r="I174" s="43" t="s">
        <v>27</v>
      </c>
      <c r="J174" s="43" t="s">
        <v>19</v>
      </c>
      <c r="K174" s="43">
        <v>84</v>
      </c>
      <c r="L174" s="43" t="s">
        <v>20</v>
      </c>
      <c r="M174" s="43">
        <v>52.64</v>
      </c>
      <c r="N174" s="43" t="s">
        <v>21</v>
      </c>
      <c r="O174" s="44">
        <v>300000</v>
      </c>
    </row>
    <row r="175" spans="1:15" x14ac:dyDescent="0.25">
      <c r="A175">
        <v>174</v>
      </c>
      <c r="B175" t="s">
        <v>29</v>
      </c>
      <c r="C175" s="1">
        <v>52</v>
      </c>
      <c r="D175" s="45" t="s">
        <v>16</v>
      </c>
      <c r="E175" s="45">
        <v>52</v>
      </c>
      <c r="F175" s="45" t="s">
        <v>16</v>
      </c>
      <c r="G175" s="45" t="s">
        <v>23</v>
      </c>
      <c r="H175" s="45">
        <v>55</v>
      </c>
      <c r="I175" s="45" t="s">
        <v>18</v>
      </c>
      <c r="J175" s="45" t="s">
        <v>19</v>
      </c>
      <c r="K175" s="45">
        <v>67</v>
      </c>
      <c r="L175" s="45" t="s">
        <v>20</v>
      </c>
      <c r="M175" s="45">
        <v>59.32</v>
      </c>
      <c r="N175" s="45" t="s">
        <v>28</v>
      </c>
      <c r="O175" s="39">
        <v>0</v>
      </c>
    </row>
    <row r="176" spans="1:15" x14ac:dyDescent="0.25">
      <c r="A176">
        <v>175</v>
      </c>
      <c r="B176" t="s">
        <v>15</v>
      </c>
      <c r="C176" s="1">
        <v>73.239999999999995</v>
      </c>
      <c r="D176" s="43" t="s">
        <v>16</v>
      </c>
      <c r="E176" s="43">
        <v>50.83</v>
      </c>
      <c r="F176" s="43" t="s">
        <v>16</v>
      </c>
      <c r="G176" s="43" t="s">
        <v>23</v>
      </c>
      <c r="H176" s="43">
        <v>64.27</v>
      </c>
      <c r="I176" s="43" t="s">
        <v>18</v>
      </c>
      <c r="J176" s="43" t="s">
        <v>24</v>
      </c>
      <c r="K176" s="43">
        <v>64</v>
      </c>
      <c r="L176" s="43" t="s">
        <v>25</v>
      </c>
      <c r="M176" s="43">
        <v>66.23</v>
      </c>
      <c r="N176" s="43" t="s">
        <v>21</v>
      </c>
      <c r="O176" s="44">
        <v>500000</v>
      </c>
    </row>
    <row r="177" spans="1:15" x14ac:dyDescent="0.25">
      <c r="A177">
        <v>176</v>
      </c>
      <c r="B177" t="s">
        <v>15</v>
      </c>
      <c r="C177" s="1">
        <v>63</v>
      </c>
      <c r="D177" s="45" t="s">
        <v>16</v>
      </c>
      <c r="E177" s="45">
        <v>62</v>
      </c>
      <c r="F177" s="45" t="s">
        <v>16</v>
      </c>
      <c r="G177" s="45" t="s">
        <v>23</v>
      </c>
      <c r="H177" s="45">
        <v>65</v>
      </c>
      <c r="I177" s="45" t="s">
        <v>18</v>
      </c>
      <c r="J177" s="45" t="s">
        <v>19</v>
      </c>
      <c r="K177" s="45">
        <v>87.5</v>
      </c>
      <c r="L177" s="45" t="s">
        <v>20</v>
      </c>
      <c r="M177" s="45">
        <v>60.69</v>
      </c>
      <c r="N177" s="45" t="s">
        <v>28</v>
      </c>
      <c r="O177" s="39">
        <v>0</v>
      </c>
    </row>
    <row r="178" spans="1:15" x14ac:dyDescent="0.25">
      <c r="A178">
        <v>177</v>
      </c>
      <c r="B178" t="s">
        <v>29</v>
      </c>
      <c r="C178" s="1">
        <v>59</v>
      </c>
      <c r="D178" s="43" t="s">
        <v>22</v>
      </c>
      <c r="E178" s="43">
        <v>60</v>
      </c>
      <c r="F178" s="43" t="s">
        <v>16</v>
      </c>
      <c r="G178" s="43" t="s">
        <v>17</v>
      </c>
      <c r="H178" s="43">
        <v>56</v>
      </c>
      <c r="I178" s="43" t="s">
        <v>27</v>
      </c>
      <c r="J178" s="43" t="s">
        <v>19</v>
      </c>
      <c r="K178" s="43">
        <v>55</v>
      </c>
      <c r="L178" s="43" t="s">
        <v>20</v>
      </c>
      <c r="M178" s="43">
        <v>57.9</v>
      </c>
      <c r="N178" s="43" t="s">
        <v>21</v>
      </c>
      <c r="O178" s="44">
        <v>220000</v>
      </c>
    </row>
    <row r="179" spans="1:15" x14ac:dyDescent="0.25">
      <c r="A179">
        <v>178</v>
      </c>
      <c r="B179" t="s">
        <v>29</v>
      </c>
      <c r="C179" s="1">
        <v>73</v>
      </c>
      <c r="D179" s="45" t="s">
        <v>22</v>
      </c>
      <c r="E179" s="45">
        <v>97</v>
      </c>
      <c r="F179" s="45" t="s">
        <v>16</v>
      </c>
      <c r="G179" s="45" t="s">
        <v>17</v>
      </c>
      <c r="H179" s="45">
        <v>79</v>
      </c>
      <c r="I179" s="45" t="s">
        <v>27</v>
      </c>
      <c r="J179" s="45" t="s">
        <v>24</v>
      </c>
      <c r="K179" s="45">
        <v>89</v>
      </c>
      <c r="L179" s="45" t="s">
        <v>25</v>
      </c>
      <c r="M179" s="45">
        <v>70.81</v>
      </c>
      <c r="N179" s="45" t="s">
        <v>21</v>
      </c>
      <c r="O179" s="46">
        <v>650000</v>
      </c>
    </row>
    <row r="180" spans="1:15" x14ac:dyDescent="0.25">
      <c r="A180">
        <v>179</v>
      </c>
      <c r="B180" t="s">
        <v>15</v>
      </c>
      <c r="C180" s="1">
        <v>68</v>
      </c>
      <c r="D180" s="43" t="s">
        <v>16</v>
      </c>
      <c r="E180" s="43">
        <v>56</v>
      </c>
      <c r="F180" s="43" t="s">
        <v>16</v>
      </c>
      <c r="G180" s="43" t="s">
        <v>23</v>
      </c>
      <c r="H180" s="43">
        <v>68</v>
      </c>
      <c r="I180" s="43" t="s">
        <v>18</v>
      </c>
      <c r="J180" s="43" t="s">
        <v>19</v>
      </c>
      <c r="K180" s="43">
        <v>73</v>
      </c>
      <c r="L180" s="43" t="s">
        <v>20</v>
      </c>
      <c r="M180" s="43">
        <v>68.069999999999993</v>
      </c>
      <c r="N180" s="43" t="s">
        <v>21</v>
      </c>
      <c r="O180" s="44">
        <v>350000</v>
      </c>
    </row>
    <row r="181" spans="1:15" x14ac:dyDescent="0.25">
      <c r="A181">
        <v>180</v>
      </c>
      <c r="B181" t="s">
        <v>29</v>
      </c>
      <c r="C181" s="1">
        <v>77.8</v>
      </c>
      <c r="D181" s="45" t="s">
        <v>22</v>
      </c>
      <c r="E181" s="45">
        <v>64</v>
      </c>
      <c r="F181" s="45" t="s">
        <v>22</v>
      </c>
      <c r="G181" s="45" t="s">
        <v>23</v>
      </c>
      <c r="H181" s="45">
        <v>64.2</v>
      </c>
      <c r="I181" s="45" t="s">
        <v>18</v>
      </c>
      <c r="J181" s="45" t="s">
        <v>19</v>
      </c>
      <c r="K181" s="45">
        <v>75.5</v>
      </c>
      <c r="L181" s="45" t="s">
        <v>20</v>
      </c>
      <c r="M181" s="45">
        <v>72.14</v>
      </c>
      <c r="N181" s="45" t="s">
        <v>28</v>
      </c>
      <c r="O181" s="39">
        <v>0</v>
      </c>
    </row>
    <row r="182" spans="1:15" x14ac:dyDescent="0.25">
      <c r="A182">
        <v>181</v>
      </c>
      <c r="B182" t="s">
        <v>15</v>
      </c>
      <c r="C182" s="1">
        <v>65</v>
      </c>
      <c r="D182" s="43" t="s">
        <v>22</v>
      </c>
      <c r="E182" s="43">
        <v>71.5</v>
      </c>
      <c r="F182" s="43" t="s">
        <v>16</v>
      </c>
      <c r="G182" s="43" t="s">
        <v>17</v>
      </c>
      <c r="H182" s="43">
        <v>62.8</v>
      </c>
      <c r="I182" s="43" t="s">
        <v>27</v>
      </c>
      <c r="J182" s="43" t="s">
        <v>24</v>
      </c>
      <c r="K182" s="43">
        <v>57</v>
      </c>
      <c r="L182" s="43" t="s">
        <v>25</v>
      </c>
      <c r="M182" s="43">
        <v>56.6</v>
      </c>
      <c r="N182" s="43" t="s">
        <v>21</v>
      </c>
      <c r="O182" s="44">
        <v>265000</v>
      </c>
    </row>
    <row r="183" spans="1:15" x14ac:dyDescent="0.25">
      <c r="A183">
        <v>182</v>
      </c>
      <c r="B183" t="s">
        <v>15</v>
      </c>
      <c r="C183" s="1">
        <v>62</v>
      </c>
      <c r="D183" s="45" t="s">
        <v>22</v>
      </c>
      <c r="E183" s="45">
        <v>60.33</v>
      </c>
      <c r="F183" s="45" t="s">
        <v>16</v>
      </c>
      <c r="G183" s="45" t="s">
        <v>23</v>
      </c>
      <c r="H183" s="45">
        <v>64.209999999999994</v>
      </c>
      <c r="I183" s="45" t="s">
        <v>18</v>
      </c>
      <c r="J183" s="45" t="s">
        <v>19</v>
      </c>
      <c r="K183" s="45">
        <v>63</v>
      </c>
      <c r="L183" s="45" t="s">
        <v>20</v>
      </c>
      <c r="M183" s="45">
        <v>60.02</v>
      </c>
      <c r="N183" s="45" t="s">
        <v>28</v>
      </c>
      <c r="O183" s="39">
        <v>0</v>
      </c>
    </row>
    <row r="184" spans="1:15" x14ac:dyDescent="0.25">
      <c r="A184">
        <v>183</v>
      </c>
      <c r="B184" t="s">
        <v>15</v>
      </c>
      <c r="C184" s="1">
        <v>52</v>
      </c>
      <c r="D184" s="43" t="s">
        <v>16</v>
      </c>
      <c r="E184" s="43">
        <v>65</v>
      </c>
      <c r="F184" s="43" t="s">
        <v>16</v>
      </c>
      <c r="G184" s="43" t="s">
        <v>26</v>
      </c>
      <c r="H184" s="43">
        <v>57</v>
      </c>
      <c r="I184" s="43" t="s">
        <v>16</v>
      </c>
      <c r="J184" s="43" t="s">
        <v>24</v>
      </c>
      <c r="K184" s="43">
        <v>75</v>
      </c>
      <c r="L184" s="43" t="s">
        <v>25</v>
      </c>
      <c r="M184" s="43">
        <v>59.81</v>
      </c>
      <c r="N184" s="43" t="s">
        <v>28</v>
      </c>
      <c r="O184" s="38">
        <v>0</v>
      </c>
    </row>
    <row r="185" spans="1:15" x14ac:dyDescent="0.25">
      <c r="A185">
        <v>184</v>
      </c>
      <c r="B185" t="s">
        <v>15</v>
      </c>
      <c r="C185" s="1">
        <v>65</v>
      </c>
      <c r="D185" s="45" t="s">
        <v>22</v>
      </c>
      <c r="E185" s="45">
        <v>77</v>
      </c>
      <c r="F185" s="45" t="s">
        <v>22</v>
      </c>
      <c r="G185" s="45" t="s">
        <v>17</v>
      </c>
      <c r="H185" s="45">
        <v>69</v>
      </c>
      <c r="I185" s="45" t="s">
        <v>27</v>
      </c>
      <c r="J185" s="45" t="s">
        <v>19</v>
      </c>
      <c r="K185" s="45">
        <v>60</v>
      </c>
      <c r="L185" s="45" t="s">
        <v>20</v>
      </c>
      <c r="M185" s="45">
        <v>61.82</v>
      </c>
      <c r="N185" s="45" t="s">
        <v>21</v>
      </c>
      <c r="O185" s="46">
        <v>276000</v>
      </c>
    </row>
    <row r="186" spans="1:15" x14ac:dyDescent="0.25">
      <c r="A186">
        <v>185</v>
      </c>
      <c r="B186" t="s">
        <v>29</v>
      </c>
      <c r="C186" s="1">
        <v>56.28</v>
      </c>
      <c r="D186" s="43" t="s">
        <v>16</v>
      </c>
      <c r="E186" s="43">
        <v>62.83</v>
      </c>
      <c r="F186" s="43" t="s">
        <v>16</v>
      </c>
      <c r="G186" s="43" t="s">
        <v>17</v>
      </c>
      <c r="H186" s="43">
        <v>59.79</v>
      </c>
      <c r="I186" s="43" t="s">
        <v>27</v>
      </c>
      <c r="J186" s="43" t="s">
        <v>19</v>
      </c>
      <c r="K186" s="43">
        <v>60</v>
      </c>
      <c r="L186" s="43" t="s">
        <v>20</v>
      </c>
      <c r="M186" s="43">
        <v>57.29</v>
      </c>
      <c r="N186" s="43" t="s">
        <v>28</v>
      </c>
      <c r="O186" s="38">
        <v>0</v>
      </c>
    </row>
    <row r="187" spans="1:15" x14ac:dyDescent="0.25">
      <c r="A187">
        <v>186</v>
      </c>
      <c r="B187" t="s">
        <v>29</v>
      </c>
      <c r="C187" s="1">
        <v>88</v>
      </c>
      <c r="D187" s="45" t="s">
        <v>22</v>
      </c>
      <c r="E187" s="45">
        <v>72</v>
      </c>
      <c r="F187" s="45" t="s">
        <v>22</v>
      </c>
      <c r="G187" s="45" t="s">
        <v>23</v>
      </c>
      <c r="H187" s="45">
        <v>78</v>
      </c>
      <c r="I187" s="45" t="s">
        <v>16</v>
      </c>
      <c r="J187" s="45" t="s">
        <v>19</v>
      </c>
      <c r="K187" s="45">
        <v>82</v>
      </c>
      <c r="L187" s="45" t="s">
        <v>20</v>
      </c>
      <c r="M187" s="45">
        <v>71.430000000000007</v>
      </c>
      <c r="N187" s="45" t="s">
        <v>21</v>
      </c>
      <c r="O187" s="46">
        <v>252000</v>
      </c>
    </row>
    <row r="188" spans="1:15" x14ac:dyDescent="0.25">
      <c r="A188">
        <v>187</v>
      </c>
      <c r="B188" t="s">
        <v>29</v>
      </c>
      <c r="C188" s="1">
        <v>52</v>
      </c>
      <c r="D188" s="43" t="s">
        <v>22</v>
      </c>
      <c r="E188" s="43">
        <v>64</v>
      </c>
      <c r="F188" s="43" t="s">
        <v>22</v>
      </c>
      <c r="G188" s="43" t="s">
        <v>17</v>
      </c>
      <c r="H188" s="43">
        <v>61</v>
      </c>
      <c r="I188" s="43" t="s">
        <v>27</v>
      </c>
      <c r="J188" s="43" t="s">
        <v>19</v>
      </c>
      <c r="K188" s="43">
        <v>55</v>
      </c>
      <c r="L188" s="43" t="s">
        <v>25</v>
      </c>
      <c r="M188" s="43">
        <v>62.93</v>
      </c>
      <c r="N188" s="43" t="s">
        <v>28</v>
      </c>
      <c r="O188" s="38">
        <v>0</v>
      </c>
    </row>
    <row r="189" spans="1:15" x14ac:dyDescent="0.25">
      <c r="A189">
        <v>188</v>
      </c>
      <c r="B189" t="s">
        <v>15</v>
      </c>
      <c r="C189" s="1">
        <v>78.5</v>
      </c>
      <c r="D189" s="45" t="s">
        <v>22</v>
      </c>
      <c r="E189" s="45">
        <v>65.5</v>
      </c>
      <c r="F189" s="45" t="s">
        <v>22</v>
      </c>
      <c r="G189" s="45" t="s">
        <v>23</v>
      </c>
      <c r="H189" s="45">
        <v>67</v>
      </c>
      <c r="I189" s="45" t="s">
        <v>18</v>
      </c>
      <c r="J189" s="45" t="s">
        <v>24</v>
      </c>
      <c r="K189" s="45">
        <v>95</v>
      </c>
      <c r="L189" s="45" t="s">
        <v>25</v>
      </c>
      <c r="M189" s="45">
        <v>64.86</v>
      </c>
      <c r="N189" s="45" t="s">
        <v>21</v>
      </c>
      <c r="O189" s="46">
        <v>280000</v>
      </c>
    </row>
    <row r="190" spans="1:15" x14ac:dyDescent="0.25">
      <c r="A190">
        <v>189</v>
      </c>
      <c r="B190" t="s">
        <v>15</v>
      </c>
      <c r="C190" s="1">
        <v>61.8</v>
      </c>
      <c r="D190" s="43" t="s">
        <v>16</v>
      </c>
      <c r="E190" s="43">
        <v>47</v>
      </c>
      <c r="F190" s="43" t="s">
        <v>16</v>
      </c>
      <c r="G190" s="43" t="s">
        <v>17</v>
      </c>
      <c r="H190" s="43">
        <v>54.38</v>
      </c>
      <c r="I190" s="43" t="s">
        <v>27</v>
      </c>
      <c r="J190" s="43" t="s">
        <v>19</v>
      </c>
      <c r="K190" s="43">
        <v>57</v>
      </c>
      <c r="L190" s="43" t="s">
        <v>25</v>
      </c>
      <c r="M190" s="43">
        <v>56.13</v>
      </c>
      <c r="N190" s="43" t="s">
        <v>28</v>
      </c>
      <c r="O190" s="38">
        <v>0</v>
      </c>
    </row>
    <row r="191" spans="1:15" x14ac:dyDescent="0.25">
      <c r="A191">
        <v>190</v>
      </c>
      <c r="B191" t="s">
        <v>29</v>
      </c>
      <c r="C191" s="1">
        <v>54</v>
      </c>
      <c r="D191" s="45" t="s">
        <v>22</v>
      </c>
      <c r="E191" s="45">
        <v>77.599999999999994</v>
      </c>
      <c r="F191" s="45" t="s">
        <v>16</v>
      </c>
      <c r="G191" s="45" t="s">
        <v>17</v>
      </c>
      <c r="H191" s="45">
        <v>69.2</v>
      </c>
      <c r="I191" s="45" t="s">
        <v>27</v>
      </c>
      <c r="J191" s="45" t="s">
        <v>19</v>
      </c>
      <c r="K191" s="45">
        <v>95.65</v>
      </c>
      <c r="L191" s="45" t="s">
        <v>25</v>
      </c>
      <c r="M191" s="45">
        <v>66.94</v>
      </c>
      <c r="N191" s="45" t="s">
        <v>28</v>
      </c>
      <c r="O191" s="39">
        <v>0</v>
      </c>
    </row>
    <row r="192" spans="1:15" x14ac:dyDescent="0.25">
      <c r="A192">
        <v>191</v>
      </c>
      <c r="B192" t="s">
        <v>29</v>
      </c>
      <c r="C192" s="1">
        <v>64</v>
      </c>
      <c r="D192" s="43" t="s">
        <v>16</v>
      </c>
      <c r="E192" s="43">
        <v>70.2</v>
      </c>
      <c r="F192" s="43" t="s">
        <v>22</v>
      </c>
      <c r="G192" s="43" t="s">
        <v>17</v>
      </c>
      <c r="H192" s="43">
        <v>61</v>
      </c>
      <c r="I192" s="43" t="s">
        <v>27</v>
      </c>
      <c r="J192" s="43" t="s">
        <v>19</v>
      </c>
      <c r="K192" s="43">
        <v>50</v>
      </c>
      <c r="L192" s="43" t="s">
        <v>25</v>
      </c>
      <c r="M192" s="43">
        <v>62.5</v>
      </c>
      <c r="N192" s="43" t="s">
        <v>28</v>
      </c>
      <c r="O192" s="38">
        <v>0</v>
      </c>
    </row>
    <row r="193" spans="1:15" x14ac:dyDescent="0.25">
      <c r="A193">
        <v>192</v>
      </c>
      <c r="B193" t="s">
        <v>15</v>
      </c>
      <c r="C193" s="1">
        <v>67</v>
      </c>
      <c r="D193" s="45" t="s">
        <v>16</v>
      </c>
      <c r="E193" s="45">
        <v>61</v>
      </c>
      <c r="F193" s="45" t="s">
        <v>22</v>
      </c>
      <c r="G193" s="45" t="s">
        <v>23</v>
      </c>
      <c r="H193" s="45">
        <v>72</v>
      </c>
      <c r="I193" s="45" t="s">
        <v>27</v>
      </c>
      <c r="J193" s="45" t="s">
        <v>19</v>
      </c>
      <c r="K193" s="45">
        <v>72</v>
      </c>
      <c r="L193" s="45" t="s">
        <v>25</v>
      </c>
      <c r="M193" s="45">
        <v>61.01</v>
      </c>
      <c r="N193" s="45" t="s">
        <v>21</v>
      </c>
      <c r="O193" s="46">
        <v>264000</v>
      </c>
    </row>
    <row r="194" spans="1:15" x14ac:dyDescent="0.25">
      <c r="A194">
        <v>193</v>
      </c>
      <c r="B194" t="s">
        <v>15</v>
      </c>
      <c r="C194" s="1">
        <v>65.2</v>
      </c>
      <c r="D194" s="43" t="s">
        <v>22</v>
      </c>
      <c r="E194" s="43">
        <v>61.4</v>
      </c>
      <c r="F194" s="43" t="s">
        <v>22</v>
      </c>
      <c r="G194" s="43" t="s">
        <v>17</v>
      </c>
      <c r="H194" s="43">
        <v>64.8</v>
      </c>
      <c r="I194" s="43" t="s">
        <v>27</v>
      </c>
      <c r="J194" s="43" t="s">
        <v>24</v>
      </c>
      <c r="K194" s="43">
        <v>93.4</v>
      </c>
      <c r="L194" s="43" t="s">
        <v>25</v>
      </c>
      <c r="M194" s="43">
        <v>57.34</v>
      </c>
      <c r="N194" s="43" t="s">
        <v>21</v>
      </c>
      <c r="O194" s="44">
        <v>270000</v>
      </c>
    </row>
    <row r="195" spans="1:15" x14ac:dyDescent="0.25">
      <c r="A195">
        <v>194</v>
      </c>
      <c r="B195" t="s">
        <v>29</v>
      </c>
      <c r="C195" s="1">
        <v>60</v>
      </c>
      <c r="D195" s="45" t="s">
        <v>22</v>
      </c>
      <c r="E195" s="45">
        <v>63</v>
      </c>
      <c r="F195" s="45" t="s">
        <v>22</v>
      </c>
      <c r="G195" s="45" t="s">
        <v>26</v>
      </c>
      <c r="H195" s="45">
        <v>56</v>
      </c>
      <c r="I195" s="45" t="s">
        <v>16</v>
      </c>
      <c r="J195" s="45" t="s">
        <v>24</v>
      </c>
      <c r="K195" s="45">
        <v>80</v>
      </c>
      <c r="L195" s="45" t="s">
        <v>20</v>
      </c>
      <c r="M195" s="45">
        <v>56.63</v>
      </c>
      <c r="N195" s="45" t="s">
        <v>21</v>
      </c>
      <c r="O195" s="46">
        <v>300000</v>
      </c>
    </row>
    <row r="196" spans="1:15" x14ac:dyDescent="0.25">
      <c r="A196">
        <v>195</v>
      </c>
      <c r="B196" t="s">
        <v>15</v>
      </c>
      <c r="C196" s="1">
        <v>52</v>
      </c>
      <c r="D196" s="43" t="s">
        <v>16</v>
      </c>
      <c r="E196" s="43">
        <v>55</v>
      </c>
      <c r="F196" s="43" t="s">
        <v>16</v>
      </c>
      <c r="G196" s="43" t="s">
        <v>17</v>
      </c>
      <c r="H196" s="43">
        <v>56.3</v>
      </c>
      <c r="I196" s="43" t="s">
        <v>27</v>
      </c>
      <c r="J196" s="43" t="s">
        <v>19</v>
      </c>
      <c r="K196" s="43">
        <v>59</v>
      </c>
      <c r="L196" s="43" t="s">
        <v>25</v>
      </c>
      <c r="M196" s="43">
        <v>64.739999999999995</v>
      </c>
      <c r="N196" s="43" t="s">
        <v>28</v>
      </c>
      <c r="O196" s="38">
        <v>0</v>
      </c>
    </row>
    <row r="197" spans="1:15" x14ac:dyDescent="0.25">
      <c r="A197">
        <v>196</v>
      </c>
      <c r="B197" t="s">
        <v>15</v>
      </c>
      <c r="C197" s="1">
        <v>66</v>
      </c>
      <c r="D197" s="45" t="s">
        <v>22</v>
      </c>
      <c r="E197" s="45">
        <v>76</v>
      </c>
      <c r="F197" s="45" t="s">
        <v>22</v>
      </c>
      <c r="G197" s="45" t="s">
        <v>17</v>
      </c>
      <c r="H197" s="45">
        <v>72</v>
      </c>
      <c r="I197" s="45" t="s">
        <v>27</v>
      </c>
      <c r="J197" s="45" t="s">
        <v>24</v>
      </c>
      <c r="K197" s="45">
        <v>84</v>
      </c>
      <c r="L197" s="45" t="s">
        <v>20</v>
      </c>
      <c r="M197" s="45">
        <v>58.95</v>
      </c>
      <c r="N197" s="45" t="s">
        <v>21</v>
      </c>
      <c r="O197" s="46">
        <v>275000</v>
      </c>
    </row>
    <row r="198" spans="1:15" x14ac:dyDescent="0.25">
      <c r="A198">
        <v>197</v>
      </c>
      <c r="B198" t="s">
        <v>15</v>
      </c>
      <c r="C198" s="1">
        <v>72</v>
      </c>
      <c r="D198" s="43" t="s">
        <v>16</v>
      </c>
      <c r="E198" s="43">
        <v>63</v>
      </c>
      <c r="F198" s="43" t="s">
        <v>16</v>
      </c>
      <c r="G198" s="43" t="s">
        <v>23</v>
      </c>
      <c r="H198" s="43">
        <v>77.5</v>
      </c>
      <c r="I198" s="43" t="s">
        <v>18</v>
      </c>
      <c r="J198" s="43" t="s">
        <v>24</v>
      </c>
      <c r="K198" s="43">
        <v>78</v>
      </c>
      <c r="L198" s="43" t="s">
        <v>25</v>
      </c>
      <c r="M198" s="43">
        <v>54.48</v>
      </c>
      <c r="N198" s="43" t="s">
        <v>21</v>
      </c>
      <c r="O198" s="44">
        <v>250000</v>
      </c>
    </row>
    <row r="199" spans="1:15" x14ac:dyDescent="0.25">
      <c r="A199">
        <v>198</v>
      </c>
      <c r="B199" t="s">
        <v>29</v>
      </c>
      <c r="C199" s="1">
        <v>83.96</v>
      </c>
      <c r="D199" s="45" t="s">
        <v>16</v>
      </c>
      <c r="E199" s="45">
        <v>53</v>
      </c>
      <c r="F199" s="45" t="s">
        <v>16</v>
      </c>
      <c r="G199" s="45" t="s">
        <v>23</v>
      </c>
      <c r="H199" s="45">
        <v>91</v>
      </c>
      <c r="I199" s="45" t="s">
        <v>18</v>
      </c>
      <c r="J199" s="45" t="s">
        <v>19</v>
      </c>
      <c r="K199" s="45">
        <v>59.32</v>
      </c>
      <c r="L199" s="45" t="s">
        <v>20</v>
      </c>
      <c r="M199" s="45">
        <v>69.709999999999994</v>
      </c>
      <c r="N199" s="45" t="s">
        <v>21</v>
      </c>
      <c r="O199" s="46">
        <v>260000</v>
      </c>
    </row>
    <row r="200" spans="1:15" x14ac:dyDescent="0.25">
      <c r="A200">
        <v>199</v>
      </c>
      <c r="B200" t="s">
        <v>29</v>
      </c>
      <c r="C200" s="1">
        <v>67</v>
      </c>
      <c r="D200" s="43" t="s">
        <v>22</v>
      </c>
      <c r="E200" s="43">
        <v>70</v>
      </c>
      <c r="F200" s="43" t="s">
        <v>22</v>
      </c>
      <c r="G200" s="43" t="s">
        <v>17</v>
      </c>
      <c r="H200" s="43">
        <v>65</v>
      </c>
      <c r="I200" s="43" t="s">
        <v>16</v>
      </c>
      <c r="J200" s="43" t="s">
        <v>19</v>
      </c>
      <c r="K200" s="43">
        <v>88</v>
      </c>
      <c r="L200" s="43" t="s">
        <v>20</v>
      </c>
      <c r="M200" s="43">
        <v>71.959999999999994</v>
      </c>
      <c r="N200" s="43" t="s">
        <v>28</v>
      </c>
      <c r="O200" s="38">
        <v>0</v>
      </c>
    </row>
    <row r="201" spans="1:15" x14ac:dyDescent="0.25">
      <c r="A201">
        <v>200</v>
      </c>
      <c r="B201" t="s">
        <v>15</v>
      </c>
      <c r="C201" s="1">
        <v>69</v>
      </c>
      <c r="D201" s="45" t="s">
        <v>16</v>
      </c>
      <c r="E201" s="45">
        <v>65</v>
      </c>
      <c r="F201" s="45" t="s">
        <v>16</v>
      </c>
      <c r="G201" s="45" t="s">
        <v>17</v>
      </c>
      <c r="H201" s="45">
        <v>57</v>
      </c>
      <c r="I201" s="45" t="s">
        <v>27</v>
      </c>
      <c r="J201" s="45" t="s">
        <v>19</v>
      </c>
      <c r="K201" s="45">
        <v>73</v>
      </c>
      <c r="L201" s="45" t="s">
        <v>20</v>
      </c>
      <c r="M201" s="45">
        <v>55.8</v>
      </c>
      <c r="N201" s="45" t="s">
        <v>21</v>
      </c>
      <c r="O201" s="46">
        <v>265000</v>
      </c>
    </row>
    <row r="202" spans="1:15" x14ac:dyDescent="0.25">
      <c r="A202">
        <v>201</v>
      </c>
      <c r="B202" t="s">
        <v>15</v>
      </c>
      <c r="C202" s="1">
        <v>69</v>
      </c>
      <c r="D202" s="43" t="s">
        <v>16</v>
      </c>
      <c r="E202" s="43">
        <v>60</v>
      </c>
      <c r="F202" s="43" t="s">
        <v>16</v>
      </c>
      <c r="G202" s="43" t="s">
        <v>17</v>
      </c>
      <c r="H202" s="43">
        <v>65</v>
      </c>
      <c r="I202" s="43" t="s">
        <v>27</v>
      </c>
      <c r="J202" s="43" t="s">
        <v>19</v>
      </c>
      <c r="K202" s="43">
        <v>87.55</v>
      </c>
      <c r="L202" s="43" t="s">
        <v>25</v>
      </c>
      <c r="M202" s="43">
        <v>52.81</v>
      </c>
      <c r="N202" s="43" t="s">
        <v>21</v>
      </c>
      <c r="O202" s="44">
        <v>300000</v>
      </c>
    </row>
    <row r="203" spans="1:15" x14ac:dyDescent="0.25">
      <c r="A203">
        <v>202</v>
      </c>
      <c r="B203" t="s">
        <v>15</v>
      </c>
      <c r="C203" s="1">
        <v>54.2</v>
      </c>
      <c r="D203" s="45" t="s">
        <v>22</v>
      </c>
      <c r="E203" s="45">
        <v>63</v>
      </c>
      <c r="F203" s="45" t="s">
        <v>16</v>
      </c>
      <c r="G203" s="45" t="s">
        <v>23</v>
      </c>
      <c r="H203" s="45">
        <v>58</v>
      </c>
      <c r="I203" s="45" t="s">
        <v>27</v>
      </c>
      <c r="J203" s="45" t="s">
        <v>19</v>
      </c>
      <c r="K203" s="45">
        <v>79</v>
      </c>
      <c r="L203" s="45" t="s">
        <v>20</v>
      </c>
      <c r="M203" s="45">
        <v>58.44</v>
      </c>
      <c r="N203" s="45" t="s">
        <v>28</v>
      </c>
      <c r="O203" s="39">
        <v>0</v>
      </c>
    </row>
    <row r="204" spans="1:15" x14ac:dyDescent="0.25">
      <c r="A204">
        <v>203</v>
      </c>
      <c r="B204" t="s">
        <v>15</v>
      </c>
      <c r="C204" s="1">
        <v>70</v>
      </c>
      <c r="D204" s="43" t="s">
        <v>22</v>
      </c>
      <c r="E204" s="43">
        <v>63</v>
      </c>
      <c r="F204" s="43" t="s">
        <v>22</v>
      </c>
      <c r="G204" s="43" t="s">
        <v>23</v>
      </c>
      <c r="H204" s="43">
        <v>66</v>
      </c>
      <c r="I204" s="43" t="s">
        <v>18</v>
      </c>
      <c r="J204" s="43" t="s">
        <v>19</v>
      </c>
      <c r="K204" s="43">
        <v>61.28</v>
      </c>
      <c r="L204" s="43" t="s">
        <v>20</v>
      </c>
      <c r="M204" s="43">
        <v>60.11</v>
      </c>
      <c r="N204" s="43" t="s">
        <v>21</v>
      </c>
      <c r="O204" s="44">
        <v>240000</v>
      </c>
    </row>
    <row r="205" spans="1:15" x14ac:dyDescent="0.25">
      <c r="A205">
        <v>204</v>
      </c>
      <c r="B205" t="s">
        <v>15</v>
      </c>
      <c r="C205" s="1">
        <v>55.68</v>
      </c>
      <c r="D205" s="45" t="s">
        <v>16</v>
      </c>
      <c r="E205" s="45">
        <v>61.33</v>
      </c>
      <c r="F205" s="45" t="s">
        <v>16</v>
      </c>
      <c r="G205" s="45" t="s">
        <v>17</v>
      </c>
      <c r="H205" s="45">
        <v>56.87</v>
      </c>
      <c r="I205" s="45" t="s">
        <v>27</v>
      </c>
      <c r="J205" s="45" t="s">
        <v>19</v>
      </c>
      <c r="K205" s="45">
        <v>66</v>
      </c>
      <c r="L205" s="45" t="s">
        <v>20</v>
      </c>
      <c r="M205" s="45">
        <v>58.3</v>
      </c>
      <c r="N205" s="45" t="s">
        <v>21</v>
      </c>
      <c r="O205" s="46">
        <v>260000</v>
      </c>
    </row>
    <row r="206" spans="1:15" x14ac:dyDescent="0.25">
      <c r="A206">
        <v>205</v>
      </c>
      <c r="B206" t="s">
        <v>29</v>
      </c>
      <c r="C206" s="1">
        <v>74</v>
      </c>
      <c r="D206" s="43" t="s">
        <v>16</v>
      </c>
      <c r="E206" s="43">
        <v>73</v>
      </c>
      <c r="F206" s="43" t="s">
        <v>16</v>
      </c>
      <c r="G206" s="43" t="s">
        <v>17</v>
      </c>
      <c r="H206" s="43">
        <v>73</v>
      </c>
      <c r="I206" s="43" t="s">
        <v>27</v>
      </c>
      <c r="J206" s="43" t="s">
        <v>24</v>
      </c>
      <c r="K206" s="43">
        <v>80</v>
      </c>
      <c r="L206" s="43" t="s">
        <v>25</v>
      </c>
      <c r="M206" s="43">
        <v>67.69</v>
      </c>
      <c r="N206" s="43" t="s">
        <v>21</v>
      </c>
      <c r="O206" s="44">
        <v>210000</v>
      </c>
    </row>
    <row r="207" spans="1:15" x14ac:dyDescent="0.25">
      <c r="A207">
        <v>206</v>
      </c>
      <c r="B207" t="s">
        <v>15</v>
      </c>
      <c r="C207" s="1">
        <v>61</v>
      </c>
      <c r="D207" s="45" t="s">
        <v>16</v>
      </c>
      <c r="E207" s="45">
        <v>62</v>
      </c>
      <c r="F207" s="45" t="s">
        <v>16</v>
      </c>
      <c r="G207" s="45" t="s">
        <v>17</v>
      </c>
      <c r="H207" s="45">
        <v>65</v>
      </c>
      <c r="I207" s="45" t="s">
        <v>27</v>
      </c>
      <c r="J207" s="45" t="s">
        <v>19</v>
      </c>
      <c r="K207" s="45">
        <v>62</v>
      </c>
      <c r="L207" s="45" t="s">
        <v>25</v>
      </c>
      <c r="M207" s="45">
        <v>56.81</v>
      </c>
      <c r="N207" s="45" t="s">
        <v>21</v>
      </c>
      <c r="O207" s="46">
        <v>250000</v>
      </c>
    </row>
    <row r="208" spans="1:15" x14ac:dyDescent="0.25">
      <c r="A208">
        <v>207</v>
      </c>
      <c r="B208" t="s">
        <v>15</v>
      </c>
      <c r="C208" s="1">
        <v>41</v>
      </c>
      <c r="D208" s="43" t="s">
        <v>22</v>
      </c>
      <c r="E208" s="43">
        <v>42</v>
      </c>
      <c r="F208" s="43" t="s">
        <v>22</v>
      </c>
      <c r="G208" s="43" t="s">
        <v>23</v>
      </c>
      <c r="H208" s="43">
        <v>60</v>
      </c>
      <c r="I208" s="43" t="s">
        <v>27</v>
      </c>
      <c r="J208" s="43" t="s">
        <v>19</v>
      </c>
      <c r="K208" s="43">
        <v>97</v>
      </c>
      <c r="L208" s="43" t="s">
        <v>25</v>
      </c>
      <c r="M208" s="43">
        <v>53.39</v>
      </c>
      <c r="N208" s="43" t="s">
        <v>28</v>
      </c>
      <c r="O208" s="38">
        <v>0</v>
      </c>
    </row>
    <row r="209" spans="1:15" x14ac:dyDescent="0.25">
      <c r="A209">
        <v>208</v>
      </c>
      <c r="B209" t="s">
        <v>15</v>
      </c>
      <c r="C209" s="1">
        <v>83.33</v>
      </c>
      <c r="D209" s="45" t="s">
        <v>22</v>
      </c>
      <c r="E209" s="45">
        <v>78</v>
      </c>
      <c r="F209" s="45" t="s">
        <v>16</v>
      </c>
      <c r="G209" s="45" t="s">
        <v>17</v>
      </c>
      <c r="H209" s="45">
        <v>61</v>
      </c>
      <c r="I209" s="45" t="s">
        <v>27</v>
      </c>
      <c r="J209" s="45" t="s">
        <v>24</v>
      </c>
      <c r="K209" s="45">
        <v>88.56</v>
      </c>
      <c r="L209" s="45" t="s">
        <v>25</v>
      </c>
      <c r="M209" s="45">
        <v>71.55</v>
      </c>
      <c r="N209" s="45" t="s">
        <v>21</v>
      </c>
      <c r="O209" s="46">
        <v>300000</v>
      </c>
    </row>
    <row r="210" spans="1:15" x14ac:dyDescent="0.25">
      <c r="A210">
        <v>209</v>
      </c>
      <c r="B210" t="s">
        <v>29</v>
      </c>
      <c r="C210" s="1">
        <v>43</v>
      </c>
      <c r="D210" s="43" t="s">
        <v>22</v>
      </c>
      <c r="E210" s="43">
        <v>60</v>
      </c>
      <c r="F210" s="43" t="s">
        <v>16</v>
      </c>
      <c r="G210" s="43" t="s">
        <v>23</v>
      </c>
      <c r="H210" s="43">
        <v>65</v>
      </c>
      <c r="I210" s="43" t="s">
        <v>27</v>
      </c>
      <c r="J210" s="43" t="s">
        <v>19</v>
      </c>
      <c r="K210" s="43">
        <v>92.66</v>
      </c>
      <c r="L210" s="43" t="s">
        <v>20</v>
      </c>
      <c r="M210" s="43">
        <v>62.92</v>
      </c>
      <c r="N210" s="43" t="s">
        <v>28</v>
      </c>
      <c r="O210" s="38">
        <v>0</v>
      </c>
    </row>
    <row r="211" spans="1:15" x14ac:dyDescent="0.25">
      <c r="A211">
        <v>210</v>
      </c>
      <c r="B211" t="s">
        <v>15</v>
      </c>
      <c r="C211" s="1">
        <v>62</v>
      </c>
      <c r="D211" s="45" t="s">
        <v>22</v>
      </c>
      <c r="E211" s="45">
        <v>72</v>
      </c>
      <c r="F211" s="45" t="s">
        <v>22</v>
      </c>
      <c r="G211" s="45" t="s">
        <v>17</v>
      </c>
      <c r="H211" s="45">
        <v>65</v>
      </c>
      <c r="I211" s="45" t="s">
        <v>27</v>
      </c>
      <c r="J211" s="45" t="s">
        <v>19</v>
      </c>
      <c r="K211" s="45">
        <v>67</v>
      </c>
      <c r="L211" s="45" t="s">
        <v>25</v>
      </c>
      <c r="M211" s="45">
        <v>56.49</v>
      </c>
      <c r="N211" s="45" t="s">
        <v>21</v>
      </c>
      <c r="O211" s="46">
        <v>216000</v>
      </c>
    </row>
    <row r="212" spans="1:15" x14ac:dyDescent="0.25">
      <c r="A212">
        <v>211</v>
      </c>
      <c r="B212" t="s">
        <v>15</v>
      </c>
      <c r="C212" s="1">
        <v>80.599999999999994</v>
      </c>
      <c r="D212" s="43" t="s">
        <v>16</v>
      </c>
      <c r="E212" s="43">
        <v>82</v>
      </c>
      <c r="F212" s="43" t="s">
        <v>16</v>
      </c>
      <c r="G212" s="43" t="s">
        <v>17</v>
      </c>
      <c r="H212" s="43">
        <v>77.599999999999994</v>
      </c>
      <c r="I212" s="43" t="s">
        <v>27</v>
      </c>
      <c r="J212" s="43" t="s">
        <v>19</v>
      </c>
      <c r="K212" s="43">
        <v>91</v>
      </c>
      <c r="L212" s="43" t="s">
        <v>25</v>
      </c>
      <c r="M212" s="43">
        <v>74.489999999999995</v>
      </c>
      <c r="N212" s="43" t="s">
        <v>21</v>
      </c>
      <c r="O212" s="44">
        <v>400000</v>
      </c>
    </row>
    <row r="213" spans="1:15" x14ac:dyDescent="0.25">
      <c r="A213">
        <v>212</v>
      </c>
      <c r="B213" t="s">
        <v>15</v>
      </c>
      <c r="C213" s="1">
        <v>58</v>
      </c>
      <c r="D213" s="45" t="s">
        <v>16</v>
      </c>
      <c r="E213" s="45">
        <v>60</v>
      </c>
      <c r="F213" s="45" t="s">
        <v>16</v>
      </c>
      <c r="G213" s="45" t="s">
        <v>23</v>
      </c>
      <c r="H213" s="45">
        <v>72</v>
      </c>
      <c r="I213" s="45" t="s">
        <v>18</v>
      </c>
      <c r="J213" s="45" t="s">
        <v>19</v>
      </c>
      <c r="K213" s="45">
        <v>74</v>
      </c>
      <c r="L213" s="45" t="s">
        <v>25</v>
      </c>
      <c r="M213" s="45">
        <v>53.62</v>
      </c>
      <c r="N213" s="45" t="s">
        <v>21</v>
      </c>
      <c r="O213" s="46">
        <v>275000</v>
      </c>
    </row>
    <row r="214" spans="1:15" x14ac:dyDescent="0.25">
      <c r="A214">
        <v>213</v>
      </c>
      <c r="B214" t="s">
        <v>15</v>
      </c>
      <c r="C214" s="1">
        <v>67</v>
      </c>
      <c r="D214" s="43" t="s">
        <v>16</v>
      </c>
      <c r="E214" s="43">
        <v>67</v>
      </c>
      <c r="F214" s="43" t="s">
        <v>16</v>
      </c>
      <c r="G214" s="43" t="s">
        <v>17</v>
      </c>
      <c r="H214" s="43">
        <v>73</v>
      </c>
      <c r="I214" s="43" t="s">
        <v>27</v>
      </c>
      <c r="J214" s="43" t="s">
        <v>24</v>
      </c>
      <c r="K214" s="43">
        <v>59</v>
      </c>
      <c r="L214" s="43" t="s">
        <v>25</v>
      </c>
      <c r="M214" s="43">
        <v>69.72</v>
      </c>
      <c r="N214" s="43" t="s">
        <v>21</v>
      </c>
      <c r="O214" s="44">
        <v>295000</v>
      </c>
    </row>
    <row r="215" spans="1:15" x14ac:dyDescent="0.25">
      <c r="A215">
        <v>214</v>
      </c>
      <c r="B215" t="s">
        <v>29</v>
      </c>
      <c r="C215" s="1">
        <v>74</v>
      </c>
      <c r="D215" s="45" t="s">
        <v>16</v>
      </c>
      <c r="E215" s="45">
        <v>66</v>
      </c>
      <c r="F215" s="45" t="s">
        <v>16</v>
      </c>
      <c r="G215" s="45" t="s">
        <v>17</v>
      </c>
      <c r="H215" s="45">
        <v>58</v>
      </c>
      <c r="I215" s="45" t="s">
        <v>27</v>
      </c>
      <c r="J215" s="45" t="s">
        <v>19</v>
      </c>
      <c r="K215" s="45">
        <v>70</v>
      </c>
      <c r="L215" s="45" t="s">
        <v>20</v>
      </c>
      <c r="M215" s="45">
        <v>60.23</v>
      </c>
      <c r="N215" s="45" t="s">
        <v>21</v>
      </c>
      <c r="O215" s="46">
        <v>204000</v>
      </c>
    </row>
    <row r="216" spans="1:15" x14ac:dyDescent="0.25">
      <c r="A216">
        <v>215</v>
      </c>
      <c r="B216" t="s">
        <v>15</v>
      </c>
      <c r="C216" s="1">
        <v>62</v>
      </c>
      <c r="D216" s="43" t="s">
        <v>22</v>
      </c>
      <c r="E216" s="43">
        <v>58</v>
      </c>
      <c r="F216" s="43" t="s">
        <v>16</v>
      </c>
      <c r="G216" s="43" t="s">
        <v>23</v>
      </c>
      <c r="H216" s="43">
        <v>53</v>
      </c>
      <c r="I216" s="43" t="s">
        <v>27</v>
      </c>
      <c r="J216" s="43" t="s">
        <v>19</v>
      </c>
      <c r="K216" s="43">
        <v>89</v>
      </c>
      <c r="L216" s="43" t="s">
        <v>20</v>
      </c>
      <c r="M216" s="43">
        <v>60.22</v>
      </c>
      <c r="N216" s="43" t="s">
        <v>28</v>
      </c>
      <c r="O216" s="38">
        <v>0</v>
      </c>
    </row>
  </sheetData>
  <mergeCells count="1">
    <mergeCell ref="Q1:S1"/>
  </mergeCells>
  <phoneticPr fontId="8" type="noConversion"/>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000"/>
  <sheetViews>
    <sheetView zoomScale="80" zoomScaleNormal="80" workbookViewId="0">
      <selection activeCell="P20" sqref="P20"/>
    </sheetView>
  </sheetViews>
  <sheetFormatPr defaultColWidth="14.42578125" defaultRowHeight="15" customHeight="1" x14ac:dyDescent="0.25"/>
  <cols>
    <col min="1" max="1" width="10" customWidth="1"/>
    <col min="2" max="2" width="11.42578125" customWidth="1"/>
    <col min="3" max="3" width="10.28515625" customWidth="1"/>
    <col min="4" max="4" width="10.140625" customWidth="1"/>
    <col min="5" max="6" width="10.42578125" customWidth="1"/>
    <col min="7" max="7" width="10.140625" customWidth="1"/>
    <col min="8" max="8" width="16.85546875" customWidth="1"/>
    <col min="9" max="9" width="15.7109375" customWidth="1"/>
    <col min="10" max="10" width="18.85546875" customWidth="1"/>
    <col min="11" max="11" width="16.140625" customWidth="1"/>
    <col min="12" max="12" width="19.140625" customWidth="1"/>
    <col min="13" max="13" width="11" customWidth="1"/>
    <col min="14" max="14" width="18" customWidth="1"/>
    <col min="15" max="15" width="17.28515625" customWidth="1"/>
    <col min="16" max="26" width="10" customWidth="1"/>
  </cols>
  <sheetData>
    <row r="1" spans="1:70"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BR1" s="32"/>
    </row>
    <row r="2" spans="1:70" ht="14.25" customHeight="1" x14ac:dyDescent="0.25">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70" ht="14.25" customHeight="1" x14ac:dyDescent="0.25">
      <c r="A3" s="1">
        <v>2</v>
      </c>
      <c r="B3" s="1" t="s">
        <v>15</v>
      </c>
      <c r="C3" s="1">
        <v>79.33</v>
      </c>
      <c r="D3" s="1" t="s">
        <v>22</v>
      </c>
      <c r="E3" s="1">
        <v>78.33</v>
      </c>
      <c r="F3" s="30" t="s">
        <v>16</v>
      </c>
      <c r="G3" s="1" t="s">
        <v>23</v>
      </c>
      <c r="H3" s="1">
        <v>77.48</v>
      </c>
      <c r="I3" s="1" t="s">
        <v>18</v>
      </c>
      <c r="J3" s="1" t="s">
        <v>24</v>
      </c>
      <c r="K3" s="1">
        <v>86.5</v>
      </c>
      <c r="L3" s="1" t="s">
        <v>25</v>
      </c>
      <c r="M3" s="1">
        <v>66.28</v>
      </c>
      <c r="N3" s="1" t="s">
        <v>21</v>
      </c>
      <c r="O3" s="1">
        <v>200000</v>
      </c>
      <c r="R3" s="31"/>
    </row>
    <row r="4" spans="1:70" ht="14.25" customHeight="1" x14ac:dyDescent="0.25">
      <c r="A4" s="1">
        <v>3</v>
      </c>
      <c r="B4" s="1" t="s">
        <v>15</v>
      </c>
      <c r="C4" s="1">
        <v>65</v>
      </c>
      <c r="D4" s="1" t="s">
        <v>22</v>
      </c>
      <c r="E4" s="1">
        <v>68</v>
      </c>
      <c r="F4" s="1" t="s">
        <v>22</v>
      </c>
      <c r="G4" s="1" t="s">
        <v>26</v>
      </c>
      <c r="H4" s="1">
        <v>64</v>
      </c>
      <c r="I4" s="1" t="s">
        <v>27</v>
      </c>
      <c r="J4" s="1" t="s">
        <v>19</v>
      </c>
      <c r="K4" s="1">
        <v>75</v>
      </c>
      <c r="L4" s="1" t="s">
        <v>25</v>
      </c>
      <c r="M4" s="1">
        <v>57.8</v>
      </c>
      <c r="N4" s="1" t="s">
        <v>21</v>
      </c>
      <c r="O4" s="1">
        <v>250000</v>
      </c>
      <c r="R4" s="31"/>
    </row>
    <row r="5" spans="1:70" ht="14.25" customHeight="1" x14ac:dyDescent="0.25">
      <c r="A5" s="1">
        <v>4</v>
      </c>
      <c r="B5" s="1" t="s">
        <v>15</v>
      </c>
      <c r="C5" s="1">
        <v>56</v>
      </c>
      <c r="D5" s="1" t="s">
        <v>22</v>
      </c>
      <c r="E5" s="1">
        <v>52</v>
      </c>
      <c r="F5" s="1" t="s">
        <v>22</v>
      </c>
      <c r="G5" s="1" t="s">
        <v>23</v>
      </c>
      <c r="H5" s="1">
        <v>52</v>
      </c>
      <c r="I5" s="1" t="s">
        <v>18</v>
      </c>
      <c r="J5" s="1" t="s">
        <v>19</v>
      </c>
      <c r="K5" s="1">
        <v>66</v>
      </c>
      <c r="L5" s="1" t="s">
        <v>20</v>
      </c>
      <c r="M5" s="1">
        <v>59.43</v>
      </c>
      <c r="N5" s="1" t="s">
        <v>28</v>
      </c>
      <c r="O5">
        <v>0</v>
      </c>
      <c r="R5" s="31"/>
      <c r="S5" s="31"/>
    </row>
    <row r="6" spans="1:70" ht="14.25" customHeight="1" x14ac:dyDescent="0.25">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c r="R6" s="31"/>
      <c r="S6" s="31"/>
    </row>
    <row r="7" spans="1:70" ht="14.25" customHeight="1" x14ac:dyDescent="0.25">
      <c r="A7" s="1">
        <v>6</v>
      </c>
      <c r="B7" s="1" t="s">
        <v>15</v>
      </c>
      <c r="C7" s="1">
        <v>55</v>
      </c>
      <c r="D7" s="1" t="s">
        <v>16</v>
      </c>
      <c r="E7" s="1">
        <v>49.8</v>
      </c>
      <c r="F7" s="1" t="s">
        <v>16</v>
      </c>
      <c r="G7" s="1" t="s">
        <v>23</v>
      </c>
      <c r="H7" s="1">
        <v>67.25</v>
      </c>
      <c r="I7" s="1" t="s">
        <v>18</v>
      </c>
      <c r="J7" s="1" t="s">
        <v>24</v>
      </c>
      <c r="K7" s="1">
        <v>55</v>
      </c>
      <c r="L7" s="1" t="s">
        <v>25</v>
      </c>
      <c r="M7" s="1">
        <v>51.58</v>
      </c>
      <c r="N7" s="1" t="s">
        <v>28</v>
      </c>
      <c r="O7">
        <v>0</v>
      </c>
      <c r="R7" s="31"/>
      <c r="S7" s="31"/>
    </row>
    <row r="8" spans="1:70" ht="14.25" customHeight="1" x14ac:dyDescent="0.25">
      <c r="A8" s="1">
        <v>7</v>
      </c>
      <c r="B8" s="1" t="s">
        <v>29</v>
      </c>
      <c r="C8" s="1">
        <v>46</v>
      </c>
      <c r="D8" s="1" t="s">
        <v>16</v>
      </c>
      <c r="E8" s="1">
        <v>49.2</v>
      </c>
      <c r="F8" s="1" t="s">
        <v>16</v>
      </c>
      <c r="G8" s="1" t="s">
        <v>17</v>
      </c>
      <c r="H8" s="1">
        <v>79</v>
      </c>
      <c r="I8" s="1" t="s">
        <v>27</v>
      </c>
      <c r="J8" s="1" t="s">
        <v>19</v>
      </c>
      <c r="K8" s="1">
        <v>74.28</v>
      </c>
      <c r="L8" s="1" t="s">
        <v>25</v>
      </c>
      <c r="M8" s="1">
        <v>53.29</v>
      </c>
      <c r="N8" s="1" t="s">
        <v>28</v>
      </c>
      <c r="O8">
        <v>0</v>
      </c>
      <c r="R8" s="31"/>
      <c r="S8" s="31"/>
    </row>
    <row r="9" spans="1:70" ht="14.25" customHeight="1" x14ac:dyDescent="0.25">
      <c r="A9" s="1">
        <v>8</v>
      </c>
      <c r="B9" s="1" t="s">
        <v>15</v>
      </c>
      <c r="C9" s="1">
        <v>82</v>
      </c>
      <c r="D9" s="1" t="s">
        <v>22</v>
      </c>
      <c r="E9" s="1">
        <v>64</v>
      </c>
      <c r="F9" s="1" t="s">
        <v>22</v>
      </c>
      <c r="G9" s="1" t="s">
        <v>23</v>
      </c>
      <c r="H9" s="1">
        <v>66</v>
      </c>
      <c r="I9" s="1" t="s">
        <v>18</v>
      </c>
      <c r="J9" s="1" t="s">
        <v>24</v>
      </c>
      <c r="K9" s="1">
        <v>67</v>
      </c>
      <c r="L9" s="1" t="s">
        <v>25</v>
      </c>
      <c r="M9" s="1">
        <v>62.14</v>
      </c>
      <c r="N9" s="1" t="s">
        <v>21</v>
      </c>
      <c r="O9" s="1">
        <v>252000</v>
      </c>
      <c r="R9" s="31"/>
      <c r="S9" s="31"/>
    </row>
    <row r="10" spans="1:70" ht="14.25" customHeight="1" x14ac:dyDescent="0.25">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s="31"/>
      <c r="S10" s="31"/>
    </row>
    <row r="11" spans="1:70" ht="14.25" customHeight="1" x14ac:dyDescent="0.25">
      <c r="A11" s="1">
        <v>10</v>
      </c>
      <c r="B11" s="1" t="s">
        <v>15</v>
      </c>
      <c r="C11" s="1">
        <v>58</v>
      </c>
      <c r="D11" s="1" t="s">
        <v>22</v>
      </c>
      <c r="E11" s="1">
        <v>70</v>
      </c>
      <c r="F11" s="1" t="s">
        <v>22</v>
      </c>
      <c r="G11" s="1" t="s">
        <v>17</v>
      </c>
      <c r="H11" s="1">
        <v>61</v>
      </c>
      <c r="I11" s="1" t="s">
        <v>27</v>
      </c>
      <c r="J11" s="1" t="s">
        <v>19</v>
      </c>
      <c r="K11" s="1">
        <v>54</v>
      </c>
      <c r="L11" s="1" t="s">
        <v>25</v>
      </c>
      <c r="M11" s="1">
        <v>52.21</v>
      </c>
      <c r="N11" s="1" t="s">
        <v>28</v>
      </c>
      <c r="O11">
        <v>0</v>
      </c>
      <c r="R11" s="31"/>
      <c r="S11" s="31"/>
    </row>
    <row r="12" spans="1:70" ht="14.25" customHeight="1" x14ac:dyDescent="0.25">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s="31"/>
      <c r="S12" s="31"/>
    </row>
    <row r="13" spans="1:70" ht="14.25" customHeight="1" x14ac:dyDescent="0.25">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s="31"/>
      <c r="S13" s="31"/>
    </row>
    <row r="14" spans="1:70" ht="14.25" customHeight="1" x14ac:dyDescent="0.25">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v>0</v>
      </c>
      <c r="R14" s="31"/>
      <c r="S14" s="31"/>
    </row>
    <row r="15" spans="1:70" ht="14.25" customHeight="1" x14ac:dyDescent="0.25">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s="31"/>
      <c r="S15" s="31"/>
    </row>
    <row r="16" spans="1:70" ht="14.25" customHeight="1" x14ac:dyDescent="0.25">
      <c r="A16" s="1">
        <v>15</v>
      </c>
      <c r="B16" s="1" t="s">
        <v>15</v>
      </c>
      <c r="C16" s="1">
        <v>62</v>
      </c>
      <c r="D16" s="1" t="s">
        <v>22</v>
      </c>
      <c r="E16" s="1">
        <v>47</v>
      </c>
      <c r="F16" s="1" t="s">
        <v>22</v>
      </c>
      <c r="G16" s="1" t="s">
        <v>17</v>
      </c>
      <c r="H16" s="1">
        <v>50</v>
      </c>
      <c r="I16" s="1" t="s">
        <v>27</v>
      </c>
      <c r="J16" s="1" t="s">
        <v>19</v>
      </c>
      <c r="K16" s="1">
        <v>76</v>
      </c>
      <c r="L16" s="1" t="s">
        <v>20</v>
      </c>
      <c r="M16" s="1">
        <v>54.96</v>
      </c>
      <c r="N16" s="1" t="s">
        <v>28</v>
      </c>
      <c r="O16">
        <v>0</v>
      </c>
      <c r="R16" s="31"/>
      <c r="S16" s="31"/>
    </row>
    <row r="17" spans="1:15" ht="14.25" customHeight="1" x14ac:dyDescent="0.25">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ht="14.25" customHeight="1" x14ac:dyDescent="0.25">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ht="14.25" customHeight="1" x14ac:dyDescent="0.25">
      <c r="A19" s="1">
        <v>18</v>
      </c>
      <c r="B19" s="1" t="s">
        <v>29</v>
      </c>
      <c r="C19" s="1">
        <v>55</v>
      </c>
      <c r="D19" s="1" t="s">
        <v>22</v>
      </c>
      <c r="E19" s="1">
        <v>67</v>
      </c>
      <c r="F19" s="1" t="s">
        <v>22</v>
      </c>
      <c r="G19" s="1" t="s">
        <v>17</v>
      </c>
      <c r="H19" s="1">
        <v>64</v>
      </c>
      <c r="I19" s="1" t="s">
        <v>27</v>
      </c>
      <c r="J19" s="1" t="s">
        <v>19</v>
      </c>
      <c r="K19" s="1">
        <v>60</v>
      </c>
      <c r="L19" s="1" t="s">
        <v>25</v>
      </c>
      <c r="M19" s="1">
        <v>67.28</v>
      </c>
      <c r="N19" s="1" t="s">
        <v>28</v>
      </c>
      <c r="O19">
        <v>0</v>
      </c>
    </row>
    <row r="20" spans="1:15" ht="14.25" customHeight="1" x14ac:dyDescent="0.25">
      <c r="A20" s="1">
        <v>19</v>
      </c>
      <c r="B20" s="1" t="s">
        <v>29</v>
      </c>
      <c r="C20" s="1">
        <v>63</v>
      </c>
      <c r="D20" s="1" t="s">
        <v>22</v>
      </c>
      <c r="E20" s="1">
        <v>66</v>
      </c>
      <c r="F20" s="1" t="s">
        <v>22</v>
      </c>
      <c r="G20" s="1" t="s">
        <v>17</v>
      </c>
      <c r="H20" s="1">
        <v>64</v>
      </c>
      <c r="I20" s="1" t="s">
        <v>27</v>
      </c>
      <c r="J20" s="1" t="s">
        <v>19</v>
      </c>
      <c r="K20" s="1">
        <v>68</v>
      </c>
      <c r="L20" s="1" t="s">
        <v>20</v>
      </c>
      <c r="M20" s="1">
        <v>64.08</v>
      </c>
      <c r="N20" s="1" t="s">
        <v>28</v>
      </c>
      <c r="O20">
        <v>0</v>
      </c>
    </row>
    <row r="21" spans="1:15" ht="14.25" customHeight="1" x14ac:dyDescent="0.25">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ht="14.25" customHeight="1" x14ac:dyDescent="0.25">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ht="14.25" customHeight="1" x14ac:dyDescent="0.25">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ht="14.25" customHeight="1" x14ac:dyDescent="0.25">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ht="14.25" customHeight="1" x14ac:dyDescent="0.25">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ht="14.25" customHeight="1" x14ac:dyDescent="0.25">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ht="14.25" customHeight="1" x14ac:dyDescent="0.25">
      <c r="A27" s="1">
        <v>26</v>
      </c>
      <c r="B27" s="1" t="s">
        <v>29</v>
      </c>
      <c r="C27" s="1">
        <v>52.58</v>
      </c>
      <c r="D27" s="1" t="s">
        <v>16</v>
      </c>
      <c r="E27" s="1">
        <v>54.6</v>
      </c>
      <c r="F27" s="1" t="s">
        <v>22</v>
      </c>
      <c r="G27" s="1" t="s">
        <v>17</v>
      </c>
      <c r="H27" s="1">
        <v>50.2</v>
      </c>
      <c r="I27" s="1" t="s">
        <v>27</v>
      </c>
      <c r="J27" s="1" t="s">
        <v>24</v>
      </c>
      <c r="K27" s="1">
        <v>76</v>
      </c>
      <c r="L27" s="1" t="s">
        <v>25</v>
      </c>
      <c r="M27" s="1">
        <v>65.33</v>
      </c>
      <c r="N27" s="1" t="s">
        <v>28</v>
      </c>
      <c r="O27">
        <v>0</v>
      </c>
    </row>
    <row r="28" spans="1:15" ht="14.25" customHeight="1" x14ac:dyDescent="0.25">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ht="14.25" customHeight="1" x14ac:dyDescent="0.25">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ht="14.25" customHeight="1" x14ac:dyDescent="0.25">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ht="14.25" customHeight="1" x14ac:dyDescent="0.25">
      <c r="A31" s="1">
        <v>30</v>
      </c>
      <c r="B31" s="1" t="s">
        <v>15</v>
      </c>
      <c r="C31" s="1">
        <v>62</v>
      </c>
      <c r="D31" s="1" t="s">
        <v>22</v>
      </c>
      <c r="E31" s="1">
        <v>67</v>
      </c>
      <c r="F31" s="1" t="s">
        <v>22</v>
      </c>
      <c r="G31" s="1" t="s">
        <v>17</v>
      </c>
      <c r="H31" s="1">
        <v>58</v>
      </c>
      <c r="I31" s="1" t="s">
        <v>27</v>
      </c>
      <c r="J31" s="1" t="s">
        <v>19</v>
      </c>
      <c r="K31" s="1">
        <v>77</v>
      </c>
      <c r="L31" s="1" t="s">
        <v>25</v>
      </c>
      <c r="M31" s="1">
        <v>51.29</v>
      </c>
      <c r="N31" s="1" t="s">
        <v>28</v>
      </c>
      <c r="O31">
        <v>0</v>
      </c>
    </row>
    <row r="32" spans="1:15" ht="14.25" customHeight="1" x14ac:dyDescent="0.25">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ht="14.25" customHeight="1" x14ac:dyDescent="0.25">
      <c r="A33" s="1">
        <v>32</v>
      </c>
      <c r="B33" s="1" t="s">
        <v>29</v>
      </c>
      <c r="C33" s="1">
        <v>67</v>
      </c>
      <c r="D33" s="1" t="s">
        <v>22</v>
      </c>
      <c r="E33" s="1">
        <v>53</v>
      </c>
      <c r="F33" s="1" t="s">
        <v>22</v>
      </c>
      <c r="G33" s="1" t="s">
        <v>23</v>
      </c>
      <c r="H33" s="1">
        <v>65</v>
      </c>
      <c r="I33" s="1" t="s">
        <v>18</v>
      </c>
      <c r="J33" s="1" t="s">
        <v>19</v>
      </c>
      <c r="K33" s="1">
        <v>64</v>
      </c>
      <c r="L33" s="1" t="s">
        <v>20</v>
      </c>
      <c r="M33" s="1">
        <v>58.32</v>
      </c>
      <c r="N33" s="1" t="s">
        <v>28</v>
      </c>
      <c r="O33">
        <v>0</v>
      </c>
    </row>
    <row r="34" spans="1:15" ht="14.25" customHeight="1" x14ac:dyDescent="0.25">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ht="14.25" customHeight="1" x14ac:dyDescent="0.25">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ht="14.25" customHeight="1" x14ac:dyDescent="0.25">
      <c r="A36" s="1">
        <v>35</v>
      </c>
      <c r="B36" s="1" t="s">
        <v>15</v>
      </c>
      <c r="C36" s="1">
        <v>62</v>
      </c>
      <c r="D36" s="1" t="s">
        <v>16</v>
      </c>
      <c r="E36" s="1">
        <v>51</v>
      </c>
      <c r="F36" s="1" t="s">
        <v>16</v>
      </c>
      <c r="G36" s="1" t="s">
        <v>23</v>
      </c>
      <c r="H36" s="1">
        <v>52</v>
      </c>
      <c r="I36" s="1" t="s">
        <v>16</v>
      </c>
      <c r="J36" s="1" t="s">
        <v>19</v>
      </c>
      <c r="K36" s="1">
        <v>68.44</v>
      </c>
      <c r="L36" s="1" t="s">
        <v>20</v>
      </c>
      <c r="M36" s="1">
        <v>62.77</v>
      </c>
      <c r="N36" s="1" t="s">
        <v>28</v>
      </c>
      <c r="O36">
        <v>0</v>
      </c>
    </row>
    <row r="37" spans="1:15" ht="14.25" customHeight="1" x14ac:dyDescent="0.25">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ht="14.25" customHeight="1" x14ac:dyDescent="0.25">
      <c r="A38" s="1">
        <v>37</v>
      </c>
      <c r="B38" s="1" t="s">
        <v>15</v>
      </c>
      <c r="C38" s="1">
        <v>51</v>
      </c>
      <c r="D38" s="1" t="s">
        <v>22</v>
      </c>
      <c r="E38" s="1">
        <v>44</v>
      </c>
      <c r="F38" s="1" t="s">
        <v>22</v>
      </c>
      <c r="G38" s="1" t="s">
        <v>17</v>
      </c>
      <c r="H38" s="1">
        <v>57</v>
      </c>
      <c r="I38" s="1" t="s">
        <v>27</v>
      </c>
      <c r="J38" s="1" t="s">
        <v>19</v>
      </c>
      <c r="K38" s="1">
        <v>64</v>
      </c>
      <c r="L38" s="1" t="s">
        <v>25</v>
      </c>
      <c r="M38" s="1">
        <v>51.45</v>
      </c>
      <c r="N38" s="1" t="s">
        <v>28</v>
      </c>
      <c r="O38">
        <v>0</v>
      </c>
    </row>
    <row r="39" spans="1:15" ht="14.25" customHeight="1" x14ac:dyDescent="0.25">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ht="14.25" customHeight="1" x14ac:dyDescent="0.25">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ht="14.25" customHeight="1" x14ac:dyDescent="0.25">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ht="14.25" customHeight="1" x14ac:dyDescent="0.25">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ht="14.25" customHeight="1" x14ac:dyDescent="0.25">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v>0</v>
      </c>
    </row>
    <row r="44" spans="1:15" ht="14.25" customHeight="1" x14ac:dyDescent="0.25">
      <c r="A44" s="1">
        <v>43</v>
      </c>
      <c r="B44" s="1" t="s">
        <v>15</v>
      </c>
      <c r="C44" s="1">
        <v>49</v>
      </c>
      <c r="D44" s="1" t="s">
        <v>16</v>
      </c>
      <c r="E44" s="1">
        <v>39</v>
      </c>
      <c r="F44" s="1" t="s">
        <v>22</v>
      </c>
      <c r="G44" s="1" t="s">
        <v>23</v>
      </c>
      <c r="H44" s="1">
        <v>65</v>
      </c>
      <c r="I44" s="1" t="s">
        <v>16</v>
      </c>
      <c r="J44" s="1" t="s">
        <v>19</v>
      </c>
      <c r="K44" s="1">
        <v>63</v>
      </c>
      <c r="L44" s="1" t="s">
        <v>25</v>
      </c>
      <c r="M44" s="1">
        <v>51.21</v>
      </c>
      <c r="N44" s="1" t="s">
        <v>28</v>
      </c>
      <c r="O44">
        <v>0</v>
      </c>
    </row>
    <row r="45" spans="1:15" ht="14.25" customHeight="1" x14ac:dyDescent="0.25">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ht="14.25" customHeight="1" x14ac:dyDescent="0.25">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ht="14.25" customHeight="1" x14ac:dyDescent="0.25">
      <c r="A47" s="1">
        <v>46</v>
      </c>
      <c r="B47" s="1" t="s">
        <v>29</v>
      </c>
      <c r="C47" s="1">
        <v>76</v>
      </c>
      <c r="D47" s="1" t="s">
        <v>22</v>
      </c>
      <c r="E47" s="1">
        <v>64</v>
      </c>
      <c r="F47" s="1" t="s">
        <v>22</v>
      </c>
      <c r="G47" s="1" t="s">
        <v>23</v>
      </c>
      <c r="H47" s="1">
        <v>72</v>
      </c>
      <c r="I47" s="1" t="s">
        <v>18</v>
      </c>
      <c r="J47" s="1" t="s">
        <v>19</v>
      </c>
      <c r="K47" s="1">
        <v>58</v>
      </c>
      <c r="L47" s="1" t="s">
        <v>20</v>
      </c>
      <c r="M47" s="1">
        <v>66.53</v>
      </c>
      <c r="N47" s="1" t="s">
        <v>28</v>
      </c>
      <c r="O47">
        <v>0</v>
      </c>
    </row>
    <row r="48" spans="1:15" ht="14.25" customHeight="1" x14ac:dyDescent="0.25">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v>0</v>
      </c>
    </row>
    <row r="49" spans="1:15" ht="14.25" customHeight="1" x14ac:dyDescent="0.25">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ht="14.25" customHeight="1" x14ac:dyDescent="0.25">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ht="14.25" customHeight="1" x14ac:dyDescent="0.25">
      <c r="A51" s="1">
        <v>50</v>
      </c>
      <c r="B51" s="1" t="s">
        <v>29</v>
      </c>
      <c r="C51" s="1">
        <v>50</v>
      </c>
      <c r="D51" s="1" t="s">
        <v>16</v>
      </c>
      <c r="E51" s="1">
        <v>37</v>
      </c>
      <c r="F51" s="1" t="s">
        <v>16</v>
      </c>
      <c r="G51" s="1" t="s">
        <v>26</v>
      </c>
      <c r="H51" s="1">
        <v>52</v>
      </c>
      <c r="I51" s="1" t="s">
        <v>16</v>
      </c>
      <c r="J51" s="1" t="s">
        <v>19</v>
      </c>
      <c r="K51" s="1">
        <v>65</v>
      </c>
      <c r="L51" s="1" t="s">
        <v>20</v>
      </c>
      <c r="M51" s="1">
        <v>56.11</v>
      </c>
      <c r="N51" s="1" t="s">
        <v>28</v>
      </c>
      <c r="O51">
        <v>0</v>
      </c>
    </row>
    <row r="52" spans="1:15" ht="14.25" customHeight="1" x14ac:dyDescent="0.25">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ht="14.25" customHeight="1" x14ac:dyDescent="0.25">
      <c r="A53" s="1">
        <v>52</v>
      </c>
      <c r="B53" s="1" t="s">
        <v>15</v>
      </c>
      <c r="C53" s="1">
        <v>54.4</v>
      </c>
      <c r="D53" s="1" t="s">
        <v>22</v>
      </c>
      <c r="E53" s="1">
        <v>61.12</v>
      </c>
      <c r="F53" s="1" t="s">
        <v>22</v>
      </c>
      <c r="G53" s="1" t="s">
        <v>17</v>
      </c>
      <c r="H53" s="1">
        <v>56.2</v>
      </c>
      <c r="I53" s="1" t="s">
        <v>27</v>
      </c>
      <c r="J53" s="1" t="s">
        <v>19</v>
      </c>
      <c r="K53" s="1">
        <v>67</v>
      </c>
      <c r="L53" s="1" t="s">
        <v>20</v>
      </c>
      <c r="M53" s="1">
        <v>62.65</v>
      </c>
      <c r="N53" s="1" t="s">
        <v>28</v>
      </c>
      <c r="O53">
        <v>0</v>
      </c>
    </row>
    <row r="54" spans="1:15" ht="14.25" customHeight="1" x14ac:dyDescent="0.25">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v>0</v>
      </c>
    </row>
    <row r="55" spans="1:15" ht="14.25" customHeight="1" x14ac:dyDescent="0.25">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ht="14.25" customHeight="1" x14ac:dyDescent="0.25">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ht="14.25" customHeight="1" x14ac:dyDescent="0.25">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ht="14.25" customHeight="1" x14ac:dyDescent="0.25">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ht="14.25" customHeight="1" x14ac:dyDescent="0.25">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ht="14.25" customHeight="1" x14ac:dyDescent="0.25">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ht="14.25" customHeight="1" x14ac:dyDescent="0.25">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ht="14.25" customHeight="1" x14ac:dyDescent="0.25">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ht="14.25" customHeight="1" x14ac:dyDescent="0.25">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ht="14.25" customHeight="1" x14ac:dyDescent="0.25">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ht="14.25" customHeight="1" x14ac:dyDescent="0.25">
      <c r="A65" s="1">
        <v>64</v>
      </c>
      <c r="B65" s="1" t="s">
        <v>15</v>
      </c>
      <c r="C65" s="1">
        <v>61</v>
      </c>
      <c r="D65" s="1" t="s">
        <v>16</v>
      </c>
      <c r="E65" s="1">
        <v>70</v>
      </c>
      <c r="F65" s="1" t="s">
        <v>16</v>
      </c>
      <c r="G65" s="1" t="s">
        <v>17</v>
      </c>
      <c r="H65" s="1">
        <v>64</v>
      </c>
      <c r="I65" s="1" t="s">
        <v>27</v>
      </c>
      <c r="J65" s="1" t="s">
        <v>19</v>
      </c>
      <c r="K65" s="1">
        <v>68.5</v>
      </c>
      <c r="L65" s="1" t="s">
        <v>20</v>
      </c>
      <c r="M65" s="1">
        <v>59.5</v>
      </c>
      <c r="N65" s="1" t="s">
        <v>28</v>
      </c>
      <c r="O65">
        <v>0</v>
      </c>
    </row>
    <row r="66" spans="1:15" ht="14.25" customHeight="1" x14ac:dyDescent="0.25">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ht="14.25" customHeight="1" x14ac:dyDescent="0.25">
      <c r="A67" s="1">
        <v>66</v>
      </c>
      <c r="B67" s="1" t="s">
        <v>15</v>
      </c>
      <c r="C67" s="1">
        <v>54</v>
      </c>
      <c r="D67" s="1" t="s">
        <v>16</v>
      </c>
      <c r="E67" s="1">
        <v>47</v>
      </c>
      <c r="F67" s="1" t="s">
        <v>16</v>
      </c>
      <c r="G67" s="1" t="s">
        <v>23</v>
      </c>
      <c r="H67" s="1">
        <v>57</v>
      </c>
      <c r="I67" s="1" t="s">
        <v>27</v>
      </c>
      <c r="J67" s="1" t="s">
        <v>19</v>
      </c>
      <c r="K67" s="1">
        <v>89.69</v>
      </c>
      <c r="L67" s="1" t="s">
        <v>20</v>
      </c>
      <c r="M67" s="1">
        <v>57.1</v>
      </c>
      <c r="N67" s="1" t="s">
        <v>28</v>
      </c>
      <c r="O67">
        <v>0</v>
      </c>
    </row>
    <row r="68" spans="1:15" ht="14.25" customHeight="1" x14ac:dyDescent="0.25">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ht="14.25" customHeight="1" x14ac:dyDescent="0.25">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ht="14.25" customHeight="1" x14ac:dyDescent="0.25">
      <c r="A70" s="1">
        <v>69</v>
      </c>
      <c r="B70" s="1" t="s">
        <v>29</v>
      </c>
      <c r="C70" s="1">
        <v>69.7</v>
      </c>
      <c r="D70" s="1" t="s">
        <v>22</v>
      </c>
      <c r="E70" s="1">
        <v>47</v>
      </c>
      <c r="F70" s="1" t="s">
        <v>22</v>
      </c>
      <c r="G70" s="1" t="s">
        <v>17</v>
      </c>
      <c r="H70" s="1">
        <v>72.7</v>
      </c>
      <c r="I70" s="1" t="s">
        <v>18</v>
      </c>
      <c r="J70" s="1" t="s">
        <v>19</v>
      </c>
      <c r="K70" s="1">
        <v>79</v>
      </c>
      <c r="L70" s="1" t="s">
        <v>20</v>
      </c>
      <c r="M70" s="1">
        <v>59.24</v>
      </c>
      <c r="N70" s="1" t="s">
        <v>28</v>
      </c>
      <c r="O70">
        <v>0</v>
      </c>
    </row>
    <row r="71" spans="1:15" ht="14.25" customHeight="1" x14ac:dyDescent="0.25">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ht="14.25" customHeight="1" x14ac:dyDescent="0.25">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ht="14.25" customHeight="1" x14ac:dyDescent="0.25">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ht="14.25" customHeight="1" x14ac:dyDescent="0.25">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ht="14.25" customHeight="1" x14ac:dyDescent="0.25">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ht="14.25" customHeight="1" x14ac:dyDescent="0.25">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ht="14.25" customHeight="1" x14ac:dyDescent="0.25">
      <c r="A77" s="1">
        <v>76</v>
      </c>
      <c r="B77" s="1" t="s">
        <v>29</v>
      </c>
      <c r="C77" s="1">
        <v>59</v>
      </c>
      <c r="D77" s="1" t="s">
        <v>22</v>
      </c>
      <c r="E77" s="1">
        <v>62</v>
      </c>
      <c r="F77" s="1" t="s">
        <v>16</v>
      </c>
      <c r="G77" s="1" t="s">
        <v>17</v>
      </c>
      <c r="H77" s="1">
        <v>77.5</v>
      </c>
      <c r="I77" s="1" t="s">
        <v>27</v>
      </c>
      <c r="J77" s="1" t="s">
        <v>19</v>
      </c>
      <c r="K77" s="1">
        <v>74</v>
      </c>
      <c r="L77" s="1" t="s">
        <v>20</v>
      </c>
      <c r="M77" s="1">
        <v>67</v>
      </c>
      <c r="N77" s="1" t="s">
        <v>28</v>
      </c>
      <c r="O77">
        <v>0</v>
      </c>
    </row>
    <row r="78" spans="1:15" ht="14.25" customHeight="1" x14ac:dyDescent="0.25">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ht="14.25" customHeight="1" x14ac:dyDescent="0.25">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ht="14.25" customHeight="1" x14ac:dyDescent="0.25">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ht="14.25" customHeight="1" x14ac:dyDescent="0.25">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v>0</v>
      </c>
    </row>
    <row r="82" spans="1:15" ht="14.25" customHeight="1" x14ac:dyDescent="0.25">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ht="14.25" customHeight="1" x14ac:dyDescent="0.25">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ht="14.25" customHeight="1" x14ac:dyDescent="0.25">
      <c r="A84" s="1">
        <v>83</v>
      </c>
      <c r="B84" s="1" t="s">
        <v>15</v>
      </c>
      <c r="C84" s="1">
        <v>63</v>
      </c>
      <c r="D84" s="1" t="s">
        <v>22</v>
      </c>
      <c r="E84" s="1">
        <v>67</v>
      </c>
      <c r="F84" s="1" t="s">
        <v>22</v>
      </c>
      <c r="G84" s="1" t="s">
        <v>17</v>
      </c>
      <c r="H84" s="1">
        <v>74</v>
      </c>
      <c r="I84" s="1" t="s">
        <v>27</v>
      </c>
      <c r="J84" s="1" t="s">
        <v>19</v>
      </c>
      <c r="K84" s="1">
        <v>82</v>
      </c>
      <c r="L84" s="1" t="s">
        <v>25</v>
      </c>
      <c r="M84" s="1">
        <v>60.44</v>
      </c>
      <c r="N84" s="1" t="s">
        <v>28</v>
      </c>
      <c r="O84">
        <v>0</v>
      </c>
    </row>
    <row r="85" spans="1:15" ht="14.25" customHeight="1" x14ac:dyDescent="0.25">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ht="14.25" customHeight="1" x14ac:dyDescent="0.25">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ht="14.25" customHeight="1" x14ac:dyDescent="0.25">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ht="14.25" customHeight="1" x14ac:dyDescent="0.25">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ht="14.25" customHeight="1" x14ac:dyDescent="0.25">
      <c r="A89" s="1">
        <v>88</v>
      </c>
      <c r="B89" s="1" t="s">
        <v>15</v>
      </c>
      <c r="C89" s="1">
        <v>59.6</v>
      </c>
      <c r="D89" s="1" t="s">
        <v>22</v>
      </c>
      <c r="E89" s="1">
        <v>51</v>
      </c>
      <c r="F89" s="1" t="s">
        <v>22</v>
      </c>
      <c r="G89" s="1" t="s">
        <v>23</v>
      </c>
      <c r="H89" s="1">
        <v>60</v>
      </c>
      <c r="I89" s="1" t="s">
        <v>16</v>
      </c>
      <c r="J89" s="1" t="s">
        <v>19</v>
      </c>
      <c r="K89" s="1">
        <v>75</v>
      </c>
      <c r="L89" s="1" t="s">
        <v>20</v>
      </c>
      <c r="M89" s="1">
        <v>59.08</v>
      </c>
      <c r="N89" s="1" t="s">
        <v>28</v>
      </c>
      <c r="O89">
        <v>0</v>
      </c>
    </row>
    <row r="90" spans="1:15" ht="14.25" customHeight="1" x14ac:dyDescent="0.25">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ht="14.25" customHeight="1" x14ac:dyDescent="0.25">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ht="14.25" customHeight="1" x14ac:dyDescent="0.25">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ht="14.25" customHeight="1" x14ac:dyDescent="0.25">
      <c r="A93" s="1">
        <v>92</v>
      </c>
      <c r="B93" s="1" t="s">
        <v>15</v>
      </c>
      <c r="C93" s="1">
        <v>52</v>
      </c>
      <c r="D93" s="1" t="s">
        <v>22</v>
      </c>
      <c r="E93" s="1">
        <v>57</v>
      </c>
      <c r="F93" s="1" t="s">
        <v>22</v>
      </c>
      <c r="G93" s="1" t="s">
        <v>17</v>
      </c>
      <c r="H93" s="1">
        <v>50.8</v>
      </c>
      <c r="I93" s="1" t="s">
        <v>27</v>
      </c>
      <c r="J93" s="1" t="s">
        <v>19</v>
      </c>
      <c r="K93" s="1">
        <v>67</v>
      </c>
      <c r="L93" s="1" t="s">
        <v>20</v>
      </c>
      <c r="M93" s="1">
        <v>62.79</v>
      </c>
      <c r="N93" s="1" t="s">
        <v>28</v>
      </c>
      <c r="O93">
        <v>0</v>
      </c>
    </row>
    <row r="94" spans="1:15" ht="14.25" customHeight="1" x14ac:dyDescent="0.25">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ht="14.25" customHeight="1" x14ac:dyDescent="0.25">
      <c r="A95" s="1">
        <v>94</v>
      </c>
      <c r="B95" s="1" t="s">
        <v>15</v>
      </c>
      <c r="C95" s="1">
        <v>52</v>
      </c>
      <c r="D95" s="1" t="s">
        <v>22</v>
      </c>
      <c r="E95" s="1">
        <v>62</v>
      </c>
      <c r="F95" s="1" t="s">
        <v>22</v>
      </c>
      <c r="G95" s="1" t="s">
        <v>17</v>
      </c>
      <c r="H95" s="1">
        <v>54</v>
      </c>
      <c r="I95" s="1" t="s">
        <v>27</v>
      </c>
      <c r="J95" s="1" t="s">
        <v>19</v>
      </c>
      <c r="K95" s="1">
        <v>72</v>
      </c>
      <c r="L95" s="1" t="s">
        <v>20</v>
      </c>
      <c r="M95" s="1">
        <v>55.41</v>
      </c>
      <c r="N95" s="1" t="s">
        <v>28</v>
      </c>
      <c r="O95">
        <v>0</v>
      </c>
    </row>
    <row r="96" spans="1:15" ht="14.25" customHeight="1" x14ac:dyDescent="0.25">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ht="14.25" customHeight="1" x14ac:dyDescent="0.25">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ht="14.25" customHeight="1" x14ac:dyDescent="0.25">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ht="14.25" customHeight="1" x14ac:dyDescent="0.25">
      <c r="A99" s="1">
        <v>98</v>
      </c>
      <c r="B99" s="1" t="s">
        <v>29</v>
      </c>
      <c r="C99" s="1">
        <v>70.5</v>
      </c>
      <c r="D99" s="1" t="s">
        <v>22</v>
      </c>
      <c r="E99" s="1">
        <v>62.5</v>
      </c>
      <c r="F99" s="1" t="s">
        <v>16</v>
      </c>
      <c r="G99" s="1" t="s">
        <v>17</v>
      </c>
      <c r="H99" s="1">
        <v>61</v>
      </c>
      <c r="I99" s="1" t="s">
        <v>27</v>
      </c>
      <c r="J99" s="1" t="s">
        <v>19</v>
      </c>
      <c r="K99" s="1">
        <v>93.91</v>
      </c>
      <c r="L99" s="1" t="s">
        <v>25</v>
      </c>
      <c r="M99" s="1">
        <v>69.03</v>
      </c>
      <c r="N99" s="1" t="s">
        <v>28</v>
      </c>
      <c r="O99">
        <v>0</v>
      </c>
    </row>
    <row r="100" spans="1:15" ht="14.25" customHeight="1" x14ac:dyDescent="0.25">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ht="14.25" customHeight="1" x14ac:dyDescent="0.25">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v>0</v>
      </c>
    </row>
    <row r="102" spans="1:15" ht="14.25" customHeight="1" x14ac:dyDescent="0.25">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v>0</v>
      </c>
    </row>
    <row r="103" spans="1:15" ht="14.25" customHeight="1" x14ac:dyDescent="0.25">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ht="14.25" customHeight="1" x14ac:dyDescent="0.25">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ht="14.25" customHeight="1" x14ac:dyDescent="0.25">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ht="14.25" customHeight="1" x14ac:dyDescent="0.25">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ht="14.25" customHeight="1" x14ac:dyDescent="0.25">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v>0</v>
      </c>
    </row>
    <row r="108" spans="1:15" ht="14.25" customHeight="1" x14ac:dyDescent="0.25">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v>0</v>
      </c>
    </row>
    <row r="109" spans="1:15" ht="14.25" customHeight="1" x14ac:dyDescent="0.25">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ht="14.25" customHeight="1" x14ac:dyDescent="0.25">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ht="14.25" customHeight="1" x14ac:dyDescent="0.25">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v>0</v>
      </c>
    </row>
    <row r="112" spans="1:15" ht="14.25" customHeight="1" x14ac:dyDescent="0.25">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ht="14.25" customHeight="1" x14ac:dyDescent="0.25">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v>0</v>
      </c>
    </row>
    <row r="114" spans="1:15" ht="14.25" customHeight="1" x14ac:dyDescent="0.25">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ht="14.25" customHeight="1" x14ac:dyDescent="0.25">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ht="14.25" customHeight="1" x14ac:dyDescent="0.25">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ht="14.25" customHeight="1" x14ac:dyDescent="0.25">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ht="14.25" customHeight="1" x14ac:dyDescent="0.25">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ht="14.25" customHeight="1" x14ac:dyDescent="0.25">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ht="14.25" customHeight="1" x14ac:dyDescent="0.25">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ht="14.25" customHeight="1" x14ac:dyDescent="0.25">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ht="14.25" customHeight="1" x14ac:dyDescent="0.25">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v>0</v>
      </c>
    </row>
    <row r="123" spans="1:15" ht="14.25" customHeight="1" x14ac:dyDescent="0.25">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ht="14.25" customHeight="1" x14ac:dyDescent="0.25">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ht="14.25" customHeight="1" x14ac:dyDescent="0.25">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ht="14.25" customHeight="1" x14ac:dyDescent="0.25">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ht="14.25" customHeight="1" x14ac:dyDescent="0.25">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ht="14.25" customHeight="1" x14ac:dyDescent="0.25">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ht="14.25" customHeight="1" x14ac:dyDescent="0.25">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ht="14.25" customHeight="1" x14ac:dyDescent="0.25">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ht="14.25" customHeight="1" x14ac:dyDescent="0.25">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ht="14.25" customHeight="1" x14ac:dyDescent="0.25">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v>0</v>
      </c>
    </row>
    <row r="133" spans="1:15" ht="14.25" customHeight="1" x14ac:dyDescent="0.25">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ht="14.25" customHeight="1" x14ac:dyDescent="0.25">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ht="14.25" customHeight="1" x14ac:dyDescent="0.25">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ht="14.25" customHeight="1" x14ac:dyDescent="0.25">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ht="14.25" customHeight="1" x14ac:dyDescent="0.25">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ht="14.25" customHeight="1" x14ac:dyDescent="0.25">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v>0</v>
      </c>
    </row>
    <row r="139" spans="1:15" ht="14.25" customHeight="1" x14ac:dyDescent="0.25">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ht="14.25" customHeight="1" x14ac:dyDescent="0.25">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ht="14.25" customHeight="1" x14ac:dyDescent="0.25">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ht="14.25" customHeight="1" x14ac:dyDescent="0.25">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ht="14.25" customHeight="1" x14ac:dyDescent="0.25">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v>0</v>
      </c>
    </row>
    <row r="144" spans="1:15" ht="14.25" customHeight="1" x14ac:dyDescent="0.25">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ht="14.25" customHeight="1" x14ac:dyDescent="0.25">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ht="14.25" customHeight="1" x14ac:dyDescent="0.25">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v>0</v>
      </c>
    </row>
    <row r="147" spans="1:15" ht="14.25" customHeight="1" x14ac:dyDescent="0.25">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ht="14.25" customHeight="1" x14ac:dyDescent="0.25">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ht="14.25" customHeight="1" x14ac:dyDescent="0.25">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ht="14.25" customHeight="1" x14ac:dyDescent="0.25">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ht="14.25" customHeight="1" x14ac:dyDescent="0.25">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v>0</v>
      </c>
    </row>
    <row r="152" spans="1:15" ht="14.25" customHeight="1" x14ac:dyDescent="0.25">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ht="14.25" customHeight="1" x14ac:dyDescent="0.25">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ht="14.25" customHeight="1" x14ac:dyDescent="0.25">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ht="14.25" customHeight="1" x14ac:dyDescent="0.25">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ht="14.25" customHeight="1" x14ac:dyDescent="0.25">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ht="14.25" customHeight="1" x14ac:dyDescent="0.25">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v>0</v>
      </c>
    </row>
    <row r="158" spans="1:15" ht="14.25" customHeight="1" x14ac:dyDescent="0.25">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ht="14.25" customHeight="1" x14ac:dyDescent="0.25">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ht="14.25" customHeight="1" x14ac:dyDescent="0.25">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v>0</v>
      </c>
    </row>
    <row r="161" spans="1:15" ht="14.25" customHeight="1" x14ac:dyDescent="0.25">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v>0</v>
      </c>
    </row>
    <row r="162" spans="1:15" ht="14.25" customHeight="1" x14ac:dyDescent="0.25">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ht="14.25" customHeight="1" x14ac:dyDescent="0.25">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v>0</v>
      </c>
    </row>
    <row r="164" spans="1:15" ht="14.25" customHeight="1" x14ac:dyDescent="0.25">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ht="14.25" customHeight="1" x14ac:dyDescent="0.25">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ht="14.25" customHeight="1" x14ac:dyDescent="0.25">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ht="14.25" customHeight="1" x14ac:dyDescent="0.25">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v>0</v>
      </c>
    </row>
    <row r="168" spans="1:15" ht="14.25" customHeight="1" x14ac:dyDescent="0.25">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ht="14.25" customHeight="1" x14ac:dyDescent="0.25">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v>0</v>
      </c>
    </row>
    <row r="170" spans="1:15" ht="14.25" customHeight="1" x14ac:dyDescent="0.25">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v>0</v>
      </c>
    </row>
    <row r="171" spans="1:15" ht="14.25" customHeight="1" x14ac:dyDescent="0.25">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v>0</v>
      </c>
    </row>
    <row r="172" spans="1:15" ht="14.25" customHeight="1" x14ac:dyDescent="0.25">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v>0</v>
      </c>
    </row>
    <row r="173" spans="1:15" ht="14.25" customHeight="1" x14ac:dyDescent="0.25">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ht="14.25" customHeight="1" x14ac:dyDescent="0.25">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ht="14.25" customHeight="1" x14ac:dyDescent="0.25">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v>0</v>
      </c>
    </row>
    <row r="176" spans="1:15" ht="14.25" customHeight="1" x14ac:dyDescent="0.25">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ht="14.25" customHeight="1" x14ac:dyDescent="0.25">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v>0</v>
      </c>
    </row>
    <row r="178" spans="1:15" ht="14.25" customHeight="1" x14ac:dyDescent="0.25">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ht="14.25" customHeight="1" x14ac:dyDescent="0.25">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ht="14.25" customHeight="1" x14ac:dyDescent="0.25">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ht="14.25" customHeight="1" x14ac:dyDescent="0.25">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v>0</v>
      </c>
    </row>
    <row r="182" spans="1:15" ht="14.25" customHeight="1" x14ac:dyDescent="0.25">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ht="14.25" customHeight="1" x14ac:dyDescent="0.25">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v>0</v>
      </c>
    </row>
    <row r="184" spans="1:15" ht="14.25" customHeight="1" x14ac:dyDescent="0.25">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v>0</v>
      </c>
    </row>
    <row r="185" spans="1:15" ht="14.25" customHeight="1" x14ac:dyDescent="0.25">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ht="14.25" customHeight="1" x14ac:dyDescent="0.25">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v>0</v>
      </c>
    </row>
    <row r="187" spans="1:15" ht="14.25" customHeight="1" x14ac:dyDescent="0.25">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ht="14.25" customHeight="1" x14ac:dyDescent="0.25">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v>0</v>
      </c>
    </row>
    <row r="189" spans="1:15" ht="14.25" customHeight="1" x14ac:dyDescent="0.25">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ht="14.25" customHeight="1" x14ac:dyDescent="0.25">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v>0</v>
      </c>
    </row>
    <row r="191" spans="1:15" ht="14.25" customHeight="1" x14ac:dyDescent="0.25">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v>0</v>
      </c>
    </row>
    <row r="192" spans="1:15" ht="14.25" customHeight="1" x14ac:dyDescent="0.25">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v>0</v>
      </c>
    </row>
    <row r="193" spans="1:15" ht="14.25" customHeight="1" x14ac:dyDescent="0.25">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ht="14.25" customHeight="1" x14ac:dyDescent="0.25">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ht="14.25" customHeight="1" x14ac:dyDescent="0.25">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ht="14.25" customHeight="1" x14ac:dyDescent="0.25">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v>0</v>
      </c>
    </row>
    <row r="197" spans="1:15" ht="14.25" customHeight="1" x14ac:dyDescent="0.25">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ht="14.25" customHeight="1" x14ac:dyDescent="0.25">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ht="14.25" customHeight="1" x14ac:dyDescent="0.25">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ht="14.25" customHeight="1" x14ac:dyDescent="0.25">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v>0</v>
      </c>
    </row>
    <row r="201" spans="1:15" ht="14.25" customHeight="1" x14ac:dyDescent="0.25">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ht="14.25" customHeight="1" x14ac:dyDescent="0.25">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ht="14.25" customHeight="1" x14ac:dyDescent="0.25">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v>0</v>
      </c>
    </row>
    <row r="204" spans="1:15" ht="14.25" customHeight="1" x14ac:dyDescent="0.25">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ht="14.25" customHeight="1" x14ac:dyDescent="0.25">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ht="14.25" customHeight="1" x14ac:dyDescent="0.25">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ht="14.25" customHeight="1" x14ac:dyDescent="0.25">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ht="14.25" customHeight="1" x14ac:dyDescent="0.25">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v>0</v>
      </c>
    </row>
    <row r="209" spans="1:15" ht="14.25" customHeight="1" x14ac:dyDescent="0.25">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ht="14.25" customHeight="1" x14ac:dyDescent="0.25">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v>0</v>
      </c>
    </row>
    <row r="211" spans="1:15" ht="14.25" customHeight="1" x14ac:dyDescent="0.25">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ht="14.25" customHeight="1" x14ac:dyDescent="0.25">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ht="14.25" customHeight="1" x14ac:dyDescent="0.25">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ht="14.25" customHeight="1" x14ac:dyDescent="0.25">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ht="14.25" customHeight="1" x14ac:dyDescent="0.25">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ht="14.25" customHeight="1" x14ac:dyDescent="0.25">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v>0</v>
      </c>
    </row>
    <row r="217" spans="1:15" ht="14.25" customHeight="1" x14ac:dyDescent="0.25"/>
    <row r="218" spans="1:15" ht="14.25" customHeight="1" x14ac:dyDescent="0.25"/>
    <row r="219" spans="1:15" ht="14.25" customHeight="1" x14ac:dyDescent="0.25"/>
    <row r="220" spans="1:15" ht="14.25" customHeight="1" x14ac:dyDescent="0.25"/>
    <row r="221" spans="1:15" ht="14.25" customHeight="1" x14ac:dyDescent="0.25"/>
    <row r="222" spans="1:15" ht="14.25" customHeight="1" x14ac:dyDescent="0.25"/>
    <row r="223" spans="1:15" ht="14.25" customHeight="1" x14ac:dyDescent="0.25"/>
    <row r="224" spans="1:15"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5" right="0.75" top="1" bottom="1"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6:D45"/>
  <sheetViews>
    <sheetView showGridLines="0" workbookViewId="0"/>
  </sheetViews>
  <sheetFormatPr defaultColWidth="14.42578125" defaultRowHeight="15" customHeight="1" x14ac:dyDescent="0.25"/>
  <sheetData>
    <row r="6" spans="1:4" x14ac:dyDescent="0.25">
      <c r="A6" s="4" t="s">
        <v>30</v>
      </c>
      <c r="B6" s="4" t="s">
        <v>13</v>
      </c>
      <c r="C6" s="5"/>
      <c r="D6" s="6"/>
    </row>
    <row r="7" spans="1:4" x14ac:dyDescent="0.25">
      <c r="A7" s="4" t="s">
        <v>6</v>
      </c>
      <c r="B7" s="7" t="s">
        <v>28</v>
      </c>
      <c r="C7" s="8" t="s">
        <v>21</v>
      </c>
      <c r="D7" s="9" t="s">
        <v>31</v>
      </c>
    </row>
    <row r="8" spans="1:4" x14ac:dyDescent="0.25">
      <c r="A8" s="7" t="s">
        <v>26</v>
      </c>
      <c r="B8" s="21">
        <v>0.45454545454545453</v>
      </c>
      <c r="C8" s="22">
        <v>0.54545454545454541</v>
      </c>
      <c r="D8" s="23">
        <v>1</v>
      </c>
    </row>
    <row r="9" spans="1:4" x14ac:dyDescent="0.25">
      <c r="A9" s="13" t="s">
        <v>17</v>
      </c>
      <c r="B9" s="24">
        <v>0.30088495575221241</v>
      </c>
      <c r="C9" s="25">
        <v>0.69911504424778759</v>
      </c>
      <c r="D9" s="26">
        <v>1</v>
      </c>
    </row>
    <row r="10" spans="1:4" x14ac:dyDescent="0.25">
      <c r="A10" s="13" t="s">
        <v>23</v>
      </c>
      <c r="B10" s="24">
        <v>0.30769230769230771</v>
      </c>
      <c r="C10" s="25">
        <v>0.69230769230769229</v>
      </c>
      <c r="D10" s="26">
        <v>1</v>
      </c>
    </row>
    <row r="11" spans="1:4" x14ac:dyDescent="0.25">
      <c r="A11" s="17" t="s">
        <v>31</v>
      </c>
      <c r="B11" s="27">
        <v>0.3116279069767442</v>
      </c>
      <c r="C11" s="28">
        <v>0.68837209302325586</v>
      </c>
      <c r="D11" s="29">
        <v>1</v>
      </c>
    </row>
    <row r="24" spans="1:4" x14ac:dyDescent="0.25">
      <c r="A24" s="4" t="s">
        <v>30</v>
      </c>
      <c r="B24" s="4" t="s">
        <v>13</v>
      </c>
      <c r="C24" s="5"/>
      <c r="D24" s="6"/>
    </row>
    <row r="25" spans="1:4" x14ac:dyDescent="0.25">
      <c r="A25" s="4" t="s">
        <v>9</v>
      </c>
      <c r="B25" s="7" t="s">
        <v>28</v>
      </c>
      <c r="C25" s="8" t="s">
        <v>21</v>
      </c>
      <c r="D25" s="9" t="s">
        <v>31</v>
      </c>
    </row>
    <row r="26" spans="1:4" x14ac:dyDescent="0.25">
      <c r="A26" s="7" t="s">
        <v>24</v>
      </c>
      <c r="B26" s="10">
        <v>10</v>
      </c>
      <c r="C26" s="11">
        <v>64</v>
      </c>
      <c r="D26" s="12">
        <v>74</v>
      </c>
    </row>
    <row r="27" spans="1:4" x14ac:dyDescent="0.25">
      <c r="A27" s="13" t="s">
        <v>19</v>
      </c>
      <c r="B27" s="14">
        <v>57</v>
      </c>
      <c r="C27" s="15">
        <v>84</v>
      </c>
      <c r="D27" s="16">
        <v>141</v>
      </c>
    </row>
    <row r="28" spans="1:4" x14ac:dyDescent="0.25">
      <c r="A28" s="17" t="s">
        <v>31</v>
      </c>
      <c r="B28" s="18">
        <v>67</v>
      </c>
      <c r="C28" s="19">
        <v>148</v>
      </c>
      <c r="D28" s="20">
        <v>215</v>
      </c>
    </row>
    <row r="41" spans="1:4" x14ac:dyDescent="0.25">
      <c r="A41" s="4" t="s">
        <v>30</v>
      </c>
      <c r="B41" s="4" t="s">
        <v>13</v>
      </c>
      <c r="C41" s="5"/>
      <c r="D41" s="6"/>
    </row>
    <row r="42" spans="1:4" x14ac:dyDescent="0.25">
      <c r="A42" s="4" t="s">
        <v>1</v>
      </c>
      <c r="B42" s="7" t="s">
        <v>28</v>
      </c>
      <c r="C42" s="8" t="s">
        <v>21</v>
      </c>
      <c r="D42" s="9" t="s">
        <v>31</v>
      </c>
    </row>
    <row r="43" spans="1:4" x14ac:dyDescent="0.25">
      <c r="A43" s="7" t="s">
        <v>29</v>
      </c>
      <c r="B43" s="10">
        <v>28</v>
      </c>
      <c r="C43" s="11">
        <v>48</v>
      </c>
      <c r="D43" s="12">
        <v>76</v>
      </c>
    </row>
    <row r="44" spans="1:4" x14ac:dyDescent="0.25">
      <c r="A44" s="13" t="s">
        <v>15</v>
      </c>
      <c r="B44" s="14">
        <v>39</v>
      </c>
      <c r="C44" s="15">
        <v>100</v>
      </c>
      <c r="D44" s="16">
        <v>139</v>
      </c>
    </row>
    <row r="45" spans="1:4" x14ac:dyDescent="0.25">
      <c r="A45" s="17" t="s">
        <v>31</v>
      </c>
      <c r="B45" s="18">
        <v>67</v>
      </c>
      <c r="C45" s="19">
        <v>148</v>
      </c>
      <c r="D45" s="20">
        <v>215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2578125" defaultRowHeight="15" customHeight="1" x14ac:dyDescent="0.25"/>
  <cols>
    <col min="1" max="1" width="12.7109375" customWidth="1"/>
    <col min="2" max="2" width="13" customWidth="1"/>
    <col min="3" max="3" width="15.85546875" customWidth="1"/>
    <col min="4" max="4" width="12" customWidth="1"/>
    <col min="5" max="26" width="8.7109375" customWidth="1"/>
  </cols>
  <sheetData>
    <row r="1" spans="1:3" ht="14.25" customHeight="1" x14ac:dyDescent="0.25"/>
    <row r="2" spans="1:3" ht="14.25" customHeight="1" x14ac:dyDescent="0.25">
      <c r="A2" s="2" t="s">
        <v>32</v>
      </c>
      <c r="B2" s="1" t="s">
        <v>33</v>
      </c>
    </row>
    <row r="3" spans="1:3" ht="14.25" customHeight="1" x14ac:dyDescent="0.25"/>
    <row r="4" spans="1:3" ht="14.25" customHeight="1" x14ac:dyDescent="0.25">
      <c r="A4" s="2" t="s">
        <v>34</v>
      </c>
      <c r="B4" s="1" t="s">
        <v>35</v>
      </c>
    </row>
    <row r="5" spans="1:3" ht="14.25" customHeight="1" x14ac:dyDescent="0.25">
      <c r="A5" s="3" t="s">
        <v>29</v>
      </c>
      <c r="B5" s="2">
        <v>253044.44444444444</v>
      </c>
    </row>
    <row r="6" spans="1:3" ht="14.25" customHeight="1" x14ac:dyDescent="0.25">
      <c r="A6" s="3" t="s">
        <v>19</v>
      </c>
      <c r="B6" s="2">
        <v>252103.44827586206</v>
      </c>
    </row>
    <row r="7" spans="1:3" ht="14.25" customHeight="1" x14ac:dyDescent="0.25">
      <c r="A7" s="3" t="s">
        <v>24</v>
      </c>
      <c r="B7" s="2">
        <v>254750</v>
      </c>
    </row>
    <row r="8" spans="1:3" ht="14.25" customHeight="1" x14ac:dyDescent="0.25">
      <c r="A8" s="3" t="s">
        <v>15</v>
      </c>
      <c r="B8" s="2">
        <v>271079.54545454547</v>
      </c>
    </row>
    <row r="9" spans="1:3" ht="14.25" customHeight="1" x14ac:dyDescent="0.25">
      <c r="A9" s="3" t="s">
        <v>19</v>
      </c>
      <c r="B9" s="2">
        <v>271291.66666666669</v>
      </c>
    </row>
    <row r="10" spans="1:3" ht="14.25" customHeight="1" x14ac:dyDescent="0.25">
      <c r="A10" s="3" t="s">
        <v>24</v>
      </c>
      <c r="B10" s="2">
        <v>270825</v>
      </c>
    </row>
    <row r="11" spans="1:3" ht="14.25" customHeight="1" x14ac:dyDescent="0.25">
      <c r="A11" s="3" t="s">
        <v>31</v>
      </c>
      <c r="B11" s="2">
        <v>264977.44360902254</v>
      </c>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c r="B16" s="2" t="s">
        <v>36</v>
      </c>
      <c r="C16" s="1" t="s">
        <v>33</v>
      </c>
    </row>
    <row r="17" spans="2:3" ht="14.25" customHeight="1" x14ac:dyDescent="0.25"/>
    <row r="18" spans="2:3" ht="14.25" customHeight="1" x14ac:dyDescent="0.25">
      <c r="B18" s="2" t="s">
        <v>34</v>
      </c>
      <c r="C18" s="1" t="s">
        <v>35</v>
      </c>
    </row>
    <row r="19" spans="2:3" ht="14.25" customHeight="1" x14ac:dyDescent="0.25">
      <c r="B19" s="3" t="s">
        <v>37</v>
      </c>
      <c r="C19" s="2">
        <v>155986.30136986301</v>
      </c>
    </row>
    <row r="20" spans="2:3" ht="14.25" customHeight="1" x14ac:dyDescent="0.25">
      <c r="B20" s="3" t="s">
        <v>19</v>
      </c>
      <c r="C20" s="2">
        <v>137943.39622641509</v>
      </c>
    </row>
    <row r="21" spans="2:3" ht="14.25" customHeight="1" x14ac:dyDescent="0.25">
      <c r="B21" s="3" t="s">
        <v>24</v>
      </c>
      <c r="C21" s="2">
        <v>203800</v>
      </c>
    </row>
    <row r="22" spans="2:3" ht="14.25" customHeight="1" x14ac:dyDescent="0.25">
      <c r="B22" s="3" t="s">
        <v>38</v>
      </c>
      <c r="C22" s="2">
        <v>187834.64566929135</v>
      </c>
    </row>
    <row r="23" spans="2:3" ht="14.25" customHeight="1" x14ac:dyDescent="0.25">
      <c r="B23" s="3" t="s">
        <v>19</v>
      </c>
      <c r="C23" s="2">
        <v>160765.43209876542</v>
      </c>
    </row>
    <row r="24" spans="2:3" ht="14.25" customHeight="1" x14ac:dyDescent="0.25">
      <c r="B24" s="3" t="s">
        <v>24</v>
      </c>
      <c r="C24" s="2">
        <v>235500</v>
      </c>
    </row>
    <row r="25" spans="2:3" ht="14.25" customHeight="1" x14ac:dyDescent="0.25">
      <c r="B25" s="3" t="s">
        <v>31</v>
      </c>
      <c r="C25" s="2">
        <v>176210</v>
      </c>
    </row>
    <row r="26" spans="2:3" ht="14.25" customHeight="1" x14ac:dyDescent="0.25"/>
    <row r="27" spans="2:3" ht="14.25" customHeight="1" x14ac:dyDescent="0.25"/>
    <row r="28" spans="2:3" ht="14.25" customHeight="1" x14ac:dyDescent="0.25"/>
    <row r="29" spans="2:3" ht="14.25" customHeight="1" x14ac:dyDescent="0.25"/>
    <row r="30" spans="2:3" ht="14.25" customHeight="1" x14ac:dyDescent="0.25"/>
    <row r="31" spans="2:3" ht="14.25" customHeight="1" x14ac:dyDescent="0.25"/>
    <row r="32" spans="2: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 by Brijesh</vt:lpstr>
      <vt:lpstr>Excel Dashboard by Brijesh</vt:lpstr>
      <vt:lpstr> Analysis by Brijesh</vt:lpstr>
      <vt:lpstr>Placement_Data_Full_Class_11_</vt:lpstr>
      <vt:lpstr>Pivot Table 11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Gupta</dc:creator>
  <cp:lastModifiedBy>Brijesh Gupta</cp:lastModifiedBy>
  <dcterms:created xsi:type="dcterms:W3CDTF">2024-11-16T20:01:22Z</dcterms:created>
  <dcterms:modified xsi:type="dcterms:W3CDTF">2024-11-17T23:22:32Z</dcterms:modified>
</cp:coreProperties>
</file>