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60" windowWidth="23040" windowHeight="9045" activeTab="2"/>
  </bookViews>
  <sheets>
    <sheet name="Sheet1" sheetId="1" r:id="rId1"/>
    <sheet name="original" sheetId="2" r:id="rId2"/>
    <sheet name="Multi-Threaded" sheetId="3" r:id="rId3"/>
    <sheet name="Multi-Process" sheetId="4" r:id="rId4"/>
    <sheet name="Compare" sheetId="5" r:id="rId5"/>
    <sheet name="Comparison" sheetId="6" r:id="rId6"/>
  </sheets>
  <externalReferences>
    <externalReference r:id="rId7"/>
  </externalReferences>
  <definedNames>
    <definedName name="ICKey">[1]CommonNames!$C$19</definedName>
    <definedName name="ModelKey">[1]CommonNames!$C$2</definedName>
    <definedName name="NodeClass">[1]CommonNames!$C$21</definedName>
    <definedName name="NodeKey">[1]CommonNames!$C$17</definedName>
    <definedName name="PeakSystemAccessRate">[1]CommonNames!$C$13</definedName>
    <definedName name="PeakSystemBandwidth">[1]CommonNames!$C$12</definedName>
    <definedName name="PeakSystemFlops">[1]CommonNames!$C$11</definedName>
    <definedName name="SystemClass">[1]CommonNames!$C$20</definedName>
    <definedName name="TotalBladesInSystem">[1]CommonNames!$C$7</definedName>
    <definedName name="TotalCoresInSystems">[1]CommonNames!$C$3</definedName>
    <definedName name="TotalMemoryInSystem">[1]CommonNames!$C$10</definedName>
    <definedName name="TotalRacks">[1]CommonNames!$C$9</definedName>
    <definedName name="TotalSystemPower">[1]CommonNames!$C$8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6" i="6"/>
  <c r="L76"/>
  <c r="K76"/>
  <c r="J76"/>
  <c r="I76"/>
  <c r="H76"/>
  <c r="G76"/>
  <c r="F76"/>
  <c r="M75"/>
  <c r="L75"/>
  <c r="K75"/>
  <c r="J75"/>
  <c r="I75"/>
  <c r="H75"/>
  <c r="G75"/>
  <c r="F75"/>
  <c r="M74"/>
  <c r="L74"/>
  <c r="K74"/>
  <c r="J74"/>
  <c r="I74"/>
  <c r="H74"/>
  <c r="G74"/>
  <c r="F74"/>
  <c r="M73"/>
  <c r="L73"/>
  <c r="K73"/>
  <c r="J73"/>
  <c r="I73"/>
  <c r="H73"/>
  <c r="G73"/>
  <c r="F73"/>
  <c r="M72"/>
  <c r="L72"/>
  <c r="K72"/>
  <c r="J72"/>
  <c r="I72"/>
  <c r="H72"/>
  <c r="G72"/>
  <c r="F72"/>
  <c r="M71"/>
  <c r="L71"/>
  <c r="K71"/>
  <c r="J71"/>
  <c r="I71"/>
  <c r="H71"/>
  <c r="G71"/>
  <c r="F71"/>
  <c r="M70"/>
  <c r="L70"/>
  <c r="K70"/>
  <c r="J70"/>
  <c r="I70"/>
  <c r="H70"/>
  <c r="G70"/>
  <c r="F70"/>
  <c r="M69"/>
  <c r="L69"/>
  <c r="K69"/>
  <c r="J69"/>
  <c r="I69"/>
  <c r="H69"/>
  <c r="G69"/>
  <c r="F69"/>
  <c r="M68"/>
  <c r="L68"/>
  <c r="K68"/>
  <c r="J68"/>
  <c r="I68"/>
  <c r="H68"/>
  <c r="G68"/>
  <c r="F68"/>
  <c r="M67"/>
  <c r="L67"/>
  <c r="K67"/>
  <c r="J67"/>
  <c r="I67"/>
  <c r="H67"/>
  <c r="G67"/>
  <c r="F67"/>
  <c r="M66"/>
  <c r="L66"/>
  <c r="K66"/>
  <c r="J66"/>
  <c r="I66"/>
  <c r="H66"/>
  <c r="G66"/>
  <c r="F66"/>
  <c r="M65"/>
  <c r="L65"/>
  <c r="K65"/>
  <c r="J65"/>
  <c r="I65"/>
  <c r="H65"/>
  <c r="G65"/>
  <c r="F65"/>
  <c r="M64"/>
  <c r="L64"/>
  <c r="K64"/>
  <c r="J64"/>
  <c r="I64"/>
  <c r="H64"/>
  <c r="G64"/>
  <c r="F64"/>
  <c r="M63"/>
  <c r="L63"/>
  <c r="K63"/>
  <c r="J63"/>
  <c r="I63"/>
  <c r="H63"/>
  <c r="G63"/>
  <c r="F63"/>
  <c r="M62"/>
  <c r="L62"/>
  <c r="K62"/>
  <c r="J62"/>
  <c r="I62"/>
  <c r="H62"/>
  <c r="G62"/>
  <c r="F62"/>
  <c r="M61"/>
  <c r="L61"/>
  <c r="K61"/>
  <c r="J61"/>
  <c r="I61"/>
  <c r="H61"/>
  <c r="G61"/>
  <c r="F61"/>
  <c r="M60"/>
  <c r="L60"/>
  <c r="K60"/>
  <c r="J60"/>
  <c r="I60"/>
  <c r="H60"/>
  <c r="G60"/>
  <c r="F60"/>
  <c r="M59"/>
  <c r="L59"/>
  <c r="K59"/>
  <c r="J59"/>
  <c r="I59"/>
  <c r="H59"/>
  <c r="G59"/>
  <c r="F59"/>
  <c r="M58"/>
  <c r="L58"/>
  <c r="K58"/>
  <c r="J58"/>
  <c r="I58"/>
  <c r="H58"/>
  <c r="G58"/>
  <c r="F58"/>
  <c r="M57"/>
  <c r="L57"/>
  <c r="K57"/>
  <c r="J57"/>
  <c r="I57"/>
  <c r="H57"/>
  <c r="G57"/>
  <c r="F57"/>
  <c r="M22"/>
  <c r="L22"/>
  <c r="K51"/>
  <c r="J51"/>
  <c r="J50"/>
  <c r="K8"/>
  <c r="K50" s="1"/>
  <c r="J8"/>
  <c r="J49" s="1"/>
  <c r="I8"/>
  <c r="I49" s="1"/>
  <c r="H8"/>
  <c r="H52" s="1"/>
  <c r="G8"/>
  <c r="G52" s="1"/>
  <c r="F8"/>
  <c r="F51" s="1"/>
  <c r="I50" l="1"/>
  <c r="H50"/>
  <c r="G50"/>
  <c r="H49"/>
  <c r="G49"/>
  <c r="I51"/>
  <c r="H51"/>
  <c r="G51"/>
  <c r="F52"/>
  <c r="F49"/>
  <c r="K52"/>
  <c r="F50"/>
  <c r="J52"/>
  <c r="K49"/>
  <c r="I52"/>
  <c r="M19"/>
  <c r="M20" s="1"/>
  <c r="L19"/>
  <c r="L20" s="1"/>
  <c r="K19"/>
  <c r="K20" s="1"/>
  <c r="J19"/>
  <c r="J20" s="1"/>
  <c r="I19"/>
  <c r="I20" s="1"/>
  <c r="H19"/>
  <c r="H20" s="1"/>
  <c r="G19"/>
  <c r="G20" s="1"/>
  <c r="F19"/>
  <c r="F20" s="1"/>
  <c r="O26"/>
  <c r="L40" s="1"/>
  <c r="L44" s="1"/>
  <c r="O25"/>
  <c r="L39" s="1"/>
  <c r="L43" s="1"/>
  <c r="O24"/>
  <c r="L38" s="1"/>
  <c r="L42" s="1"/>
  <c r="O23"/>
  <c r="L37" s="1"/>
  <c r="L41" s="1"/>
  <c r="N26"/>
  <c r="N25"/>
  <c r="N24"/>
  <c r="N23"/>
  <c r="L45" s="1"/>
  <c r="M36"/>
  <c r="L36"/>
  <c r="M35"/>
  <c r="L35"/>
  <c r="M34"/>
  <c r="L34"/>
  <c r="M33"/>
  <c r="L33"/>
  <c r="M40" l="1"/>
  <c r="M44" s="1"/>
  <c r="M39"/>
  <c r="M43" s="1"/>
  <c r="M45"/>
  <c r="M37"/>
  <c r="M41" s="1"/>
  <c r="M38"/>
  <c r="M42" s="1"/>
  <c r="L46"/>
  <c r="M46"/>
  <c r="L48"/>
  <c r="M48"/>
  <c r="L47"/>
  <c r="M47"/>
  <c r="M8" l="1"/>
  <c r="L8"/>
  <c r="E8"/>
  <c r="D8"/>
  <c r="C8"/>
  <c r="M49" l="1"/>
  <c r="M52"/>
  <c r="M51"/>
  <c r="M50"/>
  <c r="L52"/>
  <c r="L51"/>
  <c r="L50"/>
  <c r="L49"/>
  <c r="K22"/>
  <c r="J22"/>
  <c r="I22"/>
  <c r="H22"/>
  <c r="G22"/>
  <c r="F22"/>
  <c r="E22"/>
  <c r="D22"/>
  <c r="C22"/>
  <c r="K40" l="1"/>
  <c r="K44" s="1"/>
  <c r="K39"/>
  <c r="K43" s="1"/>
  <c r="K38"/>
  <c r="K42" s="1"/>
  <c r="K37"/>
  <c r="K41" s="1"/>
  <c r="K36"/>
  <c r="K35"/>
  <c r="K34"/>
  <c r="K33"/>
  <c r="K45"/>
  <c r="K47"/>
  <c r="K48"/>
  <c r="K46"/>
  <c r="M29"/>
  <c r="M23" s="1"/>
  <c r="M53"/>
  <c r="I40"/>
  <c r="I44" s="1"/>
  <c r="I39"/>
  <c r="I43" s="1"/>
  <c r="I38"/>
  <c r="I42" s="1"/>
  <c r="I37"/>
  <c r="I41" s="1"/>
  <c r="I36"/>
  <c r="I35"/>
  <c r="I33"/>
  <c r="I45"/>
  <c r="I34"/>
  <c r="I48"/>
  <c r="I47"/>
  <c r="I46"/>
  <c r="H39"/>
  <c r="H43" s="1"/>
  <c r="H38"/>
  <c r="H42" s="1"/>
  <c r="H40"/>
  <c r="H44" s="1"/>
  <c r="H37"/>
  <c r="H41" s="1"/>
  <c r="H34"/>
  <c r="H35"/>
  <c r="H36"/>
  <c r="H33"/>
  <c r="H45"/>
  <c r="H48"/>
  <c r="H47"/>
  <c r="H46"/>
  <c r="M30"/>
  <c r="M24" s="1"/>
  <c r="M54"/>
  <c r="G38"/>
  <c r="G42" s="1"/>
  <c r="G37"/>
  <c r="G41" s="1"/>
  <c r="G40"/>
  <c r="G44" s="1"/>
  <c r="G39"/>
  <c r="G43" s="1"/>
  <c r="G34"/>
  <c r="G33"/>
  <c r="G45"/>
  <c r="G36"/>
  <c r="G35"/>
  <c r="G46"/>
  <c r="G48"/>
  <c r="G47"/>
  <c r="L32"/>
  <c r="L26" s="1"/>
  <c r="L56"/>
  <c r="M32"/>
  <c r="M26" s="1"/>
  <c r="M56"/>
  <c r="F39"/>
  <c r="F43" s="1"/>
  <c r="F40"/>
  <c r="F44" s="1"/>
  <c r="F38"/>
  <c r="F42" s="1"/>
  <c r="F37"/>
  <c r="F41" s="1"/>
  <c r="F36"/>
  <c r="F35"/>
  <c r="F34"/>
  <c r="F33"/>
  <c r="F45"/>
  <c r="F47"/>
  <c r="F46"/>
  <c r="F48"/>
  <c r="L31"/>
  <c r="L25" s="1"/>
  <c r="L55"/>
  <c r="J40"/>
  <c r="J44" s="1"/>
  <c r="J39"/>
  <c r="J43" s="1"/>
  <c r="J38"/>
  <c r="J42" s="1"/>
  <c r="J37"/>
  <c r="J41" s="1"/>
  <c r="J45"/>
  <c r="J34"/>
  <c r="J35"/>
  <c r="J36"/>
  <c r="J33"/>
  <c r="J48"/>
  <c r="J46"/>
  <c r="J47"/>
  <c r="M31"/>
  <c r="M25" s="1"/>
  <c r="M55"/>
  <c r="L30"/>
  <c r="L24" s="1"/>
  <c r="L54"/>
  <c r="L29"/>
  <c r="L23" s="1"/>
  <c r="L53"/>
  <c r="G6" i="5"/>
  <c r="F6"/>
  <c r="H6" s="1"/>
  <c r="E6"/>
  <c r="D6"/>
  <c r="C6"/>
  <c r="B9"/>
  <c r="B8"/>
  <c r="X24" i="4"/>
  <c r="W24"/>
  <c r="V24"/>
  <c r="U39"/>
  <c r="X36"/>
  <c r="W36"/>
  <c r="V36"/>
  <c r="X35"/>
  <c r="W35"/>
  <c r="V35"/>
  <c r="V34"/>
  <c r="W34"/>
  <c r="X34"/>
  <c r="X32"/>
  <c r="X40" s="1"/>
  <c r="W32"/>
  <c r="W40" s="1"/>
  <c r="V32"/>
  <c r="V40" s="1"/>
  <c r="U32"/>
  <c r="U36" s="1"/>
  <c r="X31"/>
  <c r="X39" s="1"/>
  <c r="W31"/>
  <c r="W39" s="1"/>
  <c r="V31"/>
  <c r="V39" s="1"/>
  <c r="U31"/>
  <c r="X30"/>
  <c r="X38" s="1"/>
  <c r="W30"/>
  <c r="W38" s="1"/>
  <c r="V30"/>
  <c r="V38" s="1"/>
  <c r="U30"/>
  <c r="U34" s="1"/>
  <c r="X28"/>
  <c r="W28"/>
  <c r="V28"/>
  <c r="T36"/>
  <c r="T35"/>
  <c r="Y16" s="1"/>
  <c r="U28"/>
  <c r="T34"/>
  <c r="J54" i="6" l="1"/>
  <c r="J30"/>
  <c r="J24" s="1"/>
  <c r="F55"/>
  <c r="F31"/>
  <c r="F25" s="1"/>
  <c r="I53"/>
  <c r="I29"/>
  <c r="I23" s="1"/>
  <c r="J53"/>
  <c r="J29"/>
  <c r="J23" s="1"/>
  <c r="G56"/>
  <c r="G32"/>
  <c r="G26" s="1"/>
  <c r="G55"/>
  <c r="G31"/>
  <c r="G25" s="1"/>
  <c r="H55"/>
  <c r="H31"/>
  <c r="H25" s="1"/>
  <c r="I56"/>
  <c r="I32"/>
  <c r="I26" s="1"/>
  <c r="F56"/>
  <c r="F32"/>
  <c r="F26" s="1"/>
  <c r="H54"/>
  <c r="H30"/>
  <c r="H24" s="1"/>
  <c r="G54"/>
  <c r="G30"/>
  <c r="G24" s="1"/>
  <c r="I55"/>
  <c r="I31"/>
  <c r="I25" s="1"/>
  <c r="K56"/>
  <c r="K32"/>
  <c r="K26" s="1"/>
  <c r="G53"/>
  <c r="G29"/>
  <c r="G23" s="1"/>
  <c r="K55"/>
  <c r="K31"/>
  <c r="K25" s="1"/>
  <c r="J56"/>
  <c r="J32"/>
  <c r="J26" s="1"/>
  <c r="F54"/>
  <c r="F30"/>
  <c r="F24" s="1"/>
  <c r="H56"/>
  <c r="H32"/>
  <c r="H26" s="1"/>
  <c r="I54"/>
  <c r="I30"/>
  <c r="I24" s="1"/>
  <c r="K54"/>
  <c r="K30"/>
  <c r="K24" s="1"/>
  <c r="J55"/>
  <c r="J31"/>
  <c r="J25" s="1"/>
  <c r="F53"/>
  <c r="F29"/>
  <c r="F23" s="1"/>
  <c r="H53"/>
  <c r="H29"/>
  <c r="H23" s="1"/>
  <c r="K53"/>
  <c r="K29"/>
  <c r="K23" s="1"/>
  <c r="U35" i="4"/>
  <c r="U38"/>
  <c r="U40"/>
  <c r="Y17"/>
  <c r="B24"/>
  <c r="B23"/>
  <c r="B22"/>
  <c r="B21"/>
  <c r="B20"/>
  <c r="B19"/>
  <c r="B18"/>
  <c r="B17"/>
  <c r="B16"/>
  <c r="B15"/>
  <c r="C4" l="1"/>
  <c r="E13" i="3"/>
  <c r="B20" s="1"/>
  <c r="D13"/>
  <c r="B19" s="1"/>
  <c r="C13"/>
  <c r="B18" s="1"/>
  <c r="B13"/>
  <c r="B17" s="1"/>
  <c r="U24" i="4" l="1"/>
  <c r="C4" i="5"/>
  <c r="A5" i="3"/>
  <c r="A6" s="1"/>
  <c r="A7" s="1"/>
  <c r="A8" s="1"/>
  <c r="A9" s="1"/>
  <c r="D9" i="5" l="1"/>
  <c r="C8"/>
  <c r="E7"/>
  <c r="D8"/>
  <c r="E8"/>
  <c r="E9"/>
  <c r="C9"/>
  <c r="F9"/>
  <c r="D7"/>
  <c r="F8"/>
  <c r="C7"/>
  <c r="F7"/>
  <c r="E2" i="3"/>
  <c r="A20" s="1"/>
  <c r="E1"/>
  <c r="D2"/>
  <c r="A19" s="1"/>
  <c r="C2"/>
  <c r="A18" s="1"/>
  <c r="B2"/>
  <c r="A17" s="1"/>
  <c r="A3"/>
  <c r="D17" l="1"/>
  <c r="C17"/>
  <c r="C19"/>
  <c r="D19"/>
  <c r="C18"/>
  <c r="D18"/>
  <c r="C20"/>
  <c r="D20"/>
  <c r="A23" l="1" a="1"/>
  <c r="A22" a="1"/>
  <c r="I19"/>
  <c r="I17"/>
  <c r="I18" s="1"/>
  <c r="E20" s="1"/>
  <c r="B23" l="1"/>
  <c r="A23"/>
  <c r="B22"/>
  <c r="A22"/>
  <c r="I20"/>
  <c r="C12" i="6" s="1"/>
  <c r="D12" s="1"/>
  <c r="E12" s="1"/>
  <c r="C13"/>
  <c r="D13" s="1"/>
  <c r="E13" s="1"/>
  <c r="E17" i="3"/>
  <c r="E18"/>
  <c r="E19"/>
  <c r="C2" i="4"/>
  <c r="F18" i="3" l="1"/>
  <c r="L18"/>
  <c r="L19"/>
  <c r="L17"/>
  <c r="K19"/>
  <c r="K20"/>
  <c r="K17"/>
  <c r="K18"/>
  <c r="F19"/>
  <c r="F17"/>
  <c r="F20"/>
  <c r="C3" i="4"/>
  <c r="H11" s="1"/>
  <c r="I11" s="1"/>
  <c r="D12" l="1"/>
  <c r="E12" s="1"/>
  <c r="U27" s="1"/>
  <c r="D10"/>
  <c r="E10" s="1"/>
  <c r="G4" i="5" s="1"/>
  <c r="H8" s="1"/>
  <c r="H12" i="4"/>
  <c r="I12" s="1"/>
  <c r="K21" s="1"/>
  <c r="L12"/>
  <c r="M12" s="1"/>
  <c r="W27" s="1"/>
  <c r="L11"/>
  <c r="M11" s="1"/>
  <c r="W26" s="1"/>
  <c r="D11"/>
  <c r="E11" s="1"/>
  <c r="J20" s="1"/>
  <c r="P10"/>
  <c r="P12"/>
  <c r="Q12" s="1"/>
  <c r="X27" s="1"/>
  <c r="P11"/>
  <c r="H10"/>
  <c r="I10" s="1"/>
  <c r="V25" s="1"/>
  <c r="L10"/>
  <c r="F11"/>
  <c r="V26"/>
  <c r="J21"/>
  <c r="J11"/>
  <c r="U26"/>
  <c r="J12" l="1"/>
  <c r="G7" i="5"/>
  <c r="H11"/>
  <c r="V27" i="4"/>
  <c r="G9" i="5"/>
  <c r="U25" i="4"/>
  <c r="H7" i="5"/>
  <c r="G10"/>
  <c r="F10" i="4"/>
  <c r="I20"/>
  <c r="H10" i="5"/>
  <c r="G11"/>
  <c r="K20" i="4"/>
  <c r="R12"/>
  <c r="H9" i="5"/>
  <c r="G8"/>
  <c r="F12" i="4"/>
  <c r="K22"/>
  <c r="J22"/>
  <c r="K23"/>
  <c r="N12"/>
  <c r="N11"/>
  <c r="M10"/>
  <c r="N10"/>
  <c r="Q10"/>
  <c r="R10"/>
  <c r="Q11"/>
  <c r="R11"/>
  <c r="I21"/>
  <c r="J10"/>
  <c r="I22" l="1"/>
  <c r="W25"/>
  <c r="X25"/>
  <c r="I23"/>
  <c r="X26"/>
  <c r="J23"/>
</calcChain>
</file>

<file path=xl/sharedStrings.xml><?xml version="1.0" encoding="utf-8"?>
<sst xmlns="http://schemas.openxmlformats.org/spreadsheetml/2006/main" count="915" uniqueCount="183">
  <si>
    <t>Report Key</t>
  </si>
  <si>
    <t>Date</t>
  </si>
  <si>
    <t>System Name Key</t>
  </si>
  <si>
    <t>Site Key</t>
  </si>
  <si>
    <t>System Model Key</t>
  </si>
  <si>
    <t>Node Key</t>
  </si>
  <si>
    <t>Interconnect Key</t>
  </si>
  <si>
    <t>System Class</t>
  </si>
  <si>
    <t>Node Class</t>
  </si>
  <si>
    <t>Rank</t>
  </si>
  <si>
    <t>Previous Rank</t>
  </si>
  <si>
    <t>First Appearance</t>
  </si>
  <si>
    <t>First Rank</t>
  </si>
  <si>
    <t>SpMV Flops</t>
  </si>
  <si>
    <t>Reported Cores</t>
  </si>
  <si>
    <t>Reported Processor Cores</t>
  </si>
  <si>
    <t>ReportedAccelerator Cores</t>
  </si>
  <si>
    <t>Peak Flops (GF/s)</t>
  </si>
  <si>
    <t>Peak Bandwidth (GB/s)</t>
  </si>
  <si>
    <t>Peak Access Rate (G/s)</t>
  </si>
  <si>
    <t>Power (MW)</t>
  </si>
  <si>
    <t>Memory (GB)</t>
  </si>
  <si>
    <t>Racks</t>
  </si>
  <si>
    <t>Blades</t>
  </si>
  <si>
    <t>Nodes</t>
  </si>
  <si>
    <t>Domains</t>
  </si>
  <si>
    <t>% of System</t>
  </si>
  <si>
    <t>Reported Power (KW)</t>
  </si>
  <si>
    <t>Non-Zeros per row</t>
  </si>
  <si>
    <t>Number of Rows</t>
  </si>
  <si>
    <t>Number of Non-zeros</t>
  </si>
  <si>
    <t>Matrix Name</t>
  </si>
  <si>
    <t>Referenced System Class</t>
  </si>
  <si>
    <t>Compiler</t>
  </si>
  <si>
    <t>Flops/core</t>
  </si>
  <si>
    <t>Reported Rpeak</t>
  </si>
  <si>
    <t>Reported Peak Bandwidth</t>
  </si>
  <si>
    <t>Reported Peak Access Rate</t>
  </si>
  <si>
    <t>SPMV:06/01/14-35</t>
  </si>
  <si>
    <t>U_CS:E5-2660</t>
  </si>
  <si>
    <t>U_Curie-Sklodowska</t>
  </si>
  <si>
    <t>bmw3_2</t>
  </si>
  <si>
    <t>openmp-mkl</t>
  </si>
  <si>
    <t>SPMV:06/01/14-20</t>
  </si>
  <si>
    <t>SPMV:06/01/14-11</t>
  </si>
  <si>
    <t>SPMV:06/01/14-8</t>
  </si>
  <si>
    <t>SPMV:06/01/14-7</t>
  </si>
  <si>
    <t>SPMV:06/01/14-14</t>
  </si>
  <si>
    <t>SPMV:06/01/14-17</t>
  </si>
  <si>
    <t>SPMV:06/01/14-15</t>
  </si>
  <si>
    <t>SPMV:06/01/14-10</t>
  </si>
  <si>
    <t>SPMV:06/01/14-13</t>
  </si>
  <si>
    <t>SPMV:06/01/14-34</t>
  </si>
  <si>
    <t>U_CS-X5650</t>
  </si>
  <si>
    <t>SPMV:06/01/14-32</t>
  </si>
  <si>
    <t>SPMV:06/01/14-29</t>
  </si>
  <si>
    <t>SPMV:06/01/14-28</t>
  </si>
  <si>
    <t>SPMV:06/01/14-27</t>
  </si>
  <si>
    <t>SPMV:06/01/14-26</t>
  </si>
  <si>
    <t>SPMV:06/01/14-23</t>
  </si>
  <si>
    <t>SPMV:06/01/14-25</t>
  </si>
  <si>
    <t>SPMV:06/01/14-24</t>
  </si>
  <si>
    <t>SPMV:06/01/14-30</t>
  </si>
  <si>
    <t>mpifort</t>
  </si>
  <si>
    <t>SPMV:06/01/14-37</t>
  </si>
  <si>
    <t>SPMV:06/01/14-22</t>
  </si>
  <si>
    <t>SPMV:06/01/14-19</t>
  </si>
  <si>
    <t>nd24k</t>
  </si>
  <si>
    <t>SPMV:06/01/14-12</t>
  </si>
  <si>
    <t>SPMV:06/01/14-1</t>
  </si>
  <si>
    <t>SPMV:06/01/14-47</t>
  </si>
  <si>
    <t>parabolic_fem</t>
  </si>
  <si>
    <t>SPMV:06/01/14-36</t>
  </si>
  <si>
    <t>SPMV:06/01/14-33</t>
  </si>
  <si>
    <t>SPMV:06/01/14-16</t>
  </si>
  <si>
    <t>SPMV:06/01/14-4</t>
  </si>
  <si>
    <t>SPMV:06/01/14-18</t>
  </si>
  <si>
    <t>SPMV:06/01/14-3</t>
  </si>
  <si>
    <t>SPMV:06/01/14-5</t>
  </si>
  <si>
    <t>SPMV:06/01/14-6</t>
  </si>
  <si>
    <t>SPMV:06/01/14-31</t>
  </si>
  <si>
    <t>SPMV:06/01/14-48</t>
  </si>
  <si>
    <t>SPMV:06/01/14-46</t>
  </si>
  <si>
    <t>SPMV:06/01/14-40</t>
  </si>
  <si>
    <t>SPMV:06/01/14-39</t>
  </si>
  <si>
    <t>SPMV:06/01/14-38</t>
  </si>
  <si>
    <t>SPMV:06/01/14-45</t>
  </si>
  <si>
    <t>SPMV:06/01/14-44</t>
  </si>
  <si>
    <t>SPMV:06/01/14-43</t>
  </si>
  <si>
    <t>SPMV:06/01/14-41</t>
  </si>
  <si>
    <t>SPMV:06/01/14-42</t>
  </si>
  <si>
    <t>SPMV:06/01/14-50</t>
  </si>
  <si>
    <t>SPMV:06/01/14-49</t>
  </si>
  <si>
    <t>SPMV:06/01/14-21</t>
  </si>
  <si>
    <t>torsol</t>
  </si>
  <si>
    <t>SPMV:06/01/14-9</t>
  </si>
  <si>
    <t>SPMV:06/01/14-2</t>
  </si>
  <si>
    <t>Unknown:2S/E5-2660</t>
  </si>
  <si>
    <t>Swxed IB</t>
  </si>
  <si>
    <t>S</t>
  </si>
  <si>
    <t>H</t>
  </si>
  <si>
    <t>L</t>
  </si>
  <si>
    <t>Unknown:2S/X5650</t>
  </si>
  <si>
    <t>Threads</t>
  </si>
  <si>
    <t>,65</t>
  </si>
  <si>
    <t>Max</t>
  </si>
  <si>
    <t>Sparsity</t>
  </si>
  <si>
    <t>Gf/s</t>
  </si>
  <si>
    <t>Bytes/row</t>
  </si>
  <si>
    <t>Max B/W</t>
  </si>
  <si>
    <t>GB/s</t>
  </si>
  <si>
    <t>24*s</t>
  </si>
  <si>
    <t>Slope</t>
  </si>
  <si>
    <t>Offset</t>
  </si>
  <si>
    <t>1 Process</t>
  </si>
  <si>
    <t>Processes</t>
  </si>
  <si>
    <t>Model</t>
  </si>
  <si>
    <t>B/row</t>
  </si>
  <si>
    <t>GF/s</t>
  </si>
  <si>
    <t>Linear1</t>
  </si>
  <si>
    <t>Slope1</t>
  </si>
  <si>
    <t>Offset1</t>
  </si>
  <si>
    <t>Slope2</t>
  </si>
  <si>
    <t>Offset2</t>
  </si>
  <si>
    <t>Linear2</t>
  </si>
  <si>
    <t>N</t>
  </si>
  <si>
    <t>MPI Offset</t>
  </si>
  <si>
    <t>TTL Offset</t>
  </si>
  <si>
    <t>p^2</t>
  </si>
  <si>
    <t>p</t>
  </si>
  <si>
    <t>Perfect</t>
  </si>
  <si>
    <t>P^2</t>
  </si>
  <si>
    <t xml:space="preserve">Max GF/s </t>
  </si>
  <si>
    <t>per socket</t>
  </si>
  <si>
    <t>Gflops/s</t>
  </si>
  <si>
    <t>Normalized GF/s</t>
  </si>
  <si>
    <t>Efficiency</t>
  </si>
  <si>
    <t>Aggregate offset</t>
  </si>
  <si>
    <t># Channels/Socket</t>
  </si>
  <si>
    <t>Channels</t>
  </si>
  <si>
    <t>BW/Channel</t>
  </si>
  <si>
    <t>Memory Channels</t>
  </si>
  <si>
    <t>Today</t>
  </si>
  <si>
    <t>Updated</t>
  </si>
  <si>
    <t>B/W per Channel (GB/s)</t>
  </si>
  <si>
    <t>Channel Trans/Sec</t>
  </si>
  <si>
    <t>ASIC+DDR4</t>
  </si>
  <si>
    <t>ASIC+HBM2</t>
  </si>
  <si>
    <t>Bylina:X5650</t>
  </si>
  <si>
    <t>Cores/Node</t>
  </si>
  <si>
    <t>Cores/Memory Channel</t>
  </si>
  <si>
    <t>Core Clock Rate (MHz)</t>
  </si>
  <si>
    <t>Bytes accessed per non-zero</t>
  </si>
  <si>
    <t>Bytes accessed/row start</t>
  </si>
  <si>
    <t>Instructions/row start</t>
  </si>
  <si>
    <t>Instructions/non-zero</t>
  </si>
  <si>
    <t>Instructions per Visit</t>
  </si>
  <si>
    <t>Bytes Read</t>
  </si>
  <si>
    <t>Instr Ex</t>
  </si>
  <si>
    <t>Bytes Read/Visit</t>
  </si>
  <si>
    <t>Migration Size (B)</t>
  </si>
  <si>
    <t>Migration Size (Reg)</t>
  </si>
  <si>
    <t>Overhead</t>
  </si>
  <si>
    <t>Flops/s</t>
  </si>
  <si>
    <t>Flops/visit</t>
  </si>
  <si>
    <t>Non Zeros per Visit</t>
  </si>
  <si>
    <t>Mav Visits/s per Channel</t>
  </si>
  <si>
    <t>Mem Visits: (B/s) per Channel</t>
  </si>
  <si>
    <t>Channels/node</t>
  </si>
  <si>
    <t>Peak Migrations/s (B/s) per channel</t>
  </si>
  <si>
    <t>Off node Data Rate per Channel (GB/s)</t>
  </si>
  <si>
    <t>Instr Visits: G/s per Channel</t>
  </si>
  <si>
    <t>Max visits/s based on Mem &amp; Instr per channel</t>
  </si>
  <si>
    <t>Max visits/s based on Mem, Instr, &amp; N/W per channel</t>
  </si>
  <si>
    <t xml:space="preserve"> # Network Ports per Node</t>
  </si>
  <si>
    <t>Max visits/s per channel</t>
  </si>
  <si>
    <t>Visits per row</t>
  </si>
  <si>
    <t>Total visits/s per system</t>
  </si>
  <si>
    <t>Total rows/s per system</t>
  </si>
  <si>
    <t>Up to 338</t>
  </si>
  <si>
    <t>Up to 73.3</t>
  </si>
  <si>
    <t>up to 338</t>
  </si>
  <si>
    <t>X5650</t>
  </si>
</sst>
</file>

<file path=xl/styles.xml><?xml version="1.0" encoding="utf-8"?>
<styleSheet xmlns="http://schemas.openxmlformats.org/spreadsheetml/2006/main">
  <numFmts count="4">
    <numFmt numFmtId="164" formatCode="mm/dd/yy;@"/>
    <numFmt numFmtId="165" formatCode="0.0"/>
    <numFmt numFmtId="166" formatCode="0.0%"/>
    <numFmt numFmtId="167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 textRotation="90"/>
    </xf>
    <xf numFmtId="164" fontId="2" fillId="2" borderId="1" xfId="0" applyNumberFormat="1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textRotation="90" wrapText="1"/>
    </xf>
    <xf numFmtId="0" fontId="1" fillId="4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 wrapText="1"/>
    </xf>
    <xf numFmtId="164" fontId="1" fillId="4" borderId="1" xfId="0" applyNumberFormat="1" applyFont="1" applyFill="1" applyBorder="1" applyAlignment="1">
      <alignment horizontal="center" textRotation="90" wrapText="1"/>
    </xf>
    <xf numFmtId="0" fontId="1" fillId="4" borderId="1" xfId="0" applyNumberFormat="1" applyFont="1" applyFill="1" applyBorder="1" applyAlignment="1">
      <alignment horizontal="center" textRotation="90" wrapText="1"/>
    </xf>
    <xf numFmtId="0" fontId="3" fillId="4" borderId="0" xfId="0" applyFont="1" applyFill="1" applyAlignment="1">
      <alignment horizontal="center" textRotation="90" wrapText="1"/>
    </xf>
    <xf numFmtId="0" fontId="3" fillId="4" borderId="1" xfId="0" applyNumberFormat="1" applyFont="1" applyFill="1" applyBorder="1" applyAlignment="1">
      <alignment horizontal="center" textRotation="90" wrapText="1"/>
    </xf>
    <xf numFmtId="11" fontId="3" fillId="5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3" fillId="0" borderId="1" xfId="0" quotePrefix="1" applyFont="1" applyFill="1" applyBorder="1" applyAlignment="1">
      <alignment horizontal="center" textRotation="90" wrapText="1"/>
    </xf>
    <xf numFmtId="0" fontId="3" fillId="6" borderId="1" xfId="0" quotePrefix="1" applyFont="1" applyFill="1" applyBorder="1" applyAlignment="1">
      <alignment horizontal="center" textRotation="90" wrapText="1"/>
    </xf>
    <xf numFmtId="0" fontId="3" fillId="4" borderId="1" xfId="0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Fill="1" applyBorder="1" applyAlignment="1" applyProtection="1">
      <alignment horizontal="center"/>
      <protection locked="0"/>
    </xf>
    <xf numFmtId="9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11" fontId="4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2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center"/>
    </xf>
    <xf numFmtId="9" fontId="4" fillId="0" borderId="2" xfId="0" applyNumberFormat="1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 applyProtection="1">
      <alignment horizontal="center"/>
      <protection locked="0"/>
    </xf>
    <xf numFmtId="0" fontId="4" fillId="0" borderId="4" xfId="0" applyFont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2" fontId="4" fillId="0" borderId="4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horizontal="center"/>
    </xf>
    <xf numFmtId="0" fontId="0" fillId="7" borderId="0" xfId="0" applyFill="1"/>
    <xf numFmtId="0" fontId="0" fillId="0" borderId="0" xfId="0" applyAlignment="1">
      <alignment horizontal="center" textRotation="90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7" borderId="0" xfId="0" quotePrefix="1" applyFill="1" applyAlignment="1">
      <alignment horizontal="center"/>
    </xf>
    <xf numFmtId="0" fontId="0" fillId="0" borderId="0" xfId="0" applyAlignment="1">
      <alignment horizontal="center"/>
    </xf>
    <xf numFmtId="4" fontId="4" fillId="0" borderId="5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8" borderId="0" xfId="0" applyFill="1" applyAlignment="1">
      <alignment horizontal="center" vertical="center" textRotation="90" wrapText="1"/>
    </xf>
    <xf numFmtId="0" fontId="0" fillId="9" borderId="0" xfId="0" applyFill="1" applyAlignment="1">
      <alignment horizontal="center" vertical="center" textRotation="90" wrapText="1"/>
    </xf>
  </cellXfs>
  <cellStyles count="1">
    <cellStyle name="Normal" xfId="0" builtinId="0"/>
  </cellStyles>
  <dxfs count="161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6407808398950133"/>
          <c:y val="5.1400554097404488E-2"/>
          <c:w val="0.7615237678623501"/>
          <c:h val="0.71554571303587133"/>
        </c:manualLayout>
      </c:layout>
      <c:scatterChart>
        <c:scatterStyle val="smoothMarker"/>
        <c:ser>
          <c:idx val="0"/>
          <c:order val="0"/>
          <c:tx>
            <c:strRef>
              <c:f>'Multi-Threaded'!$B$2</c:f>
              <c:strCache>
                <c:ptCount val="1"/>
                <c:pt idx="0">
                  <c:v>7.0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'Multi-Threaded'!$A$3:$A$12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xVal>
          <c:yVal>
            <c:numRef>
              <c:f>'Multi-Threaded'!$B$3:$B$12</c:f>
              <c:numCache>
                <c:formatCode>General</c:formatCode>
                <c:ptCount val="10"/>
                <c:pt idx="0">
                  <c:v>0</c:v>
                </c:pt>
                <c:pt idx="1">
                  <c:v>0.9</c:v>
                </c:pt>
                <c:pt idx="2">
                  <c:v>1.45</c:v>
                </c:pt>
                <c:pt idx="3">
                  <c:v>1.9</c:v>
                </c:pt>
                <c:pt idx="4">
                  <c:v>1.91</c:v>
                </c:pt>
                <c:pt idx="5">
                  <c:v>1.88</c:v>
                </c:pt>
                <c:pt idx="6">
                  <c:v>1.6</c:v>
                </c:pt>
                <c:pt idx="7">
                  <c:v>1.91</c:v>
                </c:pt>
                <c:pt idx="8">
                  <c:v>1.62</c:v>
                </c:pt>
                <c:pt idx="9">
                  <c:v>1.6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F87-4705-8307-305E2232971F}"/>
            </c:ext>
          </c:extLst>
        </c:ser>
        <c:ser>
          <c:idx val="1"/>
          <c:order val="1"/>
          <c:tx>
            <c:strRef>
              <c:f>'Multi-Threaded'!$C$2</c:f>
              <c:strCache>
                <c:ptCount val="1"/>
                <c:pt idx="0">
                  <c:v>49.6</c:v>
                </c:pt>
              </c:strCache>
            </c:strRef>
          </c:tx>
          <c:spPr>
            <a:ln>
              <a:solidFill>
                <a:schemeClr val="accent2"/>
              </a:solidFill>
              <a:prstDash val="lgDashDot"/>
            </a:ln>
          </c:spPr>
          <c:marker>
            <c:symbol val="none"/>
          </c:marker>
          <c:xVal>
            <c:numRef>
              <c:f>'Multi-Threaded'!$A$3:$A$12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xVal>
          <c:yVal>
            <c:numRef>
              <c:f>'Multi-Threaded'!$C$3:$C$12</c:f>
              <c:numCache>
                <c:formatCode>0.00</c:formatCode>
                <c:ptCount val="10"/>
                <c:pt idx="0">
                  <c:v>1.02</c:v>
                </c:pt>
                <c:pt idx="1">
                  <c:v>1.96</c:v>
                </c:pt>
                <c:pt idx="2">
                  <c:v>2.4</c:v>
                </c:pt>
                <c:pt idx="3">
                  <c:v>2.69</c:v>
                </c:pt>
                <c:pt idx="4">
                  <c:v>2.68</c:v>
                </c:pt>
                <c:pt idx="5">
                  <c:v>2.69</c:v>
                </c:pt>
                <c:pt idx="6">
                  <c:v>2.68</c:v>
                </c:pt>
                <c:pt idx="7">
                  <c:v>2.65</c:v>
                </c:pt>
                <c:pt idx="8" formatCode="General">
                  <c:v>2.8</c:v>
                </c:pt>
                <c:pt idx="9" formatCode="General">
                  <c:v>2.58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F87-4705-8307-305E2232971F}"/>
            </c:ext>
          </c:extLst>
        </c:ser>
        <c:ser>
          <c:idx val="2"/>
          <c:order val="2"/>
          <c:tx>
            <c:strRef>
              <c:f>'Multi-Threaded'!$D$2</c:f>
              <c:strCache>
                <c:ptCount val="1"/>
                <c:pt idx="0">
                  <c:v>73.3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'Multi-Threaded'!$A$3:$A$12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xVal>
          <c:yVal>
            <c:numRef>
              <c:f>'Multi-Threaded'!$D$3:$D$12</c:f>
              <c:numCache>
                <c:formatCode>General</c:formatCode>
                <c:ptCount val="10"/>
                <c:pt idx="0">
                  <c:v>1.1499999999999999</c:v>
                </c:pt>
                <c:pt idx="1">
                  <c:v>2.13</c:v>
                </c:pt>
                <c:pt idx="2">
                  <c:v>2.2999999999999998</c:v>
                </c:pt>
                <c:pt idx="3">
                  <c:v>3.12</c:v>
                </c:pt>
                <c:pt idx="4">
                  <c:v>2.95</c:v>
                </c:pt>
                <c:pt idx="5">
                  <c:v>2.8</c:v>
                </c:pt>
                <c:pt idx="6">
                  <c:v>2.6</c:v>
                </c:pt>
                <c:pt idx="7">
                  <c:v>2.8</c:v>
                </c:pt>
                <c:pt idx="8">
                  <c:v>2.7</c:v>
                </c:pt>
                <c:pt idx="9">
                  <c:v>2.5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F87-4705-8307-305E2232971F}"/>
            </c:ext>
          </c:extLst>
        </c:ser>
        <c:ser>
          <c:idx val="3"/>
          <c:order val="3"/>
          <c:tx>
            <c:strRef>
              <c:f>'Multi-Threaded'!$E$2</c:f>
              <c:strCache>
                <c:ptCount val="1"/>
                <c:pt idx="0">
                  <c:v>398.8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xVal>
            <c:numRef>
              <c:f>'Multi-Threaded'!$A$3:$A$12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xVal>
          <c:yVal>
            <c:numRef>
              <c:f>'Multi-Threaded'!$E$3:$E$12</c:f>
              <c:numCache>
                <c:formatCode>General</c:formatCode>
                <c:ptCount val="10"/>
                <c:pt idx="0">
                  <c:v>1.2</c:v>
                </c:pt>
                <c:pt idx="1">
                  <c:v>2.2000000000000002</c:v>
                </c:pt>
                <c:pt idx="2">
                  <c:v>2.4</c:v>
                </c:pt>
                <c:pt idx="3">
                  <c:v>3.31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2.9</c:v>
                </c:pt>
                <c:pt idx="8">
                  <c:v>2.95</c:v>
                </c:pt>
                <c:pt idx="9">
                  <c:v>2.95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F87-4705-8307-305E2232971F}"/>
            </c:ext>
          </c:extLst>
        </c:ser>
        <c:axId val="90492288"/>
        <c:axId val="90502656"/>
      </c:scatterChart>
      <c:valAx>
        <c:axId val="90492288"/>
        <c:scaling>
          <c:orientation val="minMax"/>
          <c:max val="24"/>
        </c:scaling>
        <c:axPos val="b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Threads</a:t>
                </a:r>
              </a:p>
            </c:rich>
          </c:tx>
          <c:layout>
            <c:manualLayout>
              <c:xMode val="edge"/>
              <c:yMode val="edge"/>
              <c:x val="0.44640237678623507"/>
              <c:y val="0.84125947798191891"/>
            </c:manualLayout>
          </c:layout>
        </c:title>
        <c:numFmt formatCode="General" sourceLinked="1"/>
        <c:tickLblPos val="nextTo"/>
        <c:crossAx val="90502656"/>
        <c:crosses val="autoZero"/>
        <c:crossBetween val="midCat"/>
        <c:majorUnit val="4"/>
      </c:valAx>
      <c:valAx>
        <c:axId val="90502656"/>
        <c:scaling>
          <c:orientation val="minMax"/>
          <c:max val="3.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Sustained Gflops/s</a:t>
                </a:r>
              </a:p>
            </c:rich>
          </c:tx>
          <c:layout/>
        </c:title>
        <c:numFmt formatCode="General" sourceLinked="1"/>
        <c:tickLblPos val="nextTo"/>
        <c:crossAx val="90492288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"/>
          <c:y val="0.91358413531641858"/>
          <c:w val="0.99819480898221058"/>
          <c:h val="5.8638086905803431E-2"/>
        </c:manualLayout>
      </c:layout>
    </c:legend>
    <c:plotVisOnly val="1"/>
    <c:dispBlanksAs val="gap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0947948761839569"/>
          <c:y val="5.1400554097404488E-2"/>
          <c:w val="0.71581000291630215"/>
          <c:h val="0.75258275007290731"/>
        </c:manualLayout>
      </c:layout>
      <c:scatterChart>
        <c:scatterStyle val="smoothMarker"/>
        <c:ser>
          <c:idx val="0"/>
          <c:order val="0"/>
          <c:tx>
            <c:v>From Data</c:v>
          </c:tx>
          <c:xVal>
            <c:numRef>
              <c:f>'Multi-Threaded'!$A$17:$A$20</c:f>
              <c:numCache>
                <c:formatCode>0.0</c:formatCode>
                <c:ptCount val="4"/>
                <c:pt idx="0">
                  <c:v>6.9883040935672511</c:v>
                </c:pt>
                <c:pt idx="1">
                  <c:v>49.591577634076053</c:v>
                </c:pt>
                <c:pt idx="2">
                  <c:v>73.318238950395155</c:v>
                </c:pt>
                <c:pt idx="3">
                  <c:v>398.82825000000003</c:v>
                </c:pt>
              </c:numCache>
            </c:numRef>
          </c:xVal>
          <c:yVal>
            <c:numRef>
              <c:f>'Multi-Threaded'!$C$17:$C$20</c:f>
              <c:numCache>
                <c:formatCode>General</c:formatCode>
                <c:ptCount val="4"/>
                <c:pt idx="0">
                  <c:v>197.5750895563516</c:v>
                </c:pt>
                <c:pt idx="1">
                  <c:v>995.51865882531854</c:v>
                </c:pt>
                <c:pt idx="2">
                  <c:v>1268.9695202953008</c:v>
                </c:pt>
                <c:pt idx="3">
                  <c:v>6506.5635951661634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2C8-40A8-9FE6-5AA225AB9911}"/>
            </c:ext>
          </c:extLst>
        </c:ser>
        <c:ser>
          <c:idx val="1"/>
          <c:order val="1"/>
          <c:tx>
            <c:v>Linear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'Multi-Threaded'!$A$17:$A$20</c:f>
              <c:numCache>
                <c:formatCode>0.0</c:formatCode>
                <c:ptCount val="4"/>
                <c:pt idx="0">
                  <c:v>6.9883040935672511</c:v>
                </c:pt>
                <c:pt idx="1">
                  <c:v>49.591577634076053</c:v>
                </c:pt>
                <c:pt idx="2">
                  <c:v>73.318238950395155</c:v>
                </c:pt>
                <c:pt idx="3">
                  <c:v>398.82825000000003</c:v>
                </c:pt>
              </c:numCache>
            </c:numRef>
          </c:xVal>
          <c:yVal>
            <c:numRef>
              <c:f>'Multi-Threaded'!$E$17:$E$20</c:f>
              <c:numCache>
                <c:formatCode>General</c:formatCode>
                <c:ptCount val="4"/>
                <c:pt idx="0">
                  <c:v>197.57508955635163</c:v>
                </c:pt>
                <c:pt idx="1">
                  <c:v>995.51865882531854</c:v>
                </c:pt>
                <c:pt idx="2">
                  <c:v>1439.9102570337946</c:v>
                </c:pt>
                <c:pt idx="3">
                  <c:v>7536.5924709658593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72C8-40A8-9FE6-5AA225AB9911}"/>
            </c:ext>
          </c:extLst>
        </c:ser>
        <c:axId val="90656128"/>
        <c:axId val="90666496"/>
      </c:scatterChart>
      <c:valAx>
        <c:axId val="90656128"/>
        <c:scaling>
          <c:logBase val="10"/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Sparsity</a:t>
                </a:r>
              </a:p>
            </c:rich>
          </c:tx>
          <c:layout>
            <c:manualLayout>
              <c:xMode val="edge"/>
              <c:yMode val="edge"/>
              <c:x val="0.44640237678623507"/>
              <c:y val="0.8690372557596967"/>
            </c:manualLayout>
          </c:layout>
        </c:title>
        <c:numFmt formatCode="0" sourceLinked="0"/>
        <c:tickLblPos val="nextTo"/>
        <c:crossAx val="90666496"/>
        <c:crosses val="autoZero"/>
        <c:crossBetween val="midCat"/>
      </c:valAx>
      <c:valAx>
        <c:axId val="90666496"/>
        <c:scaling>
          <c:logBase val="10"/>
          <c:orientation val="minMax"/>
          <c:min val="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Bytes from Memory per row</a:t>
                </a:r>
              </a:p>
            </c:rich>
          </c:tx>
          <c:layout/>
        </c:title>
        <c:numFmt formatCode="#,##0" sourceLinked="0"/>
        <c:tickLblPos val="nextTo"/>
        <c:crossAx val="90656128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14623140857392836"/>
          <c:y val="0.91628280839894993"/>
          <c:w val="0.726055701370662"/>
          <c:h val="8.3717191601049901E-2"/>
        </c:manualLayout>
      </c:layout>
    </c:legend>
    <c:plotVisOnly val="1"/>
    <c:dispBlanksAs val="gap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5855351414406538"/>
          <c:y val="5.1400554097404488E-2"/>
          <c:w val="0.76263050452026859"/>
          <c:h val="0.71554571303587133"/>
        </c:manualLayout>
      </c:layout>
      <c:scatterChart>
        <c:scatterStyle val="smoothMarker"/>
        <c:ser>
          <c:idx val="0"/>
          <c:order val="0"/>
          <c:tx>
            <c:v>7</c:v>
          </c:tx>
          <c:xVal>
            <c:numRef>
              <c:f>'Multi-Process'!$B$10:$B$12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'Multi-Process'!$C$10:$C$12</c:f>
              <c:numCache>
                <c:formatCode>#,##0.00</c:formatCode>
                <c:ptCount val="3"/>
                <c:pt idx="0">
                  <c:v>1.91</c:v>
                </c:pt>
                <c:pt idx="1">
                  <c:v>0.31</c:v>
                </c:pt>
                <c:pt idx="2">
                  <c:v>0.41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4CB-4F3A-AF13-95DBF35B9177}"/>
            </c:ext>
          </c:extLst>
        </c:ser>
        <c:ser>
          <c:idx val="1"/>
          <c:order val="1"/>
          <c:tx>
            <c:v>4.6</c:v>
          </c:tx>
          <c:marker>
            <c:symbol val="none"/>
          </c:marker>
          <c:xVal>
            <c:numRef>
              <c:f>'Multi-Process'!$B$10:$B$12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'Multi-Process'!$G$10:$G$12</c:f>
              <c:numCache>
                <c:formatCode>#,##0.00</c:formatCode>
                <c:ptCount val="3"/>
                <c:pt idx="0">
                  <c:v>2.69</c:v>
                </c:pt>
                <c:pt idx="1">
                  <c:v>2.02</c:v>
                </c:pt>
                <c:pt idx="2">
                  <c:v>3.05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4CB-4F3A-AF13-95DBF35B9177}"/>
            </c:ext>
          </c:extLst>
        </c:ser>
        <c:ser>
          <c:idx val="2"/>
          <c:order val="2"/>
          <c:tx>
            <c:v>73.3</c:v>
          </c:tx>
          <c:xVal>
            <c:numRef>
              <c:f>'Multi-Process'!$B$10:$B$12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'Multi-Process'!$K$10:$K$12</c:f>
              <c:numCache>
                <c:formatCode>#,##0.00</c:formatCode>
                <c:ptCount val="3"/>
                <c:pt idx="0">
                  <c:v>3.12</c:v>
                </c:pt>
                <c:pt idx="1">
                  <c:v>4.49</c:v>
                </c:pt>
                <c:pt idx="2">
                  <c:v>8.25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4CB-4F3A-AF13-95DBF35B9177}"/>
            </c:ext>
          </c:extLst>
        </c:ser>
        <c:ser>
          <c:idx val="3"/>
          <c:order val="3"/>
          <c:tx>
            <c:v>398.8</c:v>
          </c:tx>
          <c:spPr>
            <a:ln>
              <a:solidFill>
                <a:srgbClr val="00B050"/>
              </a:solidFill>
            </a:ln>
          </c:spPr>
          <c:xVal>
            <c:numRef>
              <c:f>'Multi-Process'!$B$10:$B$12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'Multi-Process'!$O$10:$O$12</c:f>
              <c:numCache>
                <c:formatCode>#,##0.00</c:formatCode>
                <c:ptCount val="3"/>
                <c:pt idx="0">
                  <c:v>3.31</c:v>
                </c:pt>
                <c:pt idx="1">
                  <c:v>4.3899999999999997</c:v>
                </c:pt>
                <c:pt idx="2">
                  <c:v>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4CB-4F3A-AF13-95DBF35B9177}"/>
            </c:ext>
          </c:extLst>
        </c:ser>
        <c:axId val="90721280"/>
        <c:axId val="90743936"/>
      </c:scatterChart>
      <c:valAx>
        <c:axId val="90721280"/>
        <c:scaling>
          <c:logBase val="10"/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Number of  Processes</a:t>
                </a:r>
              </a:p>
            </c:rich>
          </c:tx>
          <c:layout>
            <c:manualLayout>
              <c:xMode val="edge"/>
              <c:yMode val="edge"/>
              <c:x val="0.34918015456401286"/>
              <c:y val="0.84125947798191891"/>
            </c:manualLayout>
          </c:layout>
        </c:title>
        <c:numFmt formatCode="0" sourceLinked="0"/>
        <c:tickLblPos val="nextTo"/>
        <c:crossAx val="90743936"/>
        <c:crossesAt val="0.1"/>
        <c:crossBetween val="midCat"/>
      </c:valAx>
      <c:valAx>
        <c:axId val="90743936"/>
        <c:scaling>
          <c:logBase val="10"/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Sustained Gflops/s</a:t>
                </a:r>
              </a:p>
            </c:rich>
          </c:tx>
          <c:layout/>
        </c:title>
        <c:numFmt formatCode="General" sourceLinked="0"/>
        <c:tickLblPos val="nextTo"/>
        <c:crossAx val="90721280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</c:legend>
    <c:plotVisOnly val="1"/>
    <c:dispBlanksAs val="gap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3509556075365051"/>
          <c:y val="5.1400554097404488E-2"/>
          <c:w val="0.80166631890678941"/>
          <c:h val="0.67850867599883391"/>
        </c:manualLayout>
      </c:layout>
      <c:scatterChart>
        <c:scatterStyle val="smoothMarker"/>
        <c:ser>
          <c:idx val="0"/>
          <c:order val="0"/>
          <c:tx>
            <c:v>7</c:v>
          </c:tx>
          <c:xVal>
            <c:numRef>
              <c:f>'Multi-Process'!$T$34:$T$36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'Multi-Process'!$U$34:$U$36</c:f>
              <c:numCache>
                <c:formatCode>General</c:formatCode>
                <c:ptCount val="3"/>
                <c:pt idx="0">
                  <c:v>1</c:v>
                </c:pt>
                <c:pt idx="1">
                  <c:v>0.16230366492146597</c:v>
                </c:pt>
                <c:pt idx="2">
                  <c:v>0.21465968586387435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4CB-4F3A-AF13-95DBF35B9177}"/>
            </c:ext>
          </c:extLst>
        </c:ser>
        <c:ser>
          <c:idx val="1"/>
          <c:order val="1"/>
          <c:tx>
            <c:v>49.6</c:v>
          </c:tx>
          <c:marker>
            <c:symbol val="none"/>
          </c:marker>
          <c:xVal>
            <c:numRef>
              <c:f>'Multi-Process'!$T$34:$T$36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'Multi-Process'!$V$34:$V$36</c:f>
              <c:numCache>
                <c:formatCode>General</c:formatCode>
                <c:ptCount val="3"/>
                <c:pt idx="0">
                  <c:v>1</c:v>
                </c:pt>
                <c:pt idx="1">
                  <c:v>0.75092936802973975</c:v>
                </c:pt>
                <c:pt idx="2">
                  <c:v>1.1338289962825279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4CB-4F3A-AF13-95DBF35B9177}"/>
            </c:ext>
          </c:extLst>
        </c:ser>
        <c:ser>
          <c:idx val="2"/>
          <c:order val="2"/>
          <c:tx>
            <c:v>73.3</c:v>
          </c:tx>
          <c:xVal>
            <c:numRef>
              <c:f>'Multi-Process'!$T$34:$T$36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'Multi-Process'!$W$34:$W$36</c:f>
              <c:numCache>
                <c:formatCode>General</c:formatCode>
                <c:ptCount val="3"/>
                <c:pt idx="0">
                  <c:v>1</c:v>
                </c:pt>
                <c:pt idx="1">
                  <c:v>1.4391025641025641</c:v>
                </c:pt>
                <c:pt idx="2">
                  <c:v>2.6442307692307692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4CB-4F3A-AF13-95DBF35B9177}"/>
            </c:ext>
          </c:extLst>
        </c:ser>
        <c:ser>
          <c:idx val="3"/>
          <c:order val="3"/>
          <c:tx>
            <c:v>398.8</c:v>
          </c:tx>
          <c:spPr>
            <a:ln>
              <a:solidFill>
                <a:srgbClr val="00B050"/>
              </a:solidFill>
            </a:ln>
          </c:spPr>
          <c:xVal>
            <c:numRef>
              <c:f>'Multi-Process'!$T$34:$T$36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'Multi-Process'!$X$34:$X$36</c:f>
              <c:numCache>
                <c:formatCode>General</c:formatCode>
                <c:ptCount val="3"/>
                <c:pt idx="0">
                  <c:v>1</c:v>
                </c:pt>
                <c:pt idx="1">
                  <c:v>1.3262839879154078</c:v>
                </c:pt>
                <c:pt idx="2">
                  <c:v>3.6253776435045317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4CB-4F3A-AF13-95DBF35B9177}"/>
            </c:ext>
          </c:extLst>
        </c:ser>
        <c:ser>
          <c:idx val="4"/>
          <c:order val="4"/>
          <c:tx>
            <c:v>Perfect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'Multi-Process'!$T$34:$T$36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'Multi-Process'!$Y$15:$Y$17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yVal>
          <c:smooth val="1"/>
        </c:ser>
        <c:axId val="122458880"/>
        <c:axId val="122460800"/>
      </c:scatterChart>
      <c:valAx>
        <c:axId val="122458880"/>
        <c:scaling>
          <c:logBase val="10"/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Number of Processes</a:t>
                </a:r>
              </a:p>
            </c:rich>
          </c:tx>
          <c:layout>
            <c:manualLayout>
              <c:xMode val="edge"/>
              <c:yMode val="edge"/>
              <c:x val="0.32134441528142332"/>
              <c:y val="0.80885207057451181"/>
            </c:manualLayout>
          </c:layout>
        </c:title>
        <c:numFmt formatCode="0" sourceLinked="0"/>
        <c:tickLblPos val="nextTo"/>
        <c:crossAx val="122460800"/>
        <c:crossesAt val="0.1"/>
        <c:crossBetween val="midCat"/>
      </c:valAx>
      <c:valAx>
        <c:axId val="122460800"/>
        <c:scaling>
          <c:logBase val="10"/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Sustained Gflops/s</a:t>
                </a:r>
              </a:p>
            </c:rich>
          </c:tx>
          <c:layout>
            <c:manualLayout>
              <c:xMode val="edge"/>
              <c:yMode val="edge"/>
              <c:x val="0"/>
              <c:y val="0.17817804024496939"/>
            </c:manualLayout>
          </c:layout>
        </c:title>
        <c:numFmt formatCode="General" sourceLinked="0"/>
        <c:tickLblPos val="nextTo"/>
        <c:crossAx val="122458880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7.6499119618415892E-2"/>
          <c:y val="0.87191746864975239"/>
          <c:w val="0.84700139470013969"/>
          <c:h val="0.10030475357247012"/>
        </c:manualLayout>
      </c:layout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3509556075365045"/>
          <c:y val="5.1400554097404488E-2"/>
          <c:w val="0.80166631890678941"/>
          <c:h val="0.7248049722951303"/>
        </c:manualLayout>
      </c:layout>
      <c:scatterChart>
        <c:scatterStyle val="smoothMarker"/>
        <c:ser>
          <c:idx val="0"/>
          <c:order val="0"/>
          <c:tx>
            <c:v>7</c:v>
          </c:tx>
          <c:xVal>
            <c:numRef>
              <c:f>'Multi-Process'!$T$38:$T$40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'Multi-Process'!$U$38:$U$40</c:f>
              <c:numCache>
                <c:formatCode>0.0%</c:formatCode>
                <c:ptCount val="3"/>
                <c:pt idx="0">
                  <c:v>2.9843749999999999E-2</c:v>
                </c:pt>
                <c:pt idx="1">
                  <c:v>1.2109375E-3</c:v>
                </c:pt>
                <c:pt idx="2">
                  <c:v>4.0039062499999998E-4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4CB-4F3A-AF13-95DBF35B9177}"/>
            </c:ext>
          </c:extLst>
        </c:ser>
        <c:ser>
          <c:idx val="1"/>
          <c:order val="1"/>
          <c:tx>
            <c:v>49.6</c:v>
          </c:tx>
          <c:marker>
            <c:symbol val="none"/>
          </c:marker>
          <c:xVal>
            <c:numRef>
              <c:f>'Multi-Process'!$T$38:$T$40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'Multi-Process'!$V$38:$V$40</c:f>
              <c:numCache>
                <c:formatCode>0.0%</c:formatCode>
                <c:ptCount val="3"/>
                <c:pt idx="0">
                  <c:v>4.2031249999999999E-2</c:v>
                </c:pt>
                <c:pt idx="1">
                  <c:v>7.8906250000000001E-3</c:v>
                </c:pt>
                <c:pt idx="2">
                  <c:v>2.9785156249999998E-3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4CB-4F3A-AF13-95DBF35B9177}"/>
            </c:ext>
          </c:extLst>
        </c:ser>
        <c:ser>
          <c:idx val="2"/>
          <c:order val="2"/>
          <c:tx>
            <c:v>73.3</c:v>
          </c:tx>
          <c:xVal>
            <c:numRef>
              <c:f>'Multi-Process'!$T$38:$T$40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'Multi-Process'!$W$38:$W$40</c:f>
              <c:numCache>
                <c:formatCode>0.0%</c:formatCode>
                <c:ptCount val="3"/>
                <c:pt idx="0">
                  <c:v>4.8750000000000002E-2</c:v>
                </c:pt>
                <c:pt idx="1">
                  <c:v>1.7539062500000001E-2</c:v>
                </c:pt>
                <c:pt idx="2">
                  <c:v>8.056640625E-3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4CB-4F3A-AF13-95DBF35B9177}"/>
            </c:ext>
          </c:extLst>
        </c:ser>
        <c:ser>
          <c:idx val="3"/>
          <c:order val="3"/>
          <c:tx>
            <c:v>398.8</c:v>
          </c:tx>
          <c:spPr>
            <a:ln>
              <a:solidFill>
                <a:srgbClr val="00B050"/>
              </a:solidFill>
            </a:ln>
          </c:spPr>
          <c:xVal>
            <c:numRef>
              <c:f>'Multi-Process'!$T$38:$T$40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'Multi-Process'!$X$38:$X$40</c:f>
              <c:numCache>
                <c:formatCode>0.0%</c:formatCode>
                <c:ptCount val="3"/>
                <c:pt idx="0">
                  <c:v>5.1718750000000001E-2</c:v>
                </c:pt>
                <c:pt idx="1">
                  <c:v>1.7148437499999999E-2</c:v>
                </c:pt>
                <c:pt idx="2">
                  <c:v>1.171875E-2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4CB-4F3A-AF13-95DBF35B9177}"/>
            </c:ext>
          </c:extLst>
        </c:ser>
        <c:axId val="159719424"/>
        <c:axId val="159721344"/>
      </c:scatterChart>
      <c:valAx>
        <c:axId val="159719424"/>
        <c:scaling>
          <c:logBase val="10"/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Number of Processes</a:t>
                </a:r>
              </a:p>
            </c:rich>
          </c:tx>
          <c:layout>
            <c:manualLayout>
              <c:xMode val="edge"/>
              <c:yMode val="edge"/>
              <c:x val="0.38154892096821241"/>
              <c:y val="0.8458891076115489"/>
            </c:manualLayout>
          </c:layout>
        </c:title>
        <c:numFmt formatCode="0" sourceLinked="0"/>
        <c:tickLblPos val="nextTo"/>
        <c:crossAx val="159721344"/>
        <c:crossesAt val="1.0000000000000007E-4"/>
        <c:crossBetween val="midCat"/>
      </c:valAx>
      <c:valAx>
        <c:axId val="159721344"/>
        <c:scaling>
          <c:logBase val="10"/>
          <c:orientation val="minMax"/>
          <c:max val="0.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Flop Efficiency</a:t>
                </a:r>
              </a:p>
            </c:rich>
          </c:tx>
          <c:layout>
            <c:manualLayout>
              <c:xMode val="edge"/>
              <c:yMode val="edge"/>
              <c:x val="0"/>
              <c:y val="0.25688174394867325"/>
            </c:manualLayout>
          </c:layout>
        </c:title>
        <c:numFmt formatCode="0.00%" sourceLinked="0"/>
        <c:tickLblPos val="nextTo"/>
        <c:crossAx val="159719424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8.1148120083315914E-2"/>
          <c:y val="0.89969524642753018"/>
          <c:w val="0.84700139470013969"/>
          <c:h val="0.10030475357247012"/>
        </c:manualLayout>
      </c:layout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0947948761839577"/>
          <c:y val="5.1400554097404488E-2"/>
          <c:w val="0.71581000291630215"/>
          <c:h val="0.75258275007290709"/>
        </c:manualLayout>
      </c:layout>
      <c:scatterChart>
        <c:scatterStyle val="smoothMarker"/>
        <c:ser>
          <c:idx val="0"/>
          <c:order val="0"/>
          <c:tx>
            <c:v>1 Process</c:v>
          </c:tx>
          <c:xVal>
            <c:numRef>
              <c:f>'Multi-Process'!$H$20:$H$23</c:f>
              <c:numCache>
                <c:formatCode>#,##0.00</c:formatCode>
                <c:ptCount val="4"/>
                <c:pt idx="0">
                  <c:v>6.9883040935672511</c:v>
                </c:pt>
                <c:pt idx="1">
                  <c:v>49.591577634076053</c:v>
                </c:pt>
                <c:pt idx="2">
                  <c:v>73.318238950395155</c:v>
                </c:pt>
                <c:pt idx="3">
                  <c:v>398.82825000000003</c:v>
                </c:pt>
              </c:numCache>
            </c:numRef>
          </c:xVal>
          <c:yVal>
            <c:numRef>
              <c:f>'Multi-Process'!$I$20:$I$23</c:f>
              <c:numCache>
                <c:formatCode>#,##0.00</c:formatCode>
                <c:ptCount val="4"/>
                <c:pt idx="0">
                  <c:v>84.765613270996624</c:v>
                </c:pt>
                <c:pt idx="1">
                  <c:v>194.98109976083833</c:v>
                </c:pt>
                <c:pt idx="2">
                  <c:v>85.421691320305627</c:v>
                </c:pt>
                <c:pt idx="3">
                  <c:v>68.434199549350524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2C8-40A8-9FE6-5AA225AB9911}"/>
            </c:ext>
          </c:extLst>
        </c:ser>
        <c:ser>
          <c:idx val="1"/>
          <c:order val="1"/>
          <c:tx>
            <c:v>2x2</c:v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xVal>
            <c:numRef>
              <c:f>'Multi-Process'!$H$20:$H$23</c:f>
              <c:numCache>
                <c:formatCode>#,##0.00</c:formatCode>
                <c:ptCount val="4"/>
                <c:pt idx="0">
                  <c:v>6.9883040935672511</c:v>
                </c:pt>
                <c:pt idx="1">
                  <c:v>49.591577634076053</c:v>
                </c:pt>
                <c:pt idx="2">
                  <c:v>73.318238950395155</c:v>
                </c:pt>
                <c:pt idx="3">
                  <c:v>398.82825000000003</c:v>
                </c:pt>
              </c:numCache>
            </c:numRef>
          </c:xVal>
          <c:yVal>
            <c:numRef>
              <c:f>'Multi-Process'!$J$20:$J$23</c:f>
              <c:numCache>
                <c:formatCode>#,##0.00</c:formatCode>
                <c:ptCount val="4"/>
                <c:pt idx="0">
                  <c:v>2378.2302363904291</c:v>
                </c:pt>
                <c:pt idx="1">
                  <c:v>2251.1621038738062</c:v>
                </c:pt>
                <c:pt idx="2">
                  <c:v>1171.7828353215618</c:v>
                </c:pt>
                <c:pt idx="3">
                  <c:v>6592.6553477496818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72C8-40A8-9FE6-5AA225AB9911}"/>
            </c:ext>
          </c:extLst>
        </c:ser>
        <c:ser>
          <c:idx val="2"/>
          <c:order val="2"/>
          <c:tx>
            <c:v>4x4</c:v>
          </c:tx>
          <c:spPr>
            <a:ln>
              <a:solidFill>
                <a:srgbClr val="FF0000"/>
              </a:solidFill>
            </a:ln>
          </c:spPr>
          <c:xVal>
            <c:numRef>
              <c:f>'Multi-Process'!$H$20:$H$23</c:f>
              <c:numCache>
                <c:formatCode>#,##0.00</c:formatCode>
                <c:ptCount val="4"/>
                <c:pt idx="0">
                  <c:v>6.9883040935672511</c:v>
                </c:pt>
                <c:pt idx="1">
                  <c:v>49.591577634076053</c:v>
                </c:pt>
                <c:pt idx="2">
                  <c:v>73.318238950395155</c:v>
                </c:pt>
                <c:pt idx="3">
                  <c:v>398.82825000000003</c:v>
                </c:pt>
              </c:numCache>
            </c:numRef>
          </c:xVal>
          <c:yVal>
            <c:numRef>
              <c:f>'Multi-Process'!$K$20:$K$23</c:f>
              <c:numCache>
                <c:formatCode>#,##0.00</c:formatCode>
                <c:ptCount val="4"/>
                <c:pt idx="0">
                  <c:v>3653.4407631494573</c:v>
                </c:pt>
                <c:pt idx="1">
                  <c:v>3311.9248787454958</c:v>
                </c:pt>
                <c:pt idx="2">
                  <c:v>1623.7178443665971</c:v>
                </c:pt>
                <c:pt idx="3">
                  <c:v>5569.3761510957975</c:v>
                </c:pt>
              </c:numCache>
            </c:numRef>
          </c:yVal>
          <c:smooth val="1"/>
        </c:ser>
        <c:axId val="159772672"/>
        <c:axId val="159774592"/>
      </c:scatterChart>
      <c:valAx>
        <c:axId val="159772672"/>
        <c:scaling>
          <c:logBase val="10"/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Sparsity</a:t>
                </a:r>
              </a:p>
            </c:rich>
          </c:tx>
          <c:layout>
            <c:manualLayout>
              <c:xMode val="edge"/>
              <c:yMode val="edge"/>
              <c:x val="0.44640237678623507"/>
              <c:y val="0.8690372557596967"/>
            </c:manualLayout>
          </c:layout>
        </c:title>
        <c:numFmt formatCode="0" sourceLinked="0"/>
        <c:tickLblPos val="nextTo"/>
        <c:crossAx val="159774592"/>
        <c:crosses val="autoZero"/>
        <c:crossBetween val="midCat"/>
      </c:valAx>
      <c:valAx>
        <c:axId val="159774592"/>
        <c:scaling>
          <c:logBase val="10"/>
          <c:orientation val="minMax"/>
          <c:min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Effective  Bytes/Row</a:t>
                </a:r>
              </a:p>
            </c:rich>
          </c:tx>
          <c:layout/>
        </c:title>
        <c:numFmt formatCode="#,##0" sourceLinked="0"/>
        <c:tickLblPos val="nextTo"/>
        <c:crossAx val="159772672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14623140857392844"/>
          <c:y val="0.91628280839894971"/>
          <c:w val="0.85376859142607175"/>
          <c:h val="8.3717191601049901E-2"/>
        </c:manualLayout>
      </c:layout>
    </c:legend>
    <c:plotVisOnly val="1"/>
    <c:dispBlanksAs val="gap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707203266258384"/>
          <c:y val="5.1400554097404488E-2"/>
          <c:w val="0.74411198600174988"/>
          <c:h val="0.77110126859142625"/>
        </c:manualLayout>
      </c:layout>
      <c:scatterChart>
        <c:scatterStyle val="smoothMarker"/>
        <c:ser>
          <c:idx val="0"/>
          <c:order val="0"/>
          <c:xVal>
            <c:numRef>
              <c:f>Compare!$B$7:$B$11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48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Compare!$C$7:$C$11</c:f>
              <c:numCache>
                <c:formatCode>General</c:formatCode>
                <c:ptCount val="5"/>
                <c:pt idx="0">
                  <c:v>0.2122222222222222</c:v>
                </c:pt>
                <c:pt idx="1">
                  <c:v>3.4444444444444444E-2</c:v>
                </c:pt>
                <c:pt idx="2">
                  <c:v>4.5555555555555551E-2</c:v>
                </c:pt>
                <c:pt idx="3">
                  <c:v>#N/A</c:v>
                </c:pt>
                <c:pt idx="4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4CB-4F3A-AF13-95DBF35B9177}"/>
            </c:ext>
          </c:extLst>
        </c:ser>
        <c:ser>
          <c:idx val="1"/>
          <c:order val="1"/>
          <c:marker>
            <c:symbol val="none"/>
          </c:marker>
          <c:xVal>
            <c:numRef>
              <c:f>Compare!$B$7:$B$11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48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Compare!$D$7:$D$11</c:f>
              <c:numCache>
                <c:formatCode>General</c:formatCode>
                <c:ptCount val="5"/>
                <c:pt idx="0">
                  <c:v>0.29888888888888887</c:v>
                </c:pt>
                <c:pt idx="1">
                  <c:v>0.22444444444444445</c:v>
                </c:pt>
                <c:pt idx="2">
                  <c:v>0.33888888888888885</c:v>
                </c:pt>
                <c:pt idx="3">
                  <c:v>#N/A</c:v>
                </c:pt>
                <c:pt idx="4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4CB-4F3A-AF13-95DBF35B9177}"/>
            </c:ext>
          </c:extLst>
        </c:ser>
        <c:ser>
          <c:idx val="2"/>
          <c:order val="2"/>
          <c:xVal>
            <c:numRef>
              <c:f>Compare!$B$7:$B$11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48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Compare!$E$7:$E$11</c:f>
              <c:numCache>
                <c:formatCode>General</c:formatCode>
                <c:ptCount val="5"/>
                <c:pt idx="0">
                  <c:v>0.34666666666666668</c:v>
                </c:pt>
                <c:pt idx="1">
                  <c:v>0.49888888888888894</c:v>
                </c:pt>
                <c:pt idx="2">
                  <c:v>0.91666666666666663</c:v>
                </c:pt>
                <c:pt idx="3">
                  <c:v>#N/A</c:v>
                </c:pt>
                <c:pt idx="4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4CB-4F3A-AF13-95DBF35B9177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xVal>
            <c:numRef>
              <c:f>Compare!$B$7:$B$11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48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Compare!$F$7:$F$11</c:f>
              <c:numCache>
                <c:formatCode>General</c:formatCode>
                <c:ptCount val="5"/>
                <c:pt idx="0">
                  <c:v>0.36777777777777776</c:v>
                </c:pt>
                <c:pt idx="1">
                  <c:v>0.48777777777777775</c:v>
                </c:pt>
                <c:pt idx="2">
                  <c:v>1.3333333333333333</c:v>
                </c:pt>
                <c:pt idx="3">
                  <c:v>#N/A</c:v>
                </c:pt>
                <c:pt idx="4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4CB-4F3A-AF13-95DBF35B9177}"/>
            </c:ext>
          </c:extLst>
        </c:ser>
        <c:ser>
          <c:idx val="4"/>
          <c:order val="4"/>
          <c:spPr>
            <a:ln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Compare!$B$7:$B$11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48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Compare!$G$7:$G$11</c:f>
              <c:numCache>
                <c:formatCode>General</c:formatCode>
                <c:ptCount val="5"/>
                <c:pt idx="0">
                  <c:v>0.26505038978730483</c:v>
                </c:pt>
                <c:pt idx="1">
                  <c:v>0.53010077957460966</c:v>
                </c:pt>
                <c:pt idx="2">
                  <c:v>2.1204031182984386</c:v>
                </c:pt>
                <c:pt idx="3">
                  <c:v>4.4175064964550801</c:v>
                </c:pt>
                <c:pt idx="4">
                  <c:v>44.175064964550806</c:v>
                </c:pt>
              </c:numCache>
            </c:numRef>
          </c:yVal>
          <c:smooth val="1"/>
        </c:ser>
        <c:ser>
          <c:idx val="5"/>
          <c:order val="5"/>
          <c:spPr>
            <a:ln>
              <a:solidFill>
                <a:srgbClr val="00B050"/>
              </a:solidFill>
              <a:prstDash val="sysDot"/>
            </a:ln>
          </c:spPr>
          <c:marker>
            <c:symbol val="none"/>
          </c:marker>
          <c:xVal>
            <c:numRef>
              <c:f>Compare!$B$7:$B$11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48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Compare!$H$7:$H$11</c:f>
              <c:numCache>
                <c:formatCode>General</c:formatCode>
                <c:ptCount val="5"/>
                <c:pt idx="0">
                  <c:v>0.37229394201575428</c:v>
                </c:pt>
                <c:pt idx="1">
                  <c:v>0.74458788403150855</c:v>
                </c:pt>
                <c:pt idx="2">
                  <c:v>2.9783515361260342</c:v>
                </c:pt>
                <c:pt idx="3">
                  <c:v>6.2048990335959049</c:v>
                </c:pt>
                <c:pt idx="4">
                  <c:v>62.048990335959047</c:v>
                </c:pt>
              </c:numCache>
            </c:numRef>
          </c:yVal>
          <c:smooth val="1"/>
        </c:ser>
        <c:axId val="341079936"/>
        <c:axId val="341114880"/>
      </c:scatterChart>
      <c:valAx>
        <c:axId val="341079936"/>
        <c:scaling>
          <c:logBase val="10"/>
          <c:orientation val="minMax"/>
          <c:max val="100"/>
        </c:scaling>
        <c:axPos val="b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Number of  Memory Channels</a:t>
                </a:r>
              </a:p>
            </c:rich>
          </c:tx>
          <c:layout>
            <c:manualLayout>
              <c:xMode val="edge"/>
              <c:yMode val="edge"/>
              <c:x val="0.21955052493438318"/>
              <c:y val="0.90607429279673379"/>
            </c:manualLayout>
          </c:layout>
        </c:title>
        <c:numFmt formatCode="0" sourceLinked="0"/>
        <c:tickLblPos val="nextTo"/>
        <c:crossAx val="341114880"/>
        <c:crossesAt val="1.0000000000000005E-2"/>
        <c:crossBetween val="midCat"/>
      </c:valAx>
      <c:valAx>
        <c:axId val="341114880"/>
        <c:scaling>
          <c:logBase val="10"/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flops/Byte of Mem.  Ch </a:t>
                </a:r>
                <a:r>
                  <a:rPr lang="en-US" sz="1100" baseline="0"/>
                  <a:t> </a:t>
                </a:r>
                <a:r>
                  <a:rPr lang="en-US" sz="1100"/>
                  <a:t>B/W</a:t>
                </a:r>
              </a:p>
            </c:rich>
          </c:tx>
          <c:layout>
            <c:manualLayout>
              <c:xMode val="edge"/>
              <c:yMode val="edge"/>
              <c:x val="0"/>
              <c:y val="0.11104841061533972"/>
            </c:manualLayout>
          </c:layout>
        </c:title>
        <c:numFmt formatCode="General" sourceLinked="0"/>
        <c:tickLblPos val="nextTo"/>
        <c:crossAx val="3410799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</xdr:colOff>
      <xdr:row>0</xdr:row>
      <xdr:rowOff>37147</xdr:rowOff>
    </xdr:from>
    <xdr:to>
      <xdr:col>10</xdr:col>
      <xdr:colOff>354330</xdr:colOff>
      <xdr:row>14</xdr:row>
      <xdr:rowOff>113347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1ECE0CB1-13CA-418D-A6F4-6B8259400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5</xdr:col>
      <xdr:colOff>133350</xdr:colOff>
      <xdr:row>40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05DFFBD-435D-4E7C-A304-AA7935CF4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142875</xdr:colOff>
      <xdr:row>8</xdr:row>
      <xdr:rowOff>85725</xdr:rowOff>
    </xdr:from>
    <xdr:to>
      <xdr:col>29</xdr:col>
      <xdr:colOff>523875</xdr:colOff>
      <xdr:row>22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105DFFBD-435D-4E7C-A304-AA7935CF4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171450</xdr:colOff>
      <xdr:row>24</xdr:row>
      <xdr:rowOff>28575</xdr:rowOff>
    </xdr:from>
    <xdr:to>
      <xdr:col>28</xdr:col>
      <xdr:colOff>552450</xdr:colOff>
      <xdr:row>38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105DFFBD-435D-4E7C-A304-AA7935CF4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17</xdr:col>
      <xdr:colOff>342900</xdr:colOff>
      <xdr:row>38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1ECE0CB1-13CA-418D-A6F4-6B8259400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5</xdr:col>
      <xdr:colOff>304800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05DFFBD-435D-4E7C-A304-AA7935CF4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/Documents/office/hpc/AggregatedSummary/Database/SingleSheet/UPR-v19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Graphs"/>
      <sheetName val="CommonNames"/>
      <sheetName val="CuratedTOP500"/>
      <sheetName val="CuratedGRAPH500"/>
      <sheetName val="CuratedHPCG"/>
      <sheetName val="CuratedSpMV"/>
      <sheetName val="Manufacturer"/>
      <sheetName val="Sites"/>
      <sheetName val="SpMV Graphs"/>
      <sheetName val="Systems"/>
      <sheetName val="SystemModels"/>
      <sheetName val="Blades"/>
      <sheetName val="Endpoints"/>
      <sheetName val="Nodes"/>
      <sheetName val="Modules"/>
      <sheetName val="Cores"/>
      <sheetName val="Interconnect"/>
      <sheetName val="Racks"/>
      <sheetName val="Application"/>
      <sheetName val="Country"/>
      <sheetName val="Segment"/>
      <sheetName val="Region"/>
      <sheetName val="Continent"/>
      <sheetName val="Summary"/>
      <sheetName val="IO"/>
      <sheetName val="Module-Graphs"/>
      <sheetName val="TempCharts"/>
      <sheetName val="Sites-old"/>
      <sheetName val="TempTOP"/>
      <sheetName val="RawTOP500"/>
      <sheetName val="Architecture"/>
      <sheetName val="OS"/>
      <sheetName val="G500System-Model Map"/>
      <sheetName val="AllReports"/>
      <sheetName val="Sheet3"/>
      <sheetName val="Sheet2"/>
      <sheetName val="SparseMatrices"/>
      <sheetName val="Working"/>
    </sheetNames>
    <sheetDataSet>
      <sheetData sheetId="0" refreshError="1"/>
      <sheetData sheetId="1">
        <row r="2">
          <cell r="C2">
            <v>3</v>
          </cell>
        </row>
        <row r="3">
          <cell r="C3">
            <v>22</v>
          </cell>
        </row>
        <row r="7">
          <cell r="C7">
            <v>83</v>
          </cell>
        </row>
        <row r="8">
          <cell r="C8">
            <v>16</v>
          </cell>
        </row>
        <row r="9">
          <cell r="C9">
            <v>18</v>
          </cell>
        </row>
        <row r="10">
          <cell r="C10">
            <v>17</v>
          </cell>
        </row>
        <row r="11">
          <cell r="C11">
            <v>12</v>
          </cell>
        </row>
        <row r="12">
          <cell r="C12">
            <v>13</v>
          </cell>
        </row>
        <row r="13">
          <cell r="C13">
            <v>14</v>
          </cell>
        </row>
        <row r="17">
          <cell r="C17">
            <v>3</v>
          </cell>
        </row>
        <row r="19">
          <cell r="C19">
            <v>4</v>
          </cell>
        </row>
        <row r="20">
          <cell r="C20">
            <v>5</v>
          </cell>
        </row>
        <row r="21">
          <cell r="C21">
            <v>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6"/>
  <sheetViews>
    <sheetView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Q46" sqref="Q46"/>
    </sheetView>
  </sheetViews>
  <sheetFormatPr defaultColWidth="9.140625" defaultRowHeight="12.75"/>
  <cols>
    <col min="1" max="1" width="19.140625" style="19" customWidth="1"/>
    <col min="2" max="2" width="9" style="19" customWidth="1"/>
    <col min="3" max="8" width="9" style="24" customWidth="1"/>
    <col min="9" max="11" width="8.7109375" style="24" customWidth="1"/>
    <col min="12" max="13" width="6.85546875" style="19" customWidth="1"/>
    <col min="14" max="16" width="9.140625" style="19"/>
    <col min="17" max="17" width="15.7109375" style="19" customWidth="1"/>
    <col min="18" max="18" width="4.7109375" style="19" customWidth="1"/>
    <col min="19" max="16384" width="9.140625" style="19"/>
  </cols>
  <sheetData>
    <row r="1" spans="1:25" s="4" customFormat="1" ht="139.5">
      <c r="A1" s="3" t="s">
        <v>5</v>
      </c>
      <c r="B1" s="6" t="s">
        <v>13</v>
      </c>
      <c r="C1" s="9" t="s">
        <v>14</v>
      </c>
      <c r="D1" s="10" t="s">
        <v>15</v>
      </c>
      <c r="E1" s="11" t="s">
        <v>16</v>
      </c>
      <c r="F1" s="12" t="s">
        <v>17</v>
      </c>
      <c r="G1" s="12" t="s">
        <v>18</v>
      </c>
      <c r="H1" s="12" t="s">
        <v>19</v>
      </c>
      <c r="I1" s="13" t="s">
        <v>23</v>
      </c>
      <c r="J1" s="13" t="s">
        <v>24</v>
      </c>
      <c r="K1" s="13" t="s">
        <v>25</v>
      </c>
      <c r="L1" s="14" t="s">
        <v>26</v>
      </c>
      <c r="M1" s="15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5" t="s">
        <v>32</v>
      </c>
      <c r="S1" s="4" t="s">
        <v>33</v>
      </c>
      <c r="T1" s="4" t="s">
        <v>34</v>
      </c>
      <c r="W1" s="16" t="s">
        <v>35</v>
      </c>
      <c r="X1" s="16" t="s">
        <v>36</v>
      </c>
      <c r="Y1" s="16" t="s">
        <v>37</v>
      </c>
    </row>
    <row r="2" spans="1:25" s="17" customFormat="1">
      <c r="A2" s="21" t="s">
        <v>97</v>
      </c>
      <c r="B2" s="49">
        <v>1.40625</v>
      </c>
      <c r="C2" s="24">
        <v>1</v>
      </c>
      <c r="D2" s="24">
        <v>1</v>
      </c>
      <c r="E2" s="24">
        <v>0</v>
      </c>
      <c r="F2" s="25" t="e">
        <v>#N/A</v>
      </c>
      <c r="G2" s="25" t="e">
        <v>#N/A</v>
      </c>
      <c r="H2" s="25" t="e">
        <v>#N/A</v>
      </c>
      <c r="I2" s="24" t="e">
        <v>#N/A</v>
      </c>
      <c r="J2" s="24">
        <v>1</v>
      </c>
      <c r="K2" s="24">
        <v>1</v>
      </c>
      <c r="L2" s="22">
        <v>6.25E-2</v>
      </c>
      <c r="M2" s="19" t="e">
        <v>#N/A</v>
      </c>
      <c r="N2" s="19">
        <v>6.9883040935672511</v>
      </c>
      <c r="O2" s="19">
        <v>525825</v>
      </c>
      <c r="P2" s="19">
        <v>3674625</v>
      </c>
      <c r="Q2" s="50" t="s">
        <v>71</v>
      </c>
      <c r="R2" s="22" t="s">
        <v>101</v>
      </c>
      <c r="S2" s="19" t="s">
        <v>42</v>
      </c>
      <c r="T2" s="17">
        <v>1.40625</v>
      </c>
      <c r="W2" s="19" t="e">
        <v>#N/A</v>
      </c>
      <c r="X2" s="19" t="e">
        <v>#N/A</v>
      </c>
      <c r="Y2" s="19" t="e">
        <v>#N/A</v>
      </c>
    </row>
    <row r="3" spans="1:25" s="17" customFormat="1">
      <c r="A3" s="21" t="s">
        <v>97</v>
      </c>
      <c r="B3" s="23">
        <v>2.03125</v>
      </c>
      <c r="C3" s="24">
        <v>2</v>
      </c>
      <c r="D3" s="24">
        <v>2</v>
      </c>
      <c r="E3" s="24">
        <v>0</v>
      </c>
      <c r="F3" s="25" t="e">
        <v>#N/A</v>
      </c>
      <c r="G3" s="25" t="e">
        <v>#N/A</v>
      </c>
      <c r="H3" s="25" t="e">
        <v>#N/A</v>
      </c>
      <c r="I3" s="24" t="e">
        <v>#N/A</v>
      </c>
      <c r="J3" s="24">
        <v>1</v>
      </c>
      <c r="K3" s="24">
        <v>1</v>
      </c>
      <c r="L3" s="22">
        <v>0.125</v>
      </c>
      <c r="M3" s="19" t="e">
        <v>#N/A</v>
      </c>
      <c r="N3" s="17">
        <v>6.9883040935672511</v>
      </c>
      <c r="O3" s="17">
        <v>525825</v>
      </c>
      <c r="P3" s="17">
        <v>3674625</v>
      </c>
      <c r="Q3" s="52" t="s">
        <v>71</v>
      </c>
      <c r="R3" s="22" t="s">
        <v>101</v>
      </c>
      <c r="S3" s="17" t="s">
        <v>42</v>
      </c>
      <c r="T3" s="17">
        <v>1.015625</v>
      </c>
      <c r="W3" s="19" t="e">
        <v>#N/A</v>
      </c>
      <c r="X3" s="19" t="e">
        <v>#N/A</v>
      </c>
      <c r="Y3" s="19" t="e">
        <v>#N/A</v>
      </c>
    </row>
    <row r="4" spans="1:25" s="17" customFormat="1">
      <c r="A4" s="21" t="s">
        <v>97</v>
      </c>
      <c r="B4" s="23">
        <v>2.34375</v>
      </c>
      <c r="C4" s="24">
        <v>3</v>
      </c>
      <c r="D4" s="24">
        <v>3</v>
      </c>
      <c r="E4" s="24">
        <v>0</v>
      </c>
      <c r="F4" s="25" t="e">
        <v>#N/A</v>
      </c>
      <c r="G4" s="25" t="e">
        <v>#N/A</v>
      </c>
      <c r="H4" s="25" t="e">
        <v>#N/A</v>
      </c>
      <c r="I4" s="24" t="e">
        <v>#N/A</v>
      </c>
      <c r="J4" s="24">
        <v>1</v>
      </c>
      <c r="K4" s="24">
        <v>1</v>
      </c>
      <c r="L4" s="22">
        <v>0.1875</v>
      </c>
      <c r="M4" s="19" t="e">
        <v>#N/A</v>
      </c>
      <c r="N4" s="17">
        <v>6.9883040935672511</v>
      </c>
      <c r="O4" s="17">
        <v>525825</v>
      </c>
      <c r="P4" s="17">
        <v>3674625</v>
      </c>
      <c r="Q4" s="52" t="s">
        <v>71</v>
      </c>
      <c r="R4" s="22" t="s">
        <v>101</v>
      </c>
      <c r="S4" s="17" t="s">
        <v>42</v>
      </c>
      <c r="T4" s="17">
        <v>0.78125</v>
      </c>
      <c r="W4" s="19" t="e">
        <v>#N/A</v>
      </c>
      <c r="X4" s="19" t="e">
        <v>#N/A</v>
      </c>
      <c r="Y4" s="19" t="e">
        <v>#N/A</v>
      </c>
    </row>
    <row r="5" spans="1:25" s="17" customFormat="1">
      <c r="A5" s="21" t="s">
        <v>97</v>
      </c>
      <c r="B5" s="23">
        <v>3.75</v>
      </c>
      <c r="C5" s="24">
        <v>4</v>
      </c>
      <c r="D5" s="24">
        <v>4</v>
      </c>
      <c r="E5" s="24">
        <v>0</v>
      </c>
      <c r="F5" s="25" t="e">
        <v>#N/A</v>
      </c>
      <c r="G5" s="25" t="e">
        <v>#N/A</v>
      </c>
      <c r="H5" s="25" t="e">
        <v>#N/A</v>
      </c>
      <c r="I5" s="24" t="e">
        <v>#N/A</v>
      </c>
      <c r="J5" s="24">
        <v>1</v>
      </c>
      <c r="K5" s="24">
        <v>1</v>
      </c>
      <c r="L5" s="22">
        <v>0.25</v>
      </c>
      <c r="M5" s="19" t="e">
        <v>#N/A</v>
      </c>
      <c r="N5" s="17">
        <v>6.9883040935672511</v>
      </c>
      <c r="O5" s="17">
        <v>525825</v>
      </c>
      <c r="P5" s="17">
        <v>3674625</v>
      </c>
      <c r="Q5" s="52" t="s">
        <v>71</v>
      </c>
      <c r="R5" s="22" t="s">
        <v>101</v>
      </c>
      <c r="S5" s="17" t="s">
        <v>42</v>
      </c>
      <c r="T5" s="17">
        <v>0.9375</v>
      </c>
      <c r="W5" s="19" t="e">
        <v>#N/A</v>
      </c>
      <c r="X5" s="19" t="e">
        <v>#N/A</v>
      </c>
      <c r="Y5" s="19" t="e">
        <v>#N/A</v>
      </c>
    </row>
    <row r="6" spans="1:25" s="17" customFormat="1">
      <c r="A6" s="21" t="s">
        <v>97</v>
      </c>
      <c r="B6" s="23">
        <v>4.947916666666667</v>
      </c>
      <c r="C6" s="24">
        <v>5</v>
      </c>
      <c r="D6" s="24">
        <v>5</v>
      </c>
      <c r="E6" s="24">
        <v>0</v>
      </c>
      <c r="F6" s="25" t="e">
        <v>#N/A</v>
      </c>
      <c r="G6" s="25" t="e">
        <v>#N/A</v>
      </c>
      <c r="H6" s="25" t="e">
        <v>#N/A</v>
      </c>
      <c r="I6" s="24" t="e">
        <v>#N/A</v>
      </c>
      <c r="J6" s="24">
        <v>1</v>
      </c>
      <c r="K6" s="24">
        <v>1</v>
      </c>
      <c r="L6" s="22">
        <v>0.3125</v>
      </c>
      <c r="M6" s="19" t="e">
        <v>#N/A</v>
      </c>
      <c r="N6" s="17">
        <v>6.9883040935672511</v>
      </c>
      <c r="O6" s="17">
        <v>525825</v>
      </c>
      <c r="P6" s="17">
        <v>3674625</v>
      </c>
      <c r="Q6" s="52" t="s">
        <v>71</v>
      </c>
      <c r="R6" s="22" t="s">
        <v>101</v>
      </c>
      <c r="S6" s="17" t="s">
        <v>42</v>
      </c>
      <c r="T6" s="17">
        <v>0.98958333333333337</v>
      </c>
      <c r="W6" s="19" t="e">
        <v>#N/A</v>
      </c>
      <c r="X6" s="19" t="e">
        <v>#N/A</v>
      </c>
      <c r="Y6" s="19" t="e">
        <v>#N/A</v>
      </c>
    </row>
    <row r="7" spans="1:25" s="17" customFormat="1">
      <c r="A7" s="21" t="s">
        <v>97</v>
      </c>
      <c r="B7" s="23">
        <v>3.59375</v>
      </c>
      <c r="C7" s="24">
        <v>6</v>
      </c>
      <c r="D7" s="24">
        <v>6</v>
      </c>
      <c r="E7" s="24">
        <v>0</v>
      </c>
      <c r="F7" s="25" t="e">
        <v>#N/A</v>
      </c>
      <c r="G7" s="25" t="e">
        <v>#N/A</v>
      </c>
      <c r="H7" s="25" t="e">
        <v>#N/A</v>
      </c>
      <c r="I7" s="24" t="e">
        <v>#N/A</v>
      </c>
      <c r="J7" s="24">
        <v>1</v>
      </c>
      <c r="K7" s="24">
        <v>1</v>
      </c>
      <c r="L7" s="22">
        <v>0.375</v>
      </c>
      <c r="M7" s="19" t="e">
        <v>#N/A</v>
      </c>
      <c r="N7" s="17">
        <v>6.9883040935672511</v>
      </c>
      <c r="O7" s="17">
        <v>525825</v>
      </c>
      <c r="P7" s="17">
        <v>3674625</v>
      </c>
      <c r="Q7" s="52" t="s">
        <v>71</v>
      </c>
      <c r="R7" s="22" t="s">
        <v>101</v>
      </c>
      <c r="S7" s="17" t="s">
        <v>42</v>
      </c>
      <c r="T7" s="17">
        <v>0.59895833333333337</v>
      </c>
      <c r="W7" s="19" t="e">
        <v>#N/A</v>
      </c>
      <c r="X7" s="19" t="e">
        <v>#N/A</v>
      </c>
      <c r="Y7" s="19" t="e">
        <v>#N/A</v>
      </c>
    </row>
    <row r="8" spans="1:25" s="17" customFormat="1">
      <c r="A8" s="21" t="s">
        <v>97</v>
      </c>
      <c r="B8" s="23">
        <v>5.3645833333333339</v>
      </c>
      <c r="C8" s="24">
        <v>8</v>
      </c>
      <c r="D8" s="24">
        <v>8</v>
      </c>
      <c r="E8" s="24">
        <v>0</v>
      </c>
      <c r="F8" s="25" t="e">
        <v>#N/A</v>
      </c>
      <c r="G8" s="25" t="e">
        <v>#N/A</v>
      </c>
      <c r="H8" s="25" t="e">
        <v>#N/A</v>
      </c>
      <c r="I8" s="24" t="e">
        <v>#N/A</v>
      </c>
      <c r="J8" s="24">
        <v>1</v>
      </c>
      <c r="K8" s="24">
        <v>1</v>
      </c>
      <c r="L8" s="22">
        <v>0.5</v>
      </c>
      <c r="M8" s="19" t="e">
        <v>#N/A</v>
      </c>
      <c r="N8" s="17">
        <v>6.9883040935672511</v>
      </c>
      <c r="O8" s="17">
        <v>525825</v>
      </c>
      <c r="P8" s="17">
        <v>3674625</v>
      </c>
      <c r="Q8" s="48" t="s">
        <v>71</v>
      </c>
      <c r="R8" s="22" t="s">
        <v>101</v>
      </c>
      <c r="S8" s="17" t="s">
        <v>42</v>
      </c>
      <c r="T8" s="17">
        <v>0.67057291666666674</v>
      </c>
      <c r="W8" s="19" t="e">
        <v>#N/A</v>
      </c>
      <c r="X8" s="19" t="e">
        <v>#N/A</v>
      </c>
      <c r="Y8" s="19" t="e">
        <v>#N/A</v>
      </c>
    </row>
    <row r="9" spans="1:25" s="17" customFormat="1">
      <c r="A9" s="21" t="s">
        <v>97</v>
      </c>
      <c r="B9" s="23">
        <v>4.791666666666667</v>
      </c>
      <c r="C9" s="24">
        <v>10</v>
      </c>
      <c r="D9" s="24">
        <v>10</v>
      </c>
      <c r="E9" s="24">
        <v>0</v>
      </c>
      <c r="F9" s="25" t="e">
        <v>#N/A</v>
      </c>
      <c r="G9" s="25" t="e">
        <v>#N/A</v>
      </c>
      <c r="H9" s="25" t="e">
        <v>#N/A</v>
      </c>
      <c r="I9" s="24" t="e">
        <v>#N/A</v>
      </c>
      <c r="J9" s="24">
        <v>1</v>
      </c>
      <c r="K9" s="24">
        <v>1</v>
      </c>
      <c r="L9" s="22">
        <v>0.625</v>
      </c>
      <c r="M9" s="19" t="e">
        <v>#N/A</v>
      </c>
      <c r="N9" s="17">
        <v>6.9883040935672511</v>
      </c>
      <c r="O9" s="17">
        <v>525825</v>
      </c>
      <c r="P9" s="17">
        <v>3674625</v>
      </c>
      <c r="Q9" s="48" t="s">
        <v>71</v>
      </c>
      <c r="R9" s="22" t="s">
        <v>101</v>
      </c>
      <c r="S9" s="17" t="s">
        <v>42</v>
      </c>
      <c r="T9" s="17">
        <v>0.47916666666666669</v>
      </c>
      <c r="W9" s="19" t="e">
        <v>#N/A</v>
      </c>
      <c r="X9" s="19" t="e">
        <v>#N/A</v>
      </c>
      <c r="Y9" s="19" t="e">
        <v>#N/A</v>
      </c>
    </row>
    <row r="10" spans="1:25" s="17" customFormat="1">
      <c r="A10" s="21" t="s">
        <v>97</v>
      </c>
      <c r="B10" s="23">
        <v>4.7395833333333339</v>
      </c>
      <c r="C10" s="24">
        <v>12</v>
      </c>
      <c r="D10" s="24">
        <v>12</v>
      </c>
      <c r="E10" s="24">
        <v>0</v>
      </c>
      <c r="F10" s="25" t="e">
        <v>#N/A</v>
      </c>
      <c r="G10" s="25" t="e">
        <v>#N/A</v>
      </c>
      <c r="H10" s="25" t="e">
        <v>#N/A</v>
      </c>
      <c r="I10" s="24" t="e">
        <v>#N/A</v>
      </c>
      <c r="J10" s="24">
        <v>1</v>
      </c>
      <c r="K10" s="24">
        <v>1</v>
      </c>
      <c r="L10" s="22">
        <v>0.75</v>
      </c>
      <c r="M10" s="19" t="e">
        <v>#N/A</v>
      </c>
      <c r="N10" s="17">
        <v>6.9883040935672511</v>
      </c>
      <c r="O10" s="17">
        <v>525825</v>
      </c>
      <c r="P10" s="17">
        <v>3674625</v>
      </c>
      <c r="Q10" s="48" t="s">
        <v>71</v>
      </c>
      <c r="R10" s="22" t="s">
        <v>101</v>
      </c>
      <c r="S10" s="17" t="s">
        <v>42</v>
      </c>
      <c r="T10" s="17">
        <v>0.39496527777777785</v>
      </c>
      <c r="W10" s="19" t="e">
        <v>#N/A</v>
      </c>
      <c r="X10" s="19" t="e">
        <v>#N/A</v>
      </c>
      <c r="Y10" s="19" t="e">
        <v>#N/A</v>
      </c>
    </row>
    <row r="11" spans="1:25" s="17" customFormat="1">
      <c r="A11" s="21" t="s">
        <v>97</v>
      </c>
      <c r="B11" s="23">
        <v>2.5</v>
      </c>
      <c r="C11" s="24">
        <v>16</v>
      </c>
      <c r="D11" s="24">
        <v>16</v>
      </c>
      <c r="E11" s="24">
        <v>0</v>
      </c>
      <c r="F11" s="25" t="e">
        <v>#N/A</v>
      </c>
      <c r="G11" s="25" t="e">
        <v>#N/A</v>
      </c>
      <c r="H11" s="25" t="e">
        <v>#N/A</v>
      </c>
      <c r="I11" s="24" t="e">
        <v>#N/A</v>
      </c>
      <c r="J11" s="24">
        <v>1</v>
      </c>
      <c r="K11" s="24">
        <v>1</v>
      </c>
      <c r="L11" s="22">
        <v>1</v>
      </c>
      <c r="M11" s="19" t="e">
        <v>#N/A</v>
      </c>
      <c r="N11" s="17">
        <v>6.9883040935672511</v>
      </c>
      <c r="O11" s="17">
        <v>525825</v>
      </c>
      <c r="P11" s="17">
        <v>3674625</v>
      </c>
      <c r="Q11" s="17" t="s">
        <v>71</v>
      </c>
      <c r="R11" s="22" t="s">
        <v>101</v>
      </c>
      <c r="S11" s="17" t="s">
        <v>42</v>
      </c>
      <c r="T11" s="17">
        <v>0.15625</v>
      </c>
      <c r="W11" s="19" t="e">
        <v>#N/A</v>
      </c>
      <c r="X11" s="19" t="e">
        <v>#N/A</v>
      </c>
      <c r="Y11" s="19" t="e">
        <v>#N/A</v>
      </c>
    </row>
    <row r="12" spans="1:25" s="17" customFormat="1" ht="15">
      <c r="A12" s="21" t="s">
        <v>97</v>
      </c>
      <c r="B12" s="23">
        <v>2.092233009708738</v>
      </c>
      <c r="C12" s="24">
        <v>1</v>
      </c>
      <c r="D12" s="24">
        <v>1</v>
      </c>
      <c r="E12" s="24">
        <v>0</v>
      </c>
      <c r="F12" s="25" t="e">
        <v>#N/A</v>
      </c>
      <c r="G12" s="25" t="e">
        <v>#N/A</v>
      </c>
      <c r="H12" s="25" t="e">
        <v>#N/A</v>
      </c>
      <c r="I12" s="24" t="e">
        <v>#N/A</v>
      </c>
      <c r="J12" s="24">
        <v>1</v>
      </c>
      <c r="K12" s="24">
        <v>1</v>
      </c>
      <c r="L12" s="22">
        <v>6.25E-2</v>
      </c>
      <c r="M12" s="19" t="e">
        <v>#N/A</v>
      </c>
      <c r="N12" s="17">
        <v>49.591577634076053</v>
      </c>
      <c r="O12" s="17">
        <v>227632</v>
      </c>
      <c r="P12" s="17">
        <v>11288630</v>
      </c>
      <c r="Q12" s="27" t="s">
        <v>41</v>
      </c>
      <c r="R12" s="22" t="s">
        <v>101</v>
      </c>
      <c r="S12" s="17" t="s">
        <v>42</v>
      </c>
      <c r="T12" s="17">
        <v>2.092233009708738</v>
      </c>
      <c r="W12" s="19" t="e">
        <v>#N/A</v>
      </c>
      <c r="X12" s="19" t="e">
        <v>#N/A</v>
      </c>
      <c r="Y12" s="19" t="e">
        <v>#N/A</v>
      </c>
    </row>
    <row r="13" spans="1:25" s="32" customFormat="1" ht="15.75" thickBot="1">
      <c r="A13" s="31" t="s">
        <v>97</v>
      </c>
      <c r="B13" s="34">
        <v>3.2961165048543686</v>
      </c>
      <c r="C13" s="35">
        <v>2</v>
      </c>
      <c r="D13" s="35">
        <v>2</v>
      </c>
      <c r="E13" s="35">
        <v>0</v>
      </c>
      <c r="F13" s="25" t="e">
        <v>#N/A</v>
      </c>
      <c r="G13" s="25" t="e">
        <v>#N/A</v>
      </c>
      <c r="H13" s="25" t="e">
        <v>#N/A</v>
      </c>
      <c r="I13" s="24" t="e">
        <v>#N/A</v>
      </c>
      <c r="J13" s="35">
        <v>1</v>
      </c>
      <c r="K13" s="35">
        <v>1</v>
      </c>
      <c r="L13" s="33">
        <v>0.125</v>
      </c>
      <c r="M13" s="19" t="e">
        <v>#N/A</v>
      </c>
      <c r="N13" s="32">
        <v>49.591577634076053</v>
      </c>
      <c r="O13" s="32">
        <v>227632</v>
      </c>
      <c r="P13" s="32">
        <v>11288630</v>
      </c>
      <c r="Q13" s="36" t="s">
        <v>41</v>
      </c>
      <c r="R13" s="33" t="s">
        <v>101</v>
      </c>
      <c r="S13" s="17" t="s">
        <v>42</v>
      </c>
      <c r="T13" s="17">
        <v>1.6480582524271843</v>
      </c>
      <c r="W13" s="19" t="e">
        <v>#N/A</v>
      </c>
      <c r="X13" s="19" t="e">
        <v>#N/A</v>
      </c>
      <c r="Y13" s="19" t="e">
        <v>#N/A</v>
      </c>
    </row>
    <row r="14" spans="1:25" s="40" customFormat="1" ht="15.75" thickTop="1">
      <c r="A14" s="39" t="s">
        <v>97</v>
      </c>
      <c r="B14" s="42">
        <v>4.4223300970873787</v>
      </c>
      <c r="C14" s="43">
        <v>3</v>
      </c>
      <c r="D14" s="43">
        <v>3</v>
      </c>
      <c r="E14" s="43">
        <v>0</v>
      </c>
      <c r="F14" s="25" t="e">
        <v>#N/A</v>
      </c>
      <c r="G14" s="25" t="e">
        <v>#N/A</v>
      </c>
      <c r="H14" s="25" t="e">
        <v>#N/A</v>
      </c>
      <c r="I14" s="24" t="e">
        <v>#N/A</v>
      </c>
      <c r="J14" s="43">
        <v>1</v>
      </c>
      <c r="K14" s="43">
        <v>1</v>
      </c>
      <c r="L14" s="41">
        <v>0.1875</v>
      </c>
      <c r="M14" s="19" t="e">
        <v>#N/A</v>
      </c>
      <c r="N14" s="40">
        <v>49.591577634076053</v>
      </c>
      <c r="O14" s="40">
        <v>227632</v>
      </c>
      <c r="P14" s="40">
        <v>11288630</v>
      </c>
      <c r="Q14" s="44" t="s">
        <v>41</v>
      </c>
      <c r="R14" s="41" t="s">
        <v>101</v>
      </c>
      <c r="S14" s="40" t="s">
        <v>42</v>
      </c>
      <c r="T14" s="17">
        <v>1.4741100323624596</v>
      </c>
      <c r="W14" s="19" t="e">
        <v>#N/A</v>
      </c>
      <c r="X14" s="19" t="e">
        <v>#N/A</v>
      </c>
      <c r="Y14" s="19" t="e">
        <v>#N/A</v>
      </c>
    </row>
    <row r="15" spans="1:25" s="17" customFormat="1" ht="15">
      <c r="A15" s="21" t="s">
        <v>97</v>
      </c>
      <c r="B15" s="42">
        <v>4.5</v>
      </c>
      <c r="C15" s="43">
        <v>4</v>
      </c>
      <c r="D15" s="24">
        <v>4</v>
      </c>
      <c r="E15" s="24">
        <v>0</v>
      </c>
      <c r="F15" s="25" t="e">
        <v>#N/A</v>
      </c>
      <c r="G15" s="25" t="e">
        <v>#N/A</v>
      </c>
      <c r="H15" s="25" t="e">
        <v>#N/A</v>
      </c>
      <c r="I15" s="24" t="e">
        <v>#N/A</v>
      </c>
      <c r="J15" s="43">
        <v>1</v>
      </c>
      <c r="K15" s="24">
        <v>1</v>
      </c>
      <c r="L15" s="22">
        <v>0.25</v>
      </c>
      <c r="M15" s="19" t="e">
        <v>#N/A</v>
      </c>
      <c r="N15" s="17">
        <v>49.591577634076053</v>
      </c>
      <c r="O15" s="17">
        <v>227632</v>
      </c>
      <c r="P15" s="17">
        <v>11288630</v>
      </c>
      <c r="Q15" s="27" t="s">
        <v>41</v>
      </c>
      <c r="R15" s="22" t="s">
        <v>101</v>
      </c>
      <c r="S15" s="40" t="s">
        <v>42</v>
      </c>
      <c r="T15" s="17">
        <v>1.125</v>
      </c>
      <c r="W15" s="19" t="e">
        <v>#N/A</v>
      </c>
      <c r="X15" s="19" t="e">
        <v>#N/A</v>
      </c>
      <c r="Y15" s="19" t="e">
        <v>#N/A</v>
      </c>
    </row>
    <row r="16" spans="1:25" s="17" customFormat="1" ht="15">
      <c r="A16" s="21" t="s">
        <v>97</v>
      </c>
      <c r="B16" s="42">
        <v>4.616504854368932</v>
      </c>
      <c r="C16" s="43">
        <v>5</v>
      </c>
      <c r="D16" s="24">
        <v>5</v>
      </c>
      <c r="E16" s="24">
        <v>0</v>
      </c>
      <c r="F16" s="25" t="e">
        <v>#N/A</v>
      </c>
      <c r="G16" s="25" t="e">
        <v>#N/A</v>
      </c>
      <c r="H16" s="25" t="e">
        <v>#N/A</v>
      </c>
      <c r="I16" s="24" t="e">
        <v>#N/A</v>
      </c>
      <c r="J16" s="43">
        <v>1</v>
      </c>
      <c r="K16" s="24">
        <v>1</v>
      </c>
      <c r="L16" s="22">
        <v>0.3125</v>
      </c>
      <c r="M16" s="19" t="e">
        <v>#N/A</v>
      </c>
      <c r="N16" s="17">
        <v>49.591577634076053</v>
      </c>
      <c r="O16" s="17">
        <v>227632</v>
      </c>
      <c r="P16" s="17">
        <v>11288630</v>
      </c>
      <c r="Q16" s="27" t="s">
        <v>41</v>
      </c>
      <c r="R16" s="22" t="s">
        <v>101</v>
      </c>
      <c r="S16" s="40" t="s">
        <v>42</v>
      </c>
      <c r="T16" s="17">
        <v>0.92330097087378638</v>
      </c>
      <c r="W16" s="19" t="e">
        <v>#N/A</v>
      </c>
      <c r="X16" s="19" t="e">
        <v>#N/A</v>
      </c>
      <c r="Y16" s="19" t="e">
        <v>#N/A</v>
      </c>
    </row>
    <row r="17" spans="1:25" s="17" customFormat="1" ht="15">
      <c r="A17" s="21" t="s">
        <v>97</v>
      </c>
      <c r="B17" s="42">
        <v>4.0339805825242721</v>
      </c>
      <c r="C17" s="43">
        <v>6</v>
      </c>
      <c r="D17" s="24">
        <v>6</v>
      </c>
      <c r="E17" s="24">
        <v>0</v>
      </c>
      <c r="F17" s="25" t="e">
        <v>#N/A</v>
      </c>
      <c r="G17" s="25" t="e">
        <v>#N/A</v>
      </c>
      <c r="H17" s="25" t="e">
        <v>#N/A</v>
      </c>
      <c r="I17" s="24" t="e">
        <v>#N/A</v>
      </c>
      <c r="J17" s="43">
        <v>1</v>
      </c>
      <c r="K17" s="24">
        <v>1</v>
      </c>
      <c r="L17" s="22">
        <v>0.375</v>
      </c>
      <c r="M17" s="19" t="e">
        <v>#N/A</v>
      </c>
      <c r="N17" s="17">
        <v>49.591577634076053</v>
      </c>
      <c r="O17" s="17">
        <v>227632</v>
      </c>
      <c r="P17" s="17">
        <v>11288630</v>
      </c>
      <c r="Q17" s="27" t="s">
        <v>41</v>
      </c>
      <c r="R17" s="22" t="s">
        <v>101</v>
      </c>
      <c r="S17" s="40" t="s">
        <v>42</v>
      </c>
      <c r="T17" s="17">
        <v>0.67233009708737868</v>
      </c>
      <c r="W17" s="19" t="e">
        <v>#N/A</v>
      </c>
      <c r="X17" s="19" t="e">
        <v>#N/A</v>
      </c>
      <c r="Y17" s="19" t="e">
        <v>#N/A</v>
      </c>
    </row>
    <row r="18" spans="1:25" s="17" customFormat="1" ht="15">
      <c r="A18" s="21" t="s">
        <v>97</v>
      </c>
      <c r="B18" s="42">
        <v>3.6844660194174756</v>
      </c>
      <c r="C18" s="43">
        <v>8</v>
      </c>
      <c r="D18" s="24">
        <v>8</v>
      </c>
      <c r="E18" s="24">
        <v>0</v>
      </c>
      <c r="F18" s="25" t="e">
        <v>#N/A</v>
      </c>
      <c r="G18" s="25" t="e">
        <v>#N/A</v>
      </c>
      <c r="H18" s="25" t="e">
        <v>#N/A</v>
      </c>
      <c r="I18" s="24" t="e">
        <v>#N/A</v>
      </c>
      <c r="J18" s="43">
        <v>1</v>
      </c>
      <c r="K18" s="24">
        <v>1</v>
      </c>
      <c r="L18" s="22">
        <v>0.5</v>
      </c>
      <c r="M18" s="19" t="e">
        <v>#N/A</v>
      </c>
      <c r="N18" s="17">
        <v>49.591577634076053</v>
      </c>
      <c r="O18" s="17">
        <v>227632</v>
      </c>
      <c r="P18" s="17">
        <v>11288630</v>
      </c>
      <c r="Q18" s="27" t="s">
        <v>41</v>
      </c>
      <c r="R18" s="22" t="s">
        <v>101</v>
      </c>
      <c r="S18" s="40" t="s">
        <v>42</v>
      </c>
      <c r="T18" s="17">
        <v>0.46055825242718446</v>
      </c>
      <c r="W18" s="19" t="e">
        <v>#N/A</v>
      </c>
      <c r="X18" s="19" t="e">
        <v>#N/A</v>
      </c>
      <c r="Y18" s="19" t="e">
        <v>#N/A</v>
      </c>
    </row>
    <row r="19" spans="1:25" s="17" customFormat="1" ht="15">
      <c r="A19" s="21" t="s">
        <v>97</v>
      </c>
      <c r="B19" s="42">
        <v>3.878640776699029</v>
      </c>
      <c r="C19" s="43">
        <v>10</v>
      </c>
      <c r="D19" s="24">
        <v>10</v>
      </c>
      <c r="E19" s="24">
        <v>0</v>
      </c>
      <c r="F19" s="25" t="e">
        <v>#N/A</v>
      </c>
      <c r="G19" s="25" t="e">
        <v>#N/A</v>
      </c>
      <c r="H19" s="25" t="e">
        <v>#N/A</v>
      </c>
      <c r="I19" s="24" t="e">
        <v>#N/A</v>
      </c>
      <c r="J19" s="43">
        <v>1</v>
      </c>
      <c r="K19" s="24">
        <v>1</v>
      </c>
      <c r="L19" s="22">
        <v>0.625</v>
      </c>
      <c r="M19" s="19" t="e">
        <v>#N/A</v>
      </c>
      <c r="N19" s="17">
        <v>49.591577634076053</v>
      </c>
      <c r="O19" s="17">
        <v>227632</v>
      </c>
      <c r="P19" s="17">
        <v>11288630</v>
      </c>
      <c r="Q19" s="27" t="s">
        <v>41</v>
      </c>
      <c r="R19" s="22" t="s">
        <v>101</v>
      </c>
      <c r="S19" s="40" t="s">
        <v>42</v>
      </c>
      <c r="T19" s="17">
        <v>0.38786407766990288</v>
      </c>
      <c r="W19" s="19" t="e">
        <v>#N/A</v>
      </c>
      <c r="X19" s="19" t="e">
        <v>#N/A</v>
      </c>
      <c r="Y19" s="19" t="e">
        <v>#N/A</v>
      </c>
    </row>
    <row r="20" spans="1:25" s="17" customFormat="1" ht="15">
      <c r="A20" s="21" t="s">
        <v>97</v>
      </c>
      <c r="B20" s="42">
        <v>4.4223300970873787</v>
      </c>
      <c r="C20" s="43">
        <v>12</v>
      </c>
      <c r="D20" s="24">
        <v>12</v>
      </c>
      <c r="E20" s="24">
        <v>0</v>
      </c>
      <c r="F20" s="25" t="e">
        <v>#N/A</v>
      </c>
      <c r="G20" s="25" t="e">
        <v>#N/A</v>
      </c>
      <c r="H20" s="25" t="e">
        <v>#N/A</v>
      </c>
      <c r="I20" s="24" t="e">
        <v>#N/A</v>
      </c>
      <c r="J20" s="43">
        <v>1</v>
      </c>
      <c r="K20" s="24">
        <v>1</v>
      </c>
      <c r="L20" s="22">
        <v>0.75</v>
      </c>
      <c r="M20" s="19" t="e">
        <v>#N/A</v>
      </c>
      <c r="N20" s="17">
        <v>49.591577634076053</v>
      </c>
      <c r="O20" s="17">
        <v>227632</v>
      </c>
      <c r="P20" s="17">
        <v>11288630</v>
      </c>
      <c r="Q20" s="27" t="s">
        <v>41</v>
      </c>
      <c r="R20" s="22" t="s">
        <v>101</v>
      </c>
      <c r="S20" s="40" t="s">
        <v>42</v>
      </c>
      <c r="T20" s="17">
        <v>0.36852750809061491</v>
      </c>
      <c r="W20" s="19" t="e">
        <v>#N/A</v>
      </c>
      <c r="X20" s="19" t="e">
        <v>#N/A</v>
      </c>
      <c r="Y20" s="19" t="e">
        <v>#N/A</v>
      </c>
    </row>
    <row r="21" spans="1:25" s="17" customFormat="1" ht="15">
      <c r="A21" s="21" t="s">
        <v>97</v>
      </c>
      <c r="B21" s="42">
        <v>4.3446601941747574</v>
      </c>
      <c r="C21" s="43">
        <v>16</v>
      </c>
      <c r="D21" s="24">
        <v>16</v>
      </c>
      <c r="E21" s="24">
        <v>0</v>
      </c>
      <c r="F21" s="25" t="e">
        <v>#N/A</v>
      </c>
      <c r="G21" s="25" t="e">
        <v>#N/A</v>
      </c>
      <c r="H21" s="25" t="e">
        <v>#N/A</v>
      </c>
      <c r="I21" s="24" t="e">
        <v>#N/A</v>
      </c>
      <c r="J21" s="43">
        <v>1</v>
      </c>
      <c r="K21" s="24">
        <v>1</v>
      </c>
      <c r="L21" s="22">
        <v>1</v>
      </c>
      <c r="M21" s="19" t="e">
        <v>#N/A</v>
      </c>
      <c r="N21" s="17">
        <v>49.591577634076053</v>
      </c>
      <c r="O21" s="17">
        <v>227632</v>
      </c>
      <c r="P21" s="17">
        <v>11288630</v>
      </c>
      <c r="Q21" s="27" t="s">
        <v>41</v>
      </c>
      <c r="R21" s="22" t="s">
        <v>101</v>
      </c>
      <c r="S21" s="40" t="s">
        <v>42</v>
      </c>
      <c r="T21" s="17">
        <v>0.27154126213592233</v>
      </c>
      <c r="W21" s="19" t="e">
        <v>#N/A</v>
      </c>
      <c r="X21" s="19" t="e">
        <v>#N/A</v>
      </c>
      <c r="Y21" s="19" t="e">
        <v>#N/A</v>
      </c>
    </row>
    <row r="22" spans="1:25" s="17" customFormat="1">
      <c r="A22" s="21" t="s">
        <v>102</v>
      </c>
      <c r="B22" s="42">
        <v>1.1458333333333335</v>
      </c>
      <c r="C22" s="43">
        <v>1</v>
      </c>
      <c r="D22" s="24">
        <v>1</v>
      </c>
      <c r="E22" s="24">
        <v>0</v>
      </c>
      <c r="F22" s="25">
        <v>10.64</v>
      </c>
      <c r="G22" s="25">
        <v>5.3319999999999999</v>
      </c>
      <c r="H22" s="25">
        <v>8.3312499999999998E-2</v>
      </c>
      <c r="I22" s="24">
        <v>8.3333333333333329E-2</v>
      </c>
      <c r="J22" s="43">
        <v>1</v>
      </c>
      <c r="K22" s="24">
        <v>1</v>
      </c>
      <c r="L22" s="22">
        <v>1.0416666666666666E-2</v>
      </c>
      <c r="M22" s="19" t="e">
        <v>#N/A</v>
      </c>
      <c r="N22" s="17">
        <v>6.9883040935672511</v>
      </c>
      <c r="O22" s="17">
        <v>525825</v>
      </c>
      <c r="P22" s="17">
        <v>3674625</v>
      </c>
      <c r="Q22" s="17" t="s">
        <v>71</v>
      </c>
      <c r="R22" s="22" t="s">
        <v>101</v>
      </c>
      <c r="S22" s="40" t="s">
        <v>42</v>
      </c>
      <c r="T22" s="17">
        <v>1.1458333333333335</v>
      </c>
      <c r="W22" s="19" t="e">
        <v>#N/A</v>
      </c>
      <c r="X22" s="19" t="e">
        <v>#N/A</v>
      </c>
      <c r="Y22" s="19" t="e">
        <v>#N/A</v>
      </c>
    </row>
    <row r="23" spans="1:25" s="40" customFormat="1">
      <c r="A23" s="39" t="s">
        <v>102</v>
      </c>
      <c r="B23" s="42">
        <v>1.71875</v>
      </c>
      <c r="C23" s="43">
        <v>2</v>
      </c>
      <c r="D23" s="43">
        <v>2</v>
      </c>
      <c r="E23" s="43">
        <v>0</v>
      </c>
      <c r="F23" s="25">
        <v>21.28</v>
      </c>
      <c r="G23" s="25">
        <v>10.664</v>
      </c>
      <c r="H23" s="25">
        <v>0.166625</v>
      </c>
      <c r="I23" s="24">
        <v>0.16666666666666666</v>
      </c>
      <c r="J23" s="43">
        <v>1</v>
      </c>
      <c r="K23" s="43">
        <v>1</v>
      </c>
      <c r="L23" s="41">
        <v>2.0833333333333332E-2</v>
      </c>
      <c r="M23" s="19" t="e">
        <v>#N/A</v>
      </c>
      <c r="N23" s="40">
        <v>6.9883040935672511</v>
      </c>
      <c r="O23" s="40">
        <v>525825</v>
      </c>
      <c r="P23" s="40">
        <v>3674625</v>
      </c>
      <c r="Q23" s="40" t="s">
        <v>71</v>
      </c>
      <c r="R23" s="41" t="s">
        <v>101</v>
      </c>
      <c r="S23" s="40" t="s">
        <v>42</v>
      </c>
      <c r="T23" s="17">
        <v>0.859375</v>
      </c>
      <c r="W23" s="19" t="e">
        <v>#N/A</v>
      </c>
      <c r="X23" s="19" t="e">
        <v>#N/A</v>
      </c>
      <c r="Y23" s="19" t="e">
        <v>#N/A</v>
      </c>
    </row>
    <row r="24" spans="1:25" s="17" customFormat="1">
      <c r="A24" s="21" t="s">
        <v>102</v>
      </c>
      <c r="B24" s="42">
        <v>1.9270833333333335</v>
      </c>
      <c r="C24" s="43">
        <v>3</v>
      </c>
      <c r="D24" s="43">
        <v>3</v>
      </c>
      <c r="E24" s="43">
        <v>0</v>
      </c>
      <c r="F24" s="25">
        <v>31.92</v>
      </c>
      <c r="G24" s="25">
        <v>15.996</v>
      </c>
      <c r="H24" s="25">
        <v>0.24993750000000001</v>
      </c>
      <c r="I24" s="24">
        <v>0.25</v>
      </c>
      <c r="J24" s="43">
        <v>1</v>
      </c>
      <c r="K24" s="24">
        <v>1</v>
      </c>
      <c r="L24" s="22">
        <v>3.125E-2</v>
      </c>
      <c r="M24" s="19" t="e">
        <v>#N/A</v>
      </c>
      <c r="N24" s="17">
        <v>6.9883040935672511</v>
      </c>
      <c r="O24" s="17">
        <v>525825</v>
      </c>
      <c r="P24" s="17">
        <v>3674625</v>
      </c>
      <c r="Q24" s="17" t="s">
        <v>71</v>
      </c>
      <c r="R24" s="22" t="s">
        <v>101</v>
      </c>
      <c r="S24" s="40" t="s">
        <v>42</v>
      </c>
      <c r="T24" s="17">
        <v>0.64236111111111116</v>
      </c>
      <c r="W24" s="19" t="e">
        <v>#N/A</v>
      </c>
      <c r="X24" s="19" t="e">
        <v>#N/A</v>
      </c>
      <c r="Y24" s="19" t="e">
        <v>#N/A</v>
      </c>
    </row>
    <row r="25" spans="1:25" s="17" customFormat="1">
      <c r="A25" s="21" t="s">
        <v>102</v>
      </c>
      <c r="B25" s="42">
        <v>1.9270833333333335</v>
      </c>
      <c r="C25" s="43">
        <v>4</v>
      </c>
      <c r="D25" s="24">
        <v>4</v>
      </c>
      <c r="E25" s="24">
        <v>0</v>
      </c>
      <c r="F25" s="25">
        <v>42.56</v>
      </c>
      <c r="G25" s="25">
        <v>21.327999999999999</v>
      </c>
      <c r="H25" s="25">
        <v>0.33324999999999999</v>
      </c>
      <c r="I25" s="24">
        <v>0.33333333333333331</v>
      </c>
      <c r="J25" s="43">
        <v>1</v>
      </c>
      <c r="K25" s="24">
        <v>1</v>
      </c>
      <c r="L25" s="22">
        <v>4.1666666666666664E-2</v>
      </c>
      <c r="M25" s="19" t="e">
        <v>#N/A</v>
      </c>
      <c r="N25" s="17">
        <v>6.9883040935672511</v>
      </c>
      <c r="O25" s="17">
        <v>525825</v>
      </c>
      <c r="P25" s="17">
        <v>3674625</v>
      </c>
      <c r="Q25" s="17" t="s">
        <v>71</v>
      </c>
      <c r="R25" s="22" t="s">
        <v>101</v>
      </c>
      <c r="S25" s="40" t="s">
        <v>42</v>
      </c>
      <c r="T25" s="17">
        <v>0.48177083333333337</v>
      </c>
      <c r="W25" s="19" t="e">
        <v>#N/A</v>
      </c>
      <c r="X25" s="19" t="e">
        <v>#N/A</v>
      </c>
      <c r="Y25" s="19" t="e">
        <v>#N/A</v>
      </c>
    </row>
    <row r="26" spans="1:25" s="17" customFormat="1">
      <c r="A26" s="21" t="s">
        <v>102</v>
      </c>
      <c r="B26" s="42">
        <v>1.9270833333333335</v>
      </c>
      <c r="C26" s="43">
        <v>5</v>
      </c>
      <c r="D26" s="24">
        <v>5</v>
      </c>
      <c r="E26" s="24">
        <v>0</v>
      </c>
      <c r="F26" s="25">
        <v>53.2</v>
      </c>
      <c r="G26" s="25">
        <v>26.660000000000004</v>
      </c>
      <c r="H26" s="25">
        <v>0.41656250000000006</v>
      </c>
      <c r="I26" s="24">
        <v>0.41666666666666669</v>
      </c>
      <c r="J26" s="43">
        <v>1</v>
      </c>
      <c r="K26" s="24">
        <v>1</v>
      </c>
      <c r="L26" s="22">
        <v>5.2083333333333336E-2</v>
      </c>
      <c r="M26" s="19" t="e">
        <v>#N/A</v>
      </c>
      <c r="N26" s="17">
        <v>6.9883040935672511</v>
      </c>
      <c r="O26" s="17">
        <v>525825</v>
      </c>
      <c r="P26" s="17">
        <v>3674625</v>
      </c>
      <c r="Q26" s="17" t="s">
        <v>71</v>
      </c>
      <c r="R26" s="22" t="s">
        <v>101</v>
      </c>
      <c r="S26" s="40" t="s">
        <v>42</v>
      </c>
      <c r="T26" s="17">
        <v>0.38541666666666669</v>
      </c>
      <c r="W26" s="19" t="e">
        <v>#N/A</v>
      </c>
      <c r="X26" s="19" t="e">
        <v>#N/A</v>
      </c>
      <c r="Y26" s="19" t="e">
        <v>#N/A</v>
      </c>
    </row>
    <row r="27" spans="1:25" s="17" customFormat="1">
      <c r="A27" s="21" t="s">
        <v>102</v>
      </c>
      <c r="B27" s="42">
        <v>1.71875</v>
      </c>
      <c r="C27" s="43">
        <v>6</v>
      </c>
      <c r="D27" s="24">
        <v>6</v>
      </c>
      <c r="E27" s="24">
        <v>0</v>
      </c>
      <c r="F27" s="25">
        <v>63.84</v>
      </c>
      <c r="G27" s="25">
        <v>31.992000000000001</v>
      </c>
      <c r="H27" s="25">
        <v>0.49987500000000001</v>
      </c>
      <c r="I27" s="24">
        <v>0.5</v>
      </c>
      <c r="J27" s="43">
        <v>1</v>
      </c>
      <c r="K27" s="24">
        <v>1</v>
      </c>
      <c r="L27" s="22">
        <v>6.25E-2</v>
      </c>
      <c r="M27" s="19" t="e">
        <v>#N/A</v>
      </c>
      <c r="N27" s="17">
        <v>6.9883040935672511</v>
      </c>
      <c r="O27" s="17">
        <v>525825</v>
      </c>
      <c r="P27" s="17">
        <v>3674625</v>
      </c>
      <c r="Q27" s="17" t="s">
        <v>71</v>
      </c>
      <c r="R27" s="22" t="s">
        <v>101</v>
      </c>
      <c r="S27" s="40" t="s">
        <v>42</v>
      </c>
      <c r="T27" s="17">
        <v>0.28645833333333331</v>
      </c>
      <c r="W27" s="19" t="e">
        <v>#N/A</v>
      </c>
      <c r="X27" s="19" t="e">
        <v>#N/A</v>
      </c>
      <c r="Y27" s="19" t="e">
        <v>#N/A</v>
      </c>
    </row>
    <row r="28" spans="1:25" s="17" customFormat="1">
      <c r="A28" s="21" t="s">
        <v>102</v>
      </c>
      <c r="B28" s="42">
        <v>1.71875</v>
      </c>
      <c r="C28" s="43">
        <v>8</v>
      </c>
      <c r="D28" s="24">
        <v>8</v>
      </c>
      <c r="E28" s="24">
        <v>0</v>
      </c>
      <c r="F28" s="25">
        <v>85.12</v>
      </c>
      <c r="G28" s="25">
        <v>42.655999999999999</v>
      </c>
      <c r="H28" s="25">
        <v>0.66649999999999998</v>
      </c>
      <c r="I28" s="24">
        <v>0.66666666666666663</v>
      </c>
      <c r="J28" s="43">
        <v>1</v>
      </c>
      <c r="K28" s="24">
        <v>1</v>
      </c>
      <c r="L28" s="22">
        <v>8.3333333333333329E-2</v>
      </c>
      <c r="M28" s="19" t="e">
        <v>#N/A</v>
      </c>
      <c r="N28" s="17">
        <v>6.9883040935672511</v>
      </c>
      <c r="O28" s="17">
        <v>525825</v>
      </c>
      <c r="P28" s="17">
        <v>3674625</v>
      </c>
      <c r="Q28" s="17" t="s">
        <v>71</v>
      </c>
      <c r="R28" s="22" t="s">
        <v>101</v>
      </c>
      <c r="S28" s="40" t="s">
        <v>42</v>
      </c>
      <c r="T28" s="17">
        <v>0.21484375</v>
      </c>
      <c r="W28" s="19" t="e">
        <v>#N/A</v>
      </c>
      <c r="X28" s="19" t="e">
        <v>#N/A</v>
      </c>
      <c r="Y28" s="19" t="e">
        <v>#N/A</v>
      </c>
    </row>
    <row r="29" spans="1:25" s="17" customFormat="1">
      <c r="A29" s="21" t="s">
        <v>102</v>
      </c>
      <c r="B29" s="42">
        <v>1.7708333333333335</v>
      </c>
      <c r="C29" s="43">
        <v>10</v>
      </c>
      <c r="D29" s="24">
        <v>10</v>
      </c>
      <c r="E29" s="24">
        <v>0</v>
      </c>
      <c r="F29" s="25">
        <v>106.4</v>
      </c>
      <c r="G29" s="25">
        <v>53.320000000000007</v>
      </c>
      <c r="H29" s="25">
        <v>0.83312500000000012</v>
      </c>
      <c r="I29" s="24">
        <v>0.83333333333333337</v>
      </c>
      <c r="J29" s="43">
        <v>1</v>
      </c>
      <c r="K29" s="24">
        <v>1</v>
      </c>
      <c r="L29" s="22">
        <v>0.10416666666666667</v>
      </c>
      <c r="M29" s="19" t="e">
        <v>#N/A</v>
      </c>
      <c r="N29" s="17">
        <v>6.9883040935672511</v>
      </c>
      <c r="O29" s="17">
        <v>525825</v>
      </c>
      <c r="P29" s="17">
        <v>3674625</v>
      </c>
      <c r="Q29" s="17" t="s">
        <v>71</v>
      </c>
      <c r="R29" s="22" t="s">
        <v>101</v>
      </c>
      <c r="S29" s="40" t="s">
        <v>42</v>
      </c>
      <c r="T29" s="17">
        <v>0.17708333333333334</v>
      </c>
      <c r="W29" s="19" t="e">
        <v>#N/A</v>
      </c>
      <c r="X29" s="19" t="e">
        <v>#N/A</v>
      </c>
      <c r="Y29" s="19" t="e">
        <v>#N/A</v>
      </c>
    </row>
    <row r="30" spans="1:25" s="17" customFormat="1">
      <c r="A30" s="21" t="s">
        <v>102</v>
      </c>
      <c r="B30" s="40">
        <v>1.91</v>
      </c>
      <c r="C30" s="43">
        <v>12</v>
      </c>
      <c r="D30" s="24">
        <v>12</v>
      </c>
      <c r="E30" s="24">
        <v>0</v>
      </c>
      <c r="F30" s="25">
        <v>127.68</v>
      </c>
      <c r="G30" s="25">
        <v>63.984000000000002</v>
      </c>
      <c r="H30" s="25">
        <v>0.99975000000000003</v>
      </c>
      <c r="I30" s="24">
        <v>1</v>
      </c>
      <c r="J30" s="43">
        <v>1</v>
      </c>
      <c r="K30" s="24">
        <v>1</v>
      </c>
      <c r="L30" s="22">
        <v>0.125</v>
      </c>
      <c r="M30" s="19" t="e">
        <v>#N/A</v>
      </c>
      <c r="N30" s="17">
        <v>6.9883040935672511</v>
      </c>
      <c r="O30" s="17">
        <v>525825</v>
      </c>
      <c r="P30" s="17">
        <v>3674625</v>
      </c>
      <c r="Q30" s="17" t="s">
        <v>71</v>
      </c>
      <c r="R30" s="22" t="s">
        <v>101</v>
      </c>
      <c r="S30" s="40" t="s">
        <v>63</v>
      </c>
      <c r="T30" s="17">
        <v>0.15916666666666665</v>
      </c>
      <c r="W30" s="19" t="e">
        <v>#N/A</v>
      </c>
      <c r="X30" s="19" t="e">
        <v>#N/A</v>
      </c>
      <c r="Y30" s="19" t="e">
        <v>#N/A</v>
      </c>
    </row>
    <row r="31" spans="1:25" s="17" customFormat="1">
      <c r="A31" s="21" t="s">
        <v>102</v>
      </c>
      <c r="B31" s="42">
        <v>1.7708333333333335</v>
      </c>
      <c r="C31" s="43">
        <v>12</v>
      </c>
      <c r="D31" s="24">
        <v>12</v>
      </c>
      <c r="E31" s="24">
        <v>0</v>
      </c>
      <c r="F31" s="25">
        <v>127.68</v>
      </c>
      <c r="G31" s="25">
        <v>63.984000000000002</v>
      </c>
      <c r="H31" s="25">
        <v>0.99975000000000003</v>
      </c>
      <c r="I31" s="24">
        <v>1</v>
      </c>
      <c r="J31" s="43">
        <v>1</v>
      </c>
      <c r="K31" s="24">
        <v>1</v>
      </c>
      <c r="L31" s="22">
        <v>0.125</v>
      </c>
      <c r="M31" s="19" t="e">
        <v>#N/A</v>
      </c>
      <c r="N31" s="17">
        <v>6.9883040935672511</v>
      </c>
      <c r="O31" s="17">
        <v>525825</v>
      </c>
      <c r="P31" s="17">
        <v>3674625</v>
      </c>
      <c r="Q31" s="17" t="s">
        <v>71</v>
      </c>
      <c r="R31" s="22" t="s">
        <v>101</v>
      </c>
      <c r="S31" s="40" t="s">
        <v>42</v>
      </c>
      <c r="T31" s="17">
        <v>0.14756944444444445</v>
      </c>
      <c r="W31" s="19" t="e">
        <v>#N/A</v>
      </c>
      <c r="X31" s="19" t="e">
        <v>#N/A</v>
      </c>
      <c r="Y31" s="19" t="e">
        <v>#N/A</v>
      </c>
    </row>
    <row r="32" spans="1:25">
      <c r="A32" s="21" t="s">
        <v>102</v>
      </c>
      <c r="B32" s="40">
        <v>0.31</v>
      </c>
      <c r="C32" s="43">
        <v>24</v>
      </c>
      <c r="D32" s="24">
        <v>24</v>
      </c>
      <c r="E32" s="24">
        <v>0</v>
      </c>
      <c r="F32" s="25">
        <v>255.36</v>
      </c>
      <c r="G32" s="25">
        <v>127.968</v>
      </c>
      <c r="H32" s="25">
        <v>1.9995000000000001</v>
      </c>
      <c r="I32" s="24">
        <v>2</v>
      </c>
      <c r="J32" s="43">
        <v>2</v>
      </c>
      <c r="K32" s="24">
        <v>2</v>
      </c>
      <c r="L32" s="22">
        <v>0.25</v>
      </c>
      <c r="M32" s="19" t="e">
        <v>#N/A</v>
      </c>
      <c r="N32" s="17">
        <v>6.9883040935672511</v>
      </c>
      <c r="O32" s="17">
        <v>525825</v>
      </c>
      <c r="P32" s="17">
        <v>3674625</v>
      </c>
      <c r="Q32" s="17" t="s">
        <v>71</v>
      </c>
      <c r="R32" s="22" t="s">
        <v>101</v>
      </c>
      <c r="S32" s="40" t="s">
        <v>63</v>
      </c>
      <c r="T32" s="17">
        <v>1.2916666666666667E-2</v>
      </c>
      <c r="W32" s="19" t="e">
        <v>#N/A</v>
      </c>
      <c r="X32" s="19" t="e">
        <v>#N/A</v>
      </c>
      <c r="Y32" s="19" t="e">
        <v>#N/A</v>
      </c>
    </row>
    <row r="33" spans="1:25" s="40" customFormat="1">
      <c r="A33" s="39" t="s">
        <v>102</v>
      </c>
      <c r="B33" s="40">
        <v>0.41</v>
      </c>
      <c r="C33" s="43">
        <v>96</v>
      </c>
      <c r="D33" s="43">
        <v>96</v>
      </c>
      <c r="E33" s="43">
        <v>0</v>
      </c>
      <c r="F33" s="25">
        <v>1021.44</v>
      </c>
      <c r="G33" s="25">
        <v>511.87200000000001</v>
      </c>
      <c r="H33" s="25">
        <v>7.9980000000000002</v>
      </c>
      <c r="I33" s="24">
        <v>8</v>
      </c>
      <c r="J33" s="43">
        <v>8</v>
      </c>
      <c r="K33" s="43">
        <v>8</v>
      </c>
      <c r="L33" s="41">
        <v>1</v>
      </c>
      <c r="M33" s="19" t="e">
        <v>#N/A</v>
      </c>
      <c r="N33" s="40">
        <v>6.9883040935672511</v>
      </c>
      <c r="O33" s="40">
        <v>525825</v>
      </c>
      <c r="P33" s="40">
        <v>3674625</v>
      </c>
      <c r="Q33" s="48" t="s">
        <v>71</v>
      </c>
      <c r="R33" s="41" t="s">
        <v>101</v>
      </c>
      <c r="S33" s="40" t="s">
        <v>63</v>
      </c>
      <c r="T33" s="17">
        <v>4.2708333333333331E-3</v>
      </c>
      <c r="W33" s="19" t="e">
        <v>#N/A</v>
      </c>
      <c r="X33" s="19" t="e">
        <v>#N/A</v>
      </c>
      <c r="Y33" s="19" t="e">
        <v>#N/A</v>
      </c>
    </row>
    <row r="34" spans="1:25" s="17" customFormat="1" ht="15">
      <c r="A34" s="21" t="s">
        <v>102</v>
      </c>
      <c r="B34" s="42">
        <v>2.20873786407767</v>
      </c>
      <c r="C34" s="43">
        <v>1</v>
      </c>
      <c r="D34" s="24">
        <v>1</v>
      </c>
      <c r="E34" s="24">
        <v>0</v>
      </c>
      <c r="F34" s="25">
        <v>10.64</v>
      </c>
      <c r="G34" s="25">
        <v>5.3319999999999999</v>
      </c>
      <c r="H34" s="25">
        <v>8.3312499999999998E-2</v>
      </c>
      <c r="I34" s="24">
        <v>8.3333333333333329E-2</v>
      </c>
      <c r="J34" s="43">
        <v>1</v>
      </c>
      <c r="K34" s="24">
        <v>1</v>
      </c>
      <c r="L34" s="22">
        <v>1.0416666666666666E-2</v>
      </c>
      <c r="M34" s="19" t="e">
        <v>#N/A</v>
      </c>
      <c r="N34" s="17">
        <v>49.591577634076053</v>
      </c>
      <c r="O34" s="17">
        <v>227632</v>
      </c>
      <c r="P34" s="17">
        <v>11288630</v>
      </c>
      <c r="Q34" s="51" t="s">
        <v>41</v>
      </c>
      <c r="R34" s="22" t="s">
        <v>101</v>
      </c>
      <c r="S34" s="40" t="s">
        <v>42</v>
      </c>
      <c r="T34" s="17">
        <v>2.20873786407767</v>
      </c>
      <c r="W34" s="19" t="e">
        <v>#N/A</v>
      </c>
      <c r="X34" s="19" t="e">
        <v>#N/A</v>
      </c>
      <c r="Y34" s="19" t="e">
        <v>#N/A</v>
      </c>
    </row>
    <row r="35" spans="1:25" s="17" customFormat="1" ht="15">
      <c r="A35" s="21" t="s">
        <v>102</v>
      </c>
      <c r="B35" s="42">
        <v>2.4805825242718447</v>
      </c>
      <c r="C35" s="43">
        <v>2</v>
      </c>
      <c r="D35" s="24">
        <v>2</v>
      </c>
      <c r="E35" s="24">
        <v>0</v>
      </c>
      <c r="F35" s="25">
        <v>21.28</v>
      </c>
      <c r="G35" s="25">
        <v>10.664</v>
      </c>
      <c r="H35" s="25">
        <v>0.166625</v>
      </c>
      <c r="I35" s="24">
        <v>0.16666666666666666</v>
      </c>
      <c r="J35" s="43">
        <v>1</v>
      </c>
      <c r="K35" s="24">
        <v>1</v>
      </c>
      <c r="L35" s="22">
        <v>2.0833333333333332E-2</v>
      </c>
      <c r="M35" s="19" t="e">
        <v>#N/A</v>
      </c>
      <c r="N35" s="17">
        <v>49.591577634076053</v>
      </c>
      <c r="O35" s="17">
        <v>227632</v>
      </c>
      <c r="P35" s="17">
        <v>11288630</v>
      </c>
      <c r="Q35" s="51" t="s">
        <v>41</v>
      </c>
      <c r="R35" s="22" t="s">
        <v>101</v>
      </c>
      <c r="S35" s="40" t="s">
        <v>42</v>
      </c>
      <c r="T35" s="17">
        <v>1.2402912621359223</v>
      </c>
      <c r="W35" s="19" t="e">
        <v>#N/A</v>
      </c>
      <c r="X35" s="19" t="e">
        <v>#N/A</v>
      </c>
      <c r="Y35" s="19" t="e">
        <v>#N/A</v>
      </c>
    </row>
    <row r="36" spans="1:25" s="17" customFormat="1" ht="15">
      <c r="A36" s="21" t="s">
        <v>102</v>
      </c>
      <c r="B36" s="42">
        <v>2.7135922330097086</v>
      </c>
      <c r="C36" s="43">
        <v>3</v>
      </c>
      <c r="D36" s="24">
        <v>3</v>
      </c>
      <c r="E36" s="24">
        <v>0</v>
      </c>
      <c r="F36" s="25">
        <v>31.92</v>
      </c>
      <c r="G36" s="25">
        <v>15.996</v>
      </c>
      <c r="H36" s="25">
        <v>0.24993750000000001</v>
      </c>
      <c r="I36" s="24">
        <v>0.25</v>
      </c>
      <c r="J36" s="43">
        <v>1</v>
      </c>
      <c r="K36" s="24">
        <v>1</v>
      </c>
      <c r="L36" s="22">
        <v>3.125E-2</v>
      </c>
      <c r="M36" s="19" t="e">
        <v>#N/A</v>
      </c>
      <c r="N36" s="17">
        <v>49.591577634076053</v>
      </c>
      <c r="O36" s="17">
        <v>227632</v>
      </c>
      <c r="P36" s="17">
        <v>11288630</v>
      </c>
      <c r="Q36" s="51" t="s">
        <v>41</v>
      </c>
      <c r="R36" s="22" t="s">
        <v>101</v>
      </c>
      <c r="S36" s="40" t="s">
        <v>42</v>
      </c>
      <c r="T36" s="17">
        <v>0.90453074433656955</v>
      </c>
      <c r="W36" s="19" t="e">
        <v>#N/A</v>
      </c>
      <c r="X36" s="19" t="e">
        <v>#N/A</v>
      </c>
      <c r="Y36" s="19" t="e">
        <v>#N/A</v>
      </c>
    </row>
    <row r="37" spans="1:25" s="17" customFormat="1" ht="15">
      <c r="A37" s="21" t="s">
        <v>102</v>
      </c>
      <c r="B37" s="42">
        <v>2.7135922330097086</v>
      </c>
      <c r="C37" s="43">
        <v>4</v>
      </c>
      <c r="D37" s="24">
        <v>4</v>
      </c>
      <c r="E37" s="24">
        <v>0</v>
      </c>
      <c r="F37" s="25">
        <v>42.56</v>
      </c>
      <c r="G37" s="25">
        <v>21.327999999999999</v>
      </c>
      <c r="H37" s="25">
        <v>0.33324999999999999</v>
      </c>
      <c r="I37" s="24">
        <v>0.33333333333333331</v>
      </c>
      <c r="J37" s="43">
        <v>1</v>
      </c>
      <c r="K37" s="24">
        <v>1</v>
      </c>
      <c r="L37" s="22">
        <v>4.1666666666666664E-2</v>
      </c>
      <c r="M37" s="19" t="e">
        <v>#N/A</v>
      </c>
      <c r="N37" s="17">
        <v>49.591577634076053</v>
      </c>
      <c r="O37" s="17">
        <v>227632</v>
      </c>
      <c r="P37" s="17">
        <v>11288630</v>
      </c>
      <c r="Q37" s="51" t="s">
        <v>41</v>
      </c>
      <c r="R37" s="22" t="s">
        <v>101</v>
      </c>
      <c r="S37" s="40" t="s">
        <v>42</v>
      </c>
      <c r="T37" s="17">
        <v>0.67839805825242716</v>
      </c>
      <c r="W37" s="19" t="e">
        <v>#N/A</v>
      </c>
      <c r="X37" s="19" t="e">
        <v>#N/A</v>
      </c>
      <c r="Y37" s="19" t="e">
        <v>#N/A</v>
      </c>
    </row>
    <row r="38" spans="1:25" s="17" customFormat="1" ht="15">
      <c r="A38" s="21" t="s">
        <v>102</v>
      </c>
      <c r="B38" s="42">
        <v>2.7135922330097086</v>
      </c>
      <c r="C38" s="43">
        <v>5</v>
      </c>
      <c r="D38" s="24">
        <v>5</v>
      </c>
      <c r="E38" s="24">
        <v>0</v>
      </c>
      <c r="F38" s="25">
        <v>53.2</v>
      </c>
      <c r="G38" s="25">
        <v>26.660000000000004</v>
      </c>
      <c r="H38" s="25">
        <v>0.41656250000000006</v>
      </c>
      <c r="I38" s="24">
        <v>0.41666666666666669</v>
      </c>
      <c r="J38" s="43">
        <v>1</v>
      </c>
      <c r="K38" s="24">
        <v>1</v>
      </c>
      <c r="L38" s="22">
        <v>5.2083333333333336E-2</v>
      </c>
      <c r="M38" s="19" t="e">
        <v>#N/A</v>
      </c>
      <c r="N38" s="17">
        <v>49.591577634076053</v>
      </c>
      <c r="O38" s="17">
        <v>227632</v>
      </c>
      <c r="P38" s="17">
        <v>11288630</v>
      </c>
      <c r="Q38" s="51" t="s">
        <v>41</v>
      </c>
      <c r="R38" s="22" t="s">
        <v>101</v>
      </c>
      <c r="S38" s="40" t="s">
        <v>42</v>
      </c>
      <c r="T38" s="17">
        <v>0.54271844660194168</v>
      </c>
      <c r="W38" s="19" t="e">
        <v>#N/A</v>
      </c>
      <c r="X38" s="19" t="e">
        <v>#N/A</v>
      </c>
      <c r="Y38" s="19" t="e">
        <v>#N/A</v>
      </c>
    </row>
    <row r="39" spans="1:25" s="17" customFormat="1" ht="15">
      <c r="A39" s="21" t="s">
        <v>102</v>
      </c>
      <c r="B39" s="42">
        <v>2.7524271844660193</v>
      </c>
      <c r="C39" s="43">
        <v>6</v>
      </c>
      <c r="D39" s="24">
        <v>6</v>
      </c>
      <c r="E39" s="24">
        <v>0</v>
      </c>
      <c r="F39" s="25">
        <v>63.84</v>
      </c>
      <c r="G39" s="25">
        <v>31.992000000000001</v>
      </c>
      <c r="H39" s="25">
        <v>0.49987500000000001</v>
      </c>
      <c r="I39" s="24">
        <v>0.5</v>
      </c>
      <c r="J39" s="43">
        <v>1</v>
      </c>
      <c r="K39" s="24">
        <v>1</v>
      </c>
      <c r="L39" s="22">
        <v>6.25E-2</v>
      </c>
      <c r="M39" s="19" t="e">
        <v>#N/A</v>
      </c>
      <c r="N39" s="17">
        <v>49.591577634076053</v>
      </c>
      <c r="O39" s="17">
        <v>227632</v>
      </c>
      <c r="P39" s="17">
        <v>11288630</v>
      </c>
      <c r="Q39" s="51" t="s">
        <v>41</v>
      </c>
      <c r="R39" s="22" t="s">
        <v>101</v>
      </c>
      <c r="S39" s="40" t="s">
        <v>42</v>
      </c>
      <c r="T39" s="17">
        <v>0.45873786407766987</v>
      </c>
      <c r="W39" s="19" t="e">
        <v>#N/A</v>
      </c>
      <c r="X39" s="19" t="e">
        <v>#N/A</v>
      </c>
      <c r="Y39" s="19" t="e">
        <v>#N/A</v>
      </c>
    </row>
    <row r="40" spans="1:25" s="17" customFormat="1" ht="15">
      <c r="A40" s="21" t="s">
        <v>102</v>
      </c>
      <c r="B40" s="42">
        <v>2.9466019417475726</v>
      </c>
      <c r="C40" s="43">
        <v>8</v>
      </c>
      <c r="D40" s="24">
        <v>8</v>
      </c>
      <c r="E40" s="24">
        <v>0</v>
      </c>
      <c r="F40" s="25">
        <v>85.12</v>
      </c>
      <c r="G40" s="25">
        <v>42.655999999999999</v>
      </c>
      <c r="H40" s="25">
        <v>0.66649999999999998</v>
      </c>
      <c r="I40" s="24">
        <v>0.66666666666666663</v>
      </c>
      <c r="J40" s="43">
        <v>1</v>
      </c>
      <c r="K40" s="24">
        <v>1</v>
      </c>
      <c r="L40" s="22">
        <v>8.3333333333333329E-2</v>
      </c>
      <c r="M40" s="19" t="e">
        <v>#N/A</v>
      </c>
      <c r="N40" s="17">
        <v>49.591577634076053</v>
      </c>
      <c r="O40" s="17">
        <v>227632</v>
      </c>
      <c r="P40" s="17">
        <v>11288630</v>
      </c>
      <c r="Q40" s="51" t="s">
        <v>41</v>
      </c>
      <c r="R40" s="22" t="s">
        <v>101</v>
      </c>
      <c r="S40" s="40" t="s">
        <v>42</v>
      </c>
      <c r="T40" s="17">
        <v>0.36832524271844658</v>
      </c>
      <c r="W40" s="19" t="e">
        <v>#N/A</v>
      </c>
      <c r="X40" s="19" t="e">
        <v>#N/A</v>
      </c>
      <c r="Y40" s="19" t="e">
        <v>#N/A</v>
      </c>
    </row>
    <row r="41" spans="1:25" s="17" customFormat="1" ht="15">
      <c r="A41" s="21" t="s">
        <v>102</v>
      </c>
      <c r="B41" s="42">
        <v>2.8689320388349513</v>
      </c>
      <c r="C41" s="43">
        <v>10</v>
      </c>
      <c r="D41" s="24">
        <v>10</v>
      </c>
      <c r="E41" s="24">
        <v>0</v>
      </c>
      <c r="F41" s="25">
        <v>106.4</v>
      </c>
      <c r="G41" s="25">
        <v>53.320000000000007</v>
      </c>
      <c r="H41" s="25">
        <v>0.83312500000000012</v>
      </c>
      <c r="I41" s="24">
        <v>0.83333333333333337</v>
      </c>
      <c r="J41" s="43">
        <v>1</v>
      </c>
      <c r="K41" s="24">
        <v>1</v>
      </c>
      <c r="L41" s="22">
        <v>0.10416666666666667</v>
      </c>
      <c r="M41" s="19" t="e">
        <v>#N/A</v>
      </c>
      <c r="N41" s="17">
        <v>49.591577634076053</v>
      </c>
      <c r="O41" s="17">
        <v>227632</v>
      </c>
      <c r="P41" s="17">
        <v>11288630</v>
      </c>
      <c r="Q41" s="51" t="s">
        <v>41</v>
      </c>
      <c r="R41" s="22" t="s">
        <v>101</v>
      </c>
      <c r="S41" s="40" t="s">
        <v>42</v>
      </c>
      <c r="T41" s="17">
        <v>0.28689320388349515</v>
      </c>
      <c r="W41" s="19" t="e">
        <v>#N/A</v>
      </c>
      <c r="X41" s="19" t="e">
        <v>#N/A</v>
      </c>
      <c r="Y41" s="19" t="e">
        <v>#N/A</v>
      </c>
    </row>
    <row r="42" spans="1:25" s="40" customFormat="1" ht="15">
      <c r="A42" s="39" t="s">
        <v>102</v>
      </c>
      <c r="B42" s="42">
        <v>2.8689320388349513</v>
      </c>
      <c r="C42" s="43">
        <v>12</v>
      </c>
      <c r="D42" s="43">
        <v>12</v>
      </c>
      <c r="E42" s="43">
        <v>0</v>
      </c>
      <c r="F42" s="25">
        <v>127.68</v>
      </c>
      <c r="G42" s="25">
        <v>63.984000000000002</v>
      </c>
      <c r="H42" s="25">
        <v>0.99975000000000003</v>
      </c>
      <c r="I42" s="24">
        <v>1</v>
      </c>
      <c r="J42" s="43">
        <v>1</v>
      </c>
      <c r="K42" s="43">
        <v>1</v>
      </c>
      <c r="L42" s="41">
        <v>0.125</v>
      </c>
      <c r="M42" s="19" t="e">
        <v>#N/A</v>
      </c>
      <c r="N42" s="40">
        <v>49.591577634076053</v>
      </c>
      <c r="O42" s="40">
        <v>227632</v>
      </c>
      <c r="P42" s="40">
        <v>11288630</v>
      </c>
      <c r="Q42" s="51" t="s">
        <v>41</v>
      </c>
      <c r="R42" s="41" t="s">
        <v>101</v>
      </c>
      <c r="S42" s="40" t="s">
        <v>42</v>
      </c>
      <c r="T42" s="17">
        <v>0.2390776699029126</v>
      </c>
      <c r="W42" s="19" t="e">
        <v>#N/A</v>
      </c>
      <c r="X42" s="19" t="e">
        <v>#N/A</v>
      </c>
      <c r="Y42" s="19" t="e">
        <v>#N/A</v>
      </c>
    </row>
    <row r="43" spans="1:25" s="17" customFormat="1" ht="15">
      <c r="A43" s="21" t="s">
        <v>102</v>
      </c>
      <c r="B43" s="40">
        <v>2.69</v>
      </c>
      <c r="C43" s="43">
        <v>12</v>
      </c>
      <c r="D43" s="43">
        <v>12</v>
      </c>
      <c r="E43" s="43">
        <v>0</v>
      </c>
      <c r="F43" s="25">
        <v>127.68</v>
      </c>
      <c r="G43" s="25">
        <v>63.984000000000002</v>
      </c>
      <c r="H43" s="25">
        <v>0.99975000000000003</v>
      </c>
      <c r="I43" s="24">
        <v>1</v>
      </c>
      <c r="J43" s="43">
        <v>1</v>
      </c>
      <c r="K43" s="24">
        <v>1</v>
      </c>
      <c r="L43" s="22">
        <v>0.125</v>
      </c>
      <c r="M43" s="19" t="e">
        <v>#N/A</v>
      </c>
      <c r="N43" s="17">
        <v>49.591577634076053</v>
      </c>
      <c r="O43" s="17">
        <v>227632</v>
      </c>
      <c r="P43" s="17">
        <v>11288630</v>
      </c>
      <c r="Q43" s="51" t="s">
        <v>41</v>
      </c>
      <c r="R43" s="22" t="s">
        <v>101</v>
      </c>
      <c r="S43" s="40" t="s">
        <v>63</v>
      </c>
      <c r="T43" s="17">
        <v>0.22416666666666665</v>
      </c>
      <c r="W43" s="19" t="e">
        <v>#N/A</v>
      </c>
      <c r="X43" s="19" t="e">
        <v>#N/A</v>
      </c>
      <c r="Y43" s="19" t="e">
        <v>#N/A</v>
      </c>
    </row>
    <row r="44" spans="1:25" s="17" customFormat="1" ht="15">
      <c r="A44" s="21" t="s">
        <v>102</v>
      </c>
      <c r="B44" s="40">
        <v>2.02</v>
      </c>
      <c r="C44" s="43">
        <v>24</v>
      </c>
      <c r="D44" s="24">
        <v>24</v>
      </c>
      <c r="E44" s="24">
        <v>0</v>
      </c>
      <c r="F44" s="25">
        <v>255.36</v>
      </c>
      <c r="G44" s="25">
        <v>127.968</v>
      </c>
      <c r="H44" s="25">
        <v>1.9995000000000001</v>
      </c>
      <c r="I44" s="24">
        <v>2</v>
      </c>
      <c r="J44" s="43">
        <v>2</v>
      </c>
      <c r="K44" s="24">
        <v>2</v>
      </c>
      <c r="L44" s="22">
        <v>0.25</v>
      </c>
      <c r="M44" s="19" t="e">
        <v>#N/A</v>
      </c>
      <c r="N44" s="17">
        <v>49.591577634076053</v>
      </c>
      <c r="O44" s="17">
        <v>227632</v>
      </c>
      <c r="P44" s="17">
        <v>11288630</v>
      </c>
      <c r="Q44" s="51" t="s">
        <v>41</v>
      </c>
      <c r="R44" s="22" t="s">
        <v>101</v>
      </c>
      <c r="S44" s="40" t="s">
        <v>63</v>
      </c>
      <c r="T44" s="17">
        <v>8.4166666666666667E-2</v>
      </c>
      <c r="W44" s="19" t="e">
        <v>#N/A</v>
      </c>
      <c r="X44" s="19" t="e">
        <v>#N/A</v>
      </c>
      <c r="Y44" s="19" t="e">
        <v>#N/A</v>
      </c>
    </row>
    <row r="45" spans="1:25" s="17" customFormat="1" ht="15">
      <c r="A45" s="21" t="s">
        <v>102</v>
      </c>
      <c r="B45" s="40">
        <v>3.05</v>
      </c>
      <c r="C45" s="43">
        <v>96</v>
      </c>
      <c r="D45" s="24">
        <v>96</v>
      </c>
      <c r="E45" s="24">
        <v>0</v>
      </c>
      <c r="F45" s="25">
        <v>1021.44</v>
      </c>
      <c r="G45" s="25">
        <v>511.87200000000001</v>
      </c>
      <c r="H45" s="25">
        <v>7.9980000000000002</v>
      </c>
      <c r="I45" s="24">
        <v>8</v>
      </c>
      <c r="J45" s="43">
        <v>8</v>
      </c>
      <c r="K45" s="24">
        <v>8</v>
      </c>
      <c r="L45" s="22">
        <v>1</v>
      </c>
      <c r="M45" s="19" t="e">
        <v>#N/A</v>
      </c>
      <c r="N45" s="17">
        <v>49.591577634076053</v>
      </c>
      <c r="O45" s="17">
        <v>227632</v>
      </c>
      <c r="P45" s="17">
        <v>11288630</v>
      </c>
      <c r="Q45" s="51" t="s">
        <v>41</v>
      </c>
      <c r="R45" s="22" t="s">
        <v>101</v>
      </c>
      <c r="S45" s="40" t="s">
        <v>63</v>
      </c>
      <c r="T45" s="17">
        <v>3.1770833333333331E-2</v>
      </c>
      <c r="W45" s="19" t="e">
        <v>#N/A</v>
      </c>
      <c r="X45" s="19" t="e">
        <v>#N/A</v>
      </c>
      <c r="Y45" s="19" t="e">
        <v>#N/A</v>
      </c>
    </row>
    <row r="46" spans="1:25" s="17" customFormat="1" ht="15">
      <c r="A46" s="21" t="s">
        <v>102</v>
      </c>
      <c r="B46" s="40">
        <v>3.12</v>
      </c>
      <c r="C46" s="43">
        <v>12</v>
      </c>
      <c r="D46" s="24">
        <v>12</v>
      </c>
      <c r="E46" s="24">
        <v>0</v>
      </c>
      <c r="F46" s="25">
        <v>127.68</v>
      </c>
      <c r="G46" s="25">
        <v>63.984000000000002</v>
      </c>
      <c r="H46" s="25">
        <v>0.99975000000000003</v>
      </c>
      <c r="I46" s="24">
        <v>1</v>
      </c>
      <c r="J46" s="43">
        <v>1</v>
      </c>
      <c r="K46" s="24">
        <v>1</v>
      </c>
      <c r="L46" s="22">
        <v>0.125</v>
      </c>
      <c r="M46" s="19" t="e">
        <v>#N/A</v>
      </c>
      <c r="N46" s="17">
        <v>73.318238950395155</v>
      </c>
      <c r="O46" s="17">
        <v>116158</v>
      </c>
      <c r="P46" s="17">
        <v>8516500</v>
      </c>
      <c r="Q46" s="26" t="s">
        <v>94</v>
      </c>
      <c r="R46" s="22" t="s">
        <v>101</v>
      </c>
      <c r="S46" s="40" t="s">
        <v>63</v>
      </c>
      <c r="T46" s="17">
        <v>0.26</v>
      </c>
      <c r="W46" s="19" t="e">
        <v>#N/A</v>
      </c>
      <c r="X46" s="19" t="e">
        <v>#N/A</v>
      </c>
      <c r="Y46" s="19" t="e">
        <v>#N/A</v>
      </c>
    </row>
    <row r="47" spans="1:25" s="17" customFormat="1" ht="15">
      <c r="A47" s="21" t="s">
        <v>102</v>
      </c>
      <c r="B47" s="40">
        <v>4.49</v>
      </c>
      <c r="C47" s="43">
        <v>24</v>
      </c>
      <c r="D47" s="24">
        <v>24</v>
      </c>
      <c r="E47" s="24">
        <v>0</v>
      </c>
      <c r="F47" s="25">
        <v>255.36</v>
      </c>
      <c r="G47" s="25">
        <v>127.968</v>
      </c>
      <c r="H47" s="25">
        <v>1.9995000000000001</v>
      </c>
      <c r="I47" s="24">
        <v>2</v>
      </c>
      <c r="J47" s="43">
        <v>2</v>
      </c>
      <c r="K47" s="24">
        <v>2</v>
      </c>
      <c r="L47" s="22">
        <v>0.25</v>
      </c>
      <c r="M47" s="19" t="e">
        <v>#N/A</v>
      </c>
      <c r="N47" s="17">
        <v>73.318238950395155</v>
      </c>
      <c r="O47" s="17">
        <v>116158</v>
      </c>
      <c r="P47" s="17">
        <v>8516500</v>
      </c>
      <c r="Q47" s="26" t="s">
        <v>94</v>
      </c>
      <c r="R47" s="22" t="s">
        <v>101</v>
      </c>
      <c r="S47" s="40" t="s">
        <v>63</v>
      </c>
      <c r="T47" s="17">
        <v>0.18708333333333335</v>
      </c>
      <c r="W47" s="19" t="e">
        <v>#N/A</v>
      </c>
      <c r="X47" s="19" t="e">
        <v>#N/A</v>
      </c>
      <c r="Y47" s="19" t="e">
        <v>#N/A</v>
      </c>
    </row>
    <row r="48" spans="1:25" s="17" customFormat="1" ht="15">
      <c r="A48" s="21" t="s">
        <v>102</v>
      </c>
      <c r="B48" s="40">
        <v>8.25</v>
      </c>
      <c r="C48" s="43">
        <v>96</v>
      </c>
      <c r="D48" s="24">
        <v>96</v>
      </c>
      <c r="E48" s="24">
        <v>0</v>
      </c>
      <c r="F48" s="25">
        <v>1021.44</v>
      </c>
      <c r="G48" s="25">
        <v>511.87200000000001</v>
      </c>
      <c r="H48" s="25">
        <v>7.9980000000000002</v>
      </c>
      <c r="I48" s="24">
        <v>8</v>
      </c>
      <c r="J48" s="43">
        <v>8</v>
      </c>
      <c r="K48" s="24">
        <v>8</v>
      </c>
      <c r="L48" s="22">
        <v>1</v>
      </c>
      <c r="M48" s="19" t="e">
        <v>#N/A</v>
      </c>
      <c r="N48" s="17">
        <v>73.318238950395155</v>
      </c>
      <c r="O48" s="17">
        <v>116158</v>
      </c>
      <c r="P48" s="17">
        <v>8516500</v>
      </c>
      <c r="Q48" s="26" t="s">
        <v>94</v>
      </c>
      <c r="R48" s="22" t="s">
        <v>101</v>
      </c>
      <c r="S48" s="40" t="s">
        <v>63</v>
      </c>
      <c r="T48" s="17">
        <v>8.59375E-2</v>
      </c>
      <c r="W48" s="19" t="e">
        <v>#N/A</v>
      </c>
      <c r="X48" s="19" t="e">
        <v>#N/A</v>
      </c>
      <c r="Y48" s="19" t="e">
        <v>#N/A</v>
      </c>
    </row>
    <row r="49" spans="1:25" s="17" customFormat="1" ht="15">
      <c r="A49" s="21" t="s">
        <v>102</v>
      </c>
      <c r="B49" s="40">
        <v>3.31</v>
      </c>
      <c r="C49" s="43">
        <v>12</v>
      </c>
      <c r="D49" s="24">
        <v>12</v>
      </c>
      <c r="E49" s="24">
        <v>0</v>
      </c>
      <c r="F49" s="25">
        <v>127.68</v>
      </c>
      <c r="G49" s="25">
        <v>63.984000000000002</v>
      </c>
      <c r="H49" s="25">
        <v>0.99975000000000003</v>
      </c>
      <c r="I49" s="24">
        <v>1</v>
      </c>
      <c r="J49" s="43">
        <v>1</v>
      </c>
      <c r="K49" s="24">
        <v>1</v>
      </c>
      <c r="L49" s="22">
        <v>0.125</v>
      </c>
      <c r="M49" s="19" t="e">
        <v>#N/A</v>
      </c>
      <c r="N49" s="17">
        <v>398.82825000000003</v>
      </c>
      <c r="O49" s="17">
        <v>72000</v>
      </c>
      <c r="P49" s="17">
        <v>28715634</v>
      </c>
      <c r="Q49" s="51" t="s">
        <v>67</v>
      </c>
      <c r="R49" s="22" t="s">
        <v>101</v>
      </c>
      <c r="S49" s="40" t="s">
        <v>63</v>
      </c>
      <c r="T49" s="17">
        <v>0.27583333333333332</v>
      </c>
      <c r="W49" s="19" t="e">
        <v>#N/A</v>
      </c>
      <c r="X49" s="19" t="e">
        <v>#N/A</v>
      </c>
      <c r="Y49" s="19" t="e">
        <v>#N/A</v>
      </c>
    </row>
    <row r="50" spans="1:25" s="17" customFormat="1" ht="15">
      <c r="A50" s="21" t="s">
        <v>102</v>
      </c>
      <c r="B50" s="40">
        <v>4.3899999999999997</v>
      </c>
      <c r="C50" s="43">
        <v>24</v>
      </c>
      <c r="D50" s="24">
        <v>24</v>
      </c>
      <c r="E50" s="24">
        <v>0</v>
      </c>
      <c r="F50" s="25">
        <v>255.36</v>
      </c>
      <c r="G50" s="25">
        <v>127.968</v>
      </c>
      <c r="H50" s="25">
        <v>1.9995000000000001</v>
      </c>
      <c r="I50" s="24">
        <v>2</v>
      </c>
      <c r="J50" s="43">
        <v>2</v>
      </c>
      <c r="K50" s="24">
        <v>2</v>
      </c>
      <c r="L50" s="22">
        <v>0.25</v>
      </c>
      <c r="M50" s="19" t="e">
        <v>#N/A</v>
      </c>
      <c r="N50" s="17">
        <v>398.82825000000003</v>
      </c>
      <c r="O50" s="17">
        <v>72000</v>
      </c>
      <c r="P50" s="17">
        <v>28715634</v>
      </c>
      <c r="Q50" s="51" t="s">
        <v>67</v>
      </c>
      <c r="R50" s="22" t="s">
        <v>101</v>
      </c>
      <c r="S50" s="40" t="s">
        <v>63</v>
      </c>
      <c r="T50" s="17">
        <v>0.18291666666666664</v>
      </c>
      <c r="W50" s="19" t="e">
        <v>#N/A</v>
      </c>
      <c r="X50" s="19" t="e">
        <v>#N/A</v>
      </c>
      <c r="Y50" s="19" t="e">
        <v>#N/A</v>
      </c>
    </row>
    <row r="51" spans="1:25" s="17" customFormat="1" ht="15">
      <c r="A51" s="21" t="s">
        <v>102</v>
      </c>
      <c r="B51" s="40">
        <v>12</v>
      </c>
      <c r="C51" s="43">
        <v>96</v>
      </c>
      <c r="D51" s="24">
        <v>96</v>
      </c>
      <c r="E51" s="24">
        <v>0</v>
      </c>
      <c r="F51" s="25">
        <v>1021.44</v>
      </c>
      <c r="G51" s="25">
        <v>511.87200000000001</v>
      </c>
      <c r="H51" s="25">
        <v>7.9980000000000002</v>
      </c>
      <c r="I51" s="24">
        <v>8</v>
      </c>
      <c r="J51" s="43">
        <v>8</v>
      </c>
      <c r="K51" s="24">
        <v>8</v>
      </c>
      <c r="L51" s="22">
        <v>1</v>
      </c>
      <c r="M51" s="19" t="e">
        <v>#N/A</v>
      </c>
      <c r="N51" s="17">
        <v>398.82825000000003</v>
      </c>
      <c r="O51" s="17">
        <v>72000</v>
      </c>
      <c r="P51" s="17">
        <v>28715634</v>
      </c>
      <c r="Q51" s="51" t="s">
        <v>67</v>
      </c>
      <c r="R51" s="22" t="s">
        <v>101</v>
      </c>
      <c r="S51" s="40" t="s">
        <v>63</v>
      </c>
      <c r="T51" s="17">
        <v>0.125</v>
      </c>
      <c r="W51" s="19" t="e">
        <v>#N/A</v>
      </c>
      <c r="X51" s="19" t="e">
        <v>#N/A</v>
      </c>
      <c r="Y51" s="19" t="e">
        <v>#N/A</v>
      </c>
    </row>
    <row r="52" spans="1:25">
      <c r="A52" s="21"/>
      <c r="L52" s="22"/>
      <c r="M52" s="22"/>
      <c r="R52" s="22"/>
    </row>
    <row r="53" spans="1:25">
      <c r="A53" s="21"/>
      <c r="L53" s="22"/>
      <c r="M53" s="22"/>
      <c r="R53" s="22"/>
    </row>
    <row r="54" spans="1:25">
      <c r="A54" s="21"/>
      <c r="L54" s="22"/>
      <c r="M54" s="22"/>
      <c r="R54" s="22"/>
    </row>
    <row r="55" spans="1:25">
      <c r="A55" s="21"/>
      <c r="L55" s="22"/>
      <c r="M55" s="22"/>
      <c r="R55" s="22"/>
    </row>
    <row r="56" spans="1:25">
      <c r="A56" s="21"/>
      <c r="L56" s="22"/>
      <c r="M56" s="22"/>
      <c r="R56" s="22"/>
    </row>
    <row r="57" spans="1:25">
      <c r="A57" s="21"/>
      <c r="L57" s="22"/>
      <c r="M57" s="22"/>
      <c r="R57" s="22"/>
    </row>
    <row r="58" spans="1:25">
      <c r="A58" s="21"/>
      <c r="L58" s="22"/>
      <c r="M58" s="22"/>
      <c r="R58" s="22"/>
    </row>
    <row r="59" spans="1:25">
      <c r="A59" s="21"/>
      <c r="L59" s="22"/>
      <c r="M59" s="22"/>
      <c r="R59" s="22"/>
    </row>
    <row r="60" spans="1:25">
      <c r="A60" s="21"/>
      <c r="L60" s="22"/>
      <c r="M60" s="22"/>
      <c r="R60" s="22"/>
    </row>
    <row r="61" spans="1:25">
      <c r="A61" s="21"/>
      <c r="L61" s="22"/>
      <c r="M61" s="22"/>
      <c r="R61" s="22"/>
    </row>
    <row r="62" spans="1:25">
      <c r="A62" s="21"/>
      <c r="L62" s="22"/>
      <c r="M62" s="22"/>
      <c r="R62" s="22"/>
    </row>
    <row r="63" spans="1:25">
      <c r="A63" s="21"/>
      <c r="L63" s="22"/>
      <c r="M63" s="22"/>
      <c r="R63" s="22"/>
    </row>
    <row r="64" spans="1:25">
      <c r="A64" s="21"/>
      <c r="L64" s="22"/>
      <c r="M64" s="22"/>
      <c r="R64" s="22"/>
    </row>
    <row r="65" spans="1:18">
      <c r="A65" s="21"/>
      <c r="L65" s="22"/>
      <c r="M65" s="22"/>
      <c r="R65" s="22"/>
    </row>
    <row r="66" spans="1:18">
      <c r="A66" s="21"/>
      <c r="L66" s="22"/>
      <c r="M66" s="22"/>
      <c r="R66" s="22"/>
    </row>
    <row r="67" spans="1:18">
      <c r="A67" s="21"/>
      <c r="L67" s="22"/>
      <c r="M67" s="22"/>
      <c r="R67" s="22"/>
    </row>
    <row r="68" spans="1:18">
      <c r="A68" s="21"/>
      <c r="L68" s="22"/>
      <c r="M68" s="22"/>
      <c r="R68" s="22"/>
    </row>
    <row r="69" spans="1:18">
      <c r="A69" s="21"/>
      <c r="L69" s="22"/>
      <c r="M69" s="22"/>
      <c r="R69" s="22"/>
    </row>
    <row r="70" spans="1:18">
      <c r="A70" s="21"/>
      <c r="L70" s="22"/>
      <c r="M70" s="22"/>
      <c r="R70" s="22"/>
    </row>
    <row r="71" spans="1:18">
      <c r="A71" s="21"/>
      <c r="L71" s="22"/>
      <c r="M71" s="22"/>
      <c r="R71" s="22"/>
    </row>
    <row r="72" spans="1:18">
      <c r="A72" s="21"/>
      <c r="L72" s="22"/>
      <c r="M72" s="22"/>
      <c r="R72" s="22"/>
    </row>
    <row r="73" spans="1:18">
      <c r="A73" s="21"/>
      <c r="L73" s="22"/>
      <c r="M73" s="22"/>
      <c r="R73" s="22"/>
    </row>
    <row r="74" spans="1:18">
      <c r="A74" s="21"/>
      <c r="L74" s="22"/>
      <c r="M74" s="22"/>
      <c r="R74" s="22"/>
    </row>
    <row r="75" spans="1:18">
      <c r="A75" s="21"/>
      <c r="L75" s="22"/>
      <c r="M75" s="22"/>
      <c r="R75" s="22"/>
    </row>
    <row r="76" spans="1:18">
      <c r="A76" s="21"/>
      <c r="L76" s="22"/>
      <c r="M76" s="22"/>
      <c r="R76" s="22"/>
    </row>
    <row r="77" spans="1:18">
      <c r="A77" s="21"/>
      <c r="L77" s="22"/>
      <c r="M77" s="22"/>
      <c r="R77" s="22"/>
    </row>
    <row r="78" spans="1:18">
      <c r="A78" s="21"/>
      <c r="L78" s="22"/>
      <c r="M78" s="22"/>
      <c r="R78" s="22"/>
    </row>
    <row r="79" spans="1:18">
      <c r="A79" s="21"/>
      <c r="L79" s="22"/>
      <c r="M79" s="22"/>
      <c r="R79" s="22"/>
    </row>
    <row r="80" spans="1:18">
      <c r="A80" s="21"/>
      <c r="L80" s="22"/>
      <c r="M80" s="22"/>
      <c r="R80" s="22"/>
    </row>
    <row r="81" spans="1:18">
      <c r="A81" s="21"/>
      <c r="L81" s="22"/>
      <c r="M81" s="22"/>
      <c r="R81" s="22"/>
    </row>
    <row r="82" spans="1:18">
      <c r="A82" s="21"/>
      <c r="L82" s="22"/>
      <c r="M82" s="22"/>
      <c r="R82" s="22"/>
    </row>
    <row r="83" spans="1:18">
      <c r="A83" s="21"/>
      <c r="L83" s="22"/>
      <c r="M83" s="22"/>
      <c r="R83" s="22"/>
    </row>
    <row r="84" spans="1:18">
      <c r="A84" s="21"/>
      <c r="L84" s="22"/>
      <c r="M84" s="22"/>
      <c r="R84" s="22"/>
    </row>
    <row r="85" spans="1:18">
      <c r="A85" s="21"/>
      <c r="L85" s="22"/>
      <c r="M85" s="22"/>
      <c r="R85" s="22"/>
    </row>
    <row r="86" spans="1:18">
      <c r="A86" s="21"/>
      <c r="L86" s="22"/>
      <c r="M86" s="22"/>
      <c r="R86" s="22"/>
    </row>
    <row r="87" spans="1:18">
      <c r="A87" s="21"/>
      <c r="L87" s="22"/>
      <c r="M87" s="22"/>
      <c r="R87" s="22"/>
    </row>
    <row r="88" spans="1:18">
      <c r="A88" s="21"/>
      <c r="L88" s="22"/>
      <c r="M88" s="22"/>
      <c r="R88" s="22"/>
    </row>
    <row r="89" spans="1:18">
      <c r="A89" s="21"/>
      <c r="L89" s="22"/>
      <c r="M89" s="22"/>
      <c r="R89" s="22"/>
    </row>
    <row r="90" spans="1:18">
      <c r="A90" s="21"/>
      <c r="L90" s="22"/>
      <c r="M90" s="22"/>
      <c r="R90" s="22"/>
    </row>
    <row r="91" spans="1:18">
      <c r="A91" s="21"/>
      <c r="L91" s="22"/>
      <c r="M91" s="22"/>
      <c r="R91" s="22"/>
    </row>
    <row r="92" spans="1:18">
      <c r="A92" s="21"/>
      <c r="L92" s="22"/>
      <c r="M92" s="22"/>
      <c r="R92" s="22"/>
    </row>
    <row r="93" spans="1:18">
      <c r="A93" s="21"/>
      <c r="L93" s="22"/>
      <c r="M93" s="22"/>
      <c r="R93" s="22"/>
    </row>
    <row r="94" spans="1:18">
      <c r="A94" s="21"/>
      <c r="L94" s="22"/>
      <c r="M94" s="22"/>
      <c r="R94" s="22"/>
    </row>
    <row r="95" spans="1:18">
      <c r="A95" s="21"/>
      <c r="L95" s="22"/>
      <c r="M95" s="22"/>
      <c r="R95" s="22"/>
    </row>
    <row r="96" spans="1:18">
      <c r="A96" s="21"/>
      <c r="L96" s="22"/>
      <c r="M96" s="22"/>
      <c r="R96" s="22"/>
    </row>
    <row r="97" spans="1:18">
      <c r="A97" s="21"/>
      <c r="L97" s="22"/>
      <c r="M97" s="22"/>
      <c r="R97" s="22"/>
    </row>
    <row r="98" spans="1:18">
      <c r="A98" s="21"/>
      <c r="L98" s="22"/>
      <c r="M98" s="22"/>
      <c r="R98" s="22"/>
    </row>
    <row r="99" spans="1:18">
      <c r="A99" s="21"/>
      <c r="L99" s="22"/>
      <c r="M99" s="22"/>
      <c r="R99" s="22"/>
    </row>
    <row r="100" spans="1:18">
      <c r="A100" s="21"/>
      <c r="L100" s="22"/>
      <c r="M100" s="22"/>
      <c r="R100" s="22"/>
    </row>
    <row r="101" spans="1:18">
      <c r="A101" s="21"/>
      <c r="L101" s="22"/>
      <c r="M101" s="22"/>
      <c r="R101" s="22"/>
    </row>
    <row r="102" spans="1:18">
      <c r="A102" s="21"/>
      <c r="L102" s="22"/>
      <c r="M102" s="22"/>
      <c r="R102" s="22"/>
    </row>
    <row r="103" spans="1:18">
      <c r="A103" s="21"/>
      <c r="L103" s="22"/>
      <c r="M103" s="22"/>
      <c r="R103" s="22"/>
    </row>
    <row r="104" spans="1:18">
      <c r="A104" s="21"/>
      <c r="L104" s="22"/>
      <c r="M104" s="22"/>
      <c r="R104" s="22"/>
    </row>
    <row r="105" spans="1:18">
      <c r="A105" s="21"/>
      <c r="L105" s="22"/>
      <c r="M105" s="22"/>
      <c r="R105" s="22"/>
    </row>
    <row r="106" spans="1:18">
      <c r="A106" s="21"/>
      <c r="L106" s="22"/>
      <c r="M106" s="22"/>
      <c r="R106" s="22"/>
    </row>
    <row r="107" spans="1:18">
      <c r="A107" s="21"/>
      <c r="L107" s="22"/>
      <c r="M107" s="22"/>
      <c r="R107" s="22"/>
    </row>
    <row r="108" spans="1:18">
      <c r="A108" s="21"/>
      <c r="L108" s="22"/>
      <c r="M108" s="22"/>
      <c r="R108" s="22"/>
    </row>
    <row r="109" spans="1:18">
      <c r="A109" s="21"/>
      <c r="L109" s="22"/>
      <c r="M109" s="22"/>
      <c r="R109" s="22"/>
    </row>
    <row r="110" spans="1:18">
      <c r="A110" s="21"/>
      <c r="L110" s="22"/>
      <c r="M110" s="22"/>
      <c r="R110" s="22"/>
    </row>
    <row r="111" spans="1:18">
      <c r="A111" s="21"/>
      <c r="L111" s="22"/>
      <c r="M111" s="22"/>
      <c r="R111" s="22"/>
    </row>
    <row r="112" spans="1:18">
      <c r="A112" s="21"/>
      <c r="L112" s="22"/>
      <c r="M112" s="22"/>
      <c r="R112" s="22"/>
    </row>
    <row r="113" spans="1:18">
      <c r="A113" s="21"/>
      <c r="L113" s="22"/>
      <c r="M113" s="22"/>
      <c r="R113" s="22"/>
    </row>
    <row r="114" spans="1:18">
      <c r="A114" s="21"/>
      <c r="L114" s="22"/>
      <c r="M114" s="22"/>
      <c r="R114" s="22"/>
    </row>
    <row r="115" spans="1:18">
      <c r="A115" s="21"/>
      <c r="L115" s="22"/>
      <c r="M115" s="22"/>
      <c r="R115" s="22"/>
    </row>
    <row r="116" spans="1:18">
      <c r="A116" s="21"/>
      <c r="L116" s="22"/>
      <c r="M116" s="22"/>
      <c r="R116" s="22"/>
    </row>
    <row r="117" spans="1:18">
      <c r="A117" s="21"/>
      <c r="L117" s="22"/>
      <c r="M117" s="22"/>
      <c r="R117" s="22"/>
    </row>
    <row r="118" spans="1:18">
      <c r="A118" s="21"/>
      <c r="L118" s="22"/>
      <c r="M118" s="22"/>
      <c r="R118" s="22"/>
    </row>
    <row r="119" spans="1:18">
      <c r="A119" s="21"/>
      <c r="L119" s="22"/>
      <c r="M119" s="22"/>
      <c r="R119" s="22"/>
    </row>
    <row r="120" spans="1:18">
      <c r="A120" s="21"/>
      <c r="L120" s="22"/>
      <c r="M120" s="22"/>
      <c r="R120" s="22"/>
    </row>
    <row r="121" spans="1:18">
      <c r="A121" s="21"/>
      <c r="L121" s="22"/>
      <c r="M121" s="22"/>
      <c r="R121" s="22"/>
    </row>
    <row r="122" spans="1:18">
      <c r="A122" s="21"/>
      <c r="L122" s="22"/>
      <c r="M122" s="22"/>
      <c r="R122" s="22"/>
    </row>
    <row r="123" spans="1:18">
      <c r="A123" s="21"/>
      <c r="L123" s="22"/>
      <c r="M123" s="22"/>
      <c r="R123" s="22"/>
    </row>
    <row r="124" spans="1:18">
      <c r="A124" s="21"/>
      <c r="L124" s="22"/>
      <c r="M124" s="22"/>
      <c r="R124" s="22"/>
    </row>
    <row r="125" spans="1:18">
      <c r="A125" s="21"/>
      <c r="L125" s="22"/>
      <c r="M125" s="22"/>
      <c r="R125" s="22"/>
    </row>
    <row r="126" spans="1:18">
      <c r="A126" s="21"/>
      <c r="L126" s="22"/>
      <c r="M126" s="22"/>
      <c r="R126" s="22"/>
    </row>
    <row r="127" spans="1:18">
      <c r="A127" s="21"/>
      <c r="L127" s="22"/>
      <c r="M127" s="22"/>
      <c r="R127" s="22"/>
    </row>
    <row r="128" spans="1:18">
      <c r="A128" s="21"/>
      <c r="L128" s="22"/>
      <c r="M128" s="22"/>
      <c r="R128" s="22"/>
    </row>
    <row r="129" spans="1:18">
      <c r="A129" s="21"/>
      <c r="L129" s="22"/>
      <c r="M129" s="22"/>
      <c r="R129" s="22"/>
    </row>
    <row r="130" spans="1:18">
      <c r="A130" s="21"/>
      <c r="L130" s="22"/>
      <c r="M130" s="22"/>
      <c r="R130" s="22"/>
    </row>
    <row r="131" spans="1:18">
      <c r="A131" s="21"/>
      <c r="L131" s="22"/>
      <c r="M131" s="22"/>
      <c r="R131" s="22"/>
    </row>
    <row r="132" spans="1:18">
      <c r="A132" s="21"/>
      <c r="L132" s="22"/>
      <c r="M132" s="22"/>
      <c r="R132" s="22"/>
    </row>
    <row r="133" spans="1:18">
      <c r="A133" s="21"/>
      <c r="L133" s="22"/>
      <c r="M133" s="22"/>
      <c r="R133" s="22"/>
    </row>
    <row r="134" spans="1:18">
      <c r="A134" s="21"/>
      <c r="L134" s="22"/>
      <c r="M134" s="22"/>
      <c r="R134" s="22"/>
    </row>
    <row r="135" spans="1:18">
      <c r="A135" s="21"/>
      <c r="L135" s="22"/>
      <c r="M135" s="22"/>
      <c r="R135" s="22"/>
    </row>
    <row r="136" spans="1:18">
      <c r="A136" s="21"/>
      <c r="L136" s="22"/>
      <c r="M136" s="22"/>
      <c r="R136" s="22"/>
    </row>
    <row r="137" spans="1:18">
      <c r="A137" s="21"/>
      <c r="L137" s="22"/>
      <c r="M137" s="22"/>
      <c r="R137" s="22"/>
    </row>
    <row r="138" spans="1:18">
      <c r="A138" s="21"/>
      <c r="L138" s="22"/>
      <c r="M138" s="22"/>
      <c r="R138" s="22"/>
    </row>
    <row r="139" spans="1:18">
      <c r="A139" s="21"/>
      <c r="L139" s="22"/>
      <c r="M139" s="22"/>
      <c r="R139" s="22"/>
    </row>
    <row r="140" spans="1:18">
      <c r="A140" s="21"/>
      <c r="L140" s="22"/>
      <c r="M140" s="22"/>
      <c r="R140" s="22"/>
    </row>
    <row r="141" spans="1:18">
      <c r="A141" s="21"/>
      <c r="L141" s="22"/>
      <c r="M141" s="22"/>
      <c r="R141" s="22"/>
    </row>
    <row r="142" spans="1:18">
      <c r="A142" s="21"/>
      <c r="L142" s="22"/>
      <c r="M142" s="22"/>
      <c r="R142" s="22"/>
    </row>
    <row r="143" spans="1:18">
      <c r="A143" s="21"/>
      <c r="L143" s="22"/>
      <c r="M143" s="22"/>
      <c r="R143" s="22"/>
    </row>
    <row r="144" spans="1:18">
      <c r="A144" s="21"/>
      <c r="L144" s="22"/>
      <c r="M144" s="22"/>
      <c r="R144" s="22"/>
    </row>
    <row r="145" spans="1:18">
      <c r="A145" s="21"/>
      <c r="L145" s="22"/>
      <c r="M145" s="22"/>
      <c r="R145" s="22"/>
    </row>
    <row r="146" spans="1:18">
      <c r="A146" s="21"/>
      <c r="L146" s="22"/>
      <c r="M146" s="22"/>
      <c r="R146" s="22"/>
    </row>
    <row r="147" spans="1:18">
      <c r="A147" s="21"/>
      <c r="L147" s="22"/>
      <c r="M147" s="22"/>
      <c r="R147" s="22"/>
    </row>
    <row r="148" spans="1:18">
      <c r="A148" s="21"/>
      <c r="L148" s="22"/>
      <c r="M148" s="22"/>
      <c r="R148" s="22"/>
    </row>
    <row r="149" spans="1:18">
      <c r="A149" s="21"/>
      <c r="L149" s="22"/>
      <c r="M149" s="22"/>
      <c r="R149" s="22"/>
    </row>
    <row r="150" spans="1:18">
      <c r="A150" s="21"/>
      <c r="L150" s="22"/>
      <c r="M150" s="22"/>
      <c r="R150" s="22"/>
    </row>
    <row r="151" spans="1:18">
      <c r="A151" s="21"/>
      <c r="L151" s="22"/>
      <c r="M151" s="22"/>
      <c r="R151" s="22"/>
    </row>
    <row r="152" spans="1:18">
      <c r="A152" s="21"/>
      <c r="L152" s="22"/>
      <c r="M152" s="22"/>
      <c r="R152" s="22"/>
    </row>
    <row r="153" spans="1:18">
      <c r="A153" s="21"/>
      <c r="L153" s="22"/>
      <c r="M153" s="22"/>
      <c r="R153" s="22"/>
    </row>
    <row r="154" spans="1:18">
      <c r="A154" s="21"/>
      <c r="L154" s="22"/>
      <c r="M154" s="22"/>
      <c r="R154" s="22"/>
    </row>
    <row r="155" spans="1:18">
      <c r="A155" s="21"/>
      <c r="L155" s="22"/>
      <c r="M155" s="22"/>
      <c r="R155" s="22"/>
    </row>
    <row r="156" spans="1:18">
      <c r="A156" s="21"/>
      <c r="L156" s="22"/>
      <c r="M156" s="22"/>
      <c r="R156" s="22"/>
    </row>
    <row r="157" spans="1:18">
      <c r="A157" s="21"/>
      <c r="L157" s="22"/>
      <c r="M157" s="22"/>
      <c r="R157" s="22"/>
    </row>
    <row r="158" spans="1:18">
      <c r="A158" s="21"/>
      <c r="L158" s="22"/>
      <c r="M158" s="22"/>
      <c r="R158" s="22"/>
    </row>
    <row r="159" spans="1:18">
      <c r="A159" s="21"/>
      <c r="L159" s="22"/>
      <c r="M159" s="22"/>
      <c r="R159" s="22"/>
    </row>
    <row r="160" spans="1:18">
      <c r="A160" s="21"/>
      <c r="L160" s="22"/>
      <c r="M160" s="22"/>
      <c r="R160" s="22"/>
    </row>
    <row r="161" spans="1:18">
      <c r="A161" s="21"/>
      <c r="L161" s="22"/>
      <c r="M161" s="22"/>
      <c r="R161" s="22"/>
    </row>
    <row r="162" spans="1:18">
      <c r="A162" s="21"/>
      <c r="L162" s="22"/>
      <c r="M162" s="22"/>
      <c r="R162" s="22"/>
    </row>
    <row r="163" spans="1:18">
      <c r="A163" s="21"/>
      <c r="L163" s="22"/>
      <c r="M163" s="22"/>
      <c r="R163" s="22"/>
    </row>
    <row r="164" spans="1:18">
      <c r="A164" s="21"/>
      <c r="L164" s="22"/>
      <c r="M164" s="22"/>
      <c r="R164" s="22"/>
    </row>
    <row r="165" spans="1:18">
      <c r="A165" s="21"/>
      <c r="L165" s="22"/>
      <c r="M165" s="22"/>
      <c r="R165" s="22"/>
    </row>
    <row r="166" spans="1:18">
      <c r="A166" s="21"/>
      <c r="L166" s="22"/>
      <c r="M166" s="22"/>
      <c r="R166" s="22"/>
    </row>
    <row r="167" spans="1:18">
      <c r="A167" s="21"/>
      <c r="L167" s="22"/>
      <c r="M167" s="22"/>
      <c r="R167" s="22"/>
    </row>
    <row r="168" spans="1:18">
      <c r="A168" s="21"/>
      <c r="L168" s="22"/>
      <c r="M168" s="22"/>
      <c r="R168" s="22"/>
    </row>
    <row r="169" spans="1:18">
      <c r="A169" s="21"/>
      <c r="L169" s="22"/>
      <c r="M169" s="22"/>
      <c r="R169" s="22"/>
    </row>
    <row r="170" spans="1:18">
      <c r="A170" s="21"/>
      <c r="L170" s="22"/>
      <c r="M170" s="22"/>
      <c r="R170" s="22"/>
    </row>
    <row r="171" spans="1:18">
      <c r="A171" s="21"/>
      <c r="L171" s="22"/>
      <c r="M171" s="22"/>
      <c r="R171" s="22"/>
    </row>
    <row r="172" spans="1:18">
      <c r="A172" s="21"/>
      <c r="L172" s="22"/>
      <c r="M172" s="22"/>
      <c r="R172" s="22"/>
    </row>
    <row r="173" spans="1:18">
      <c r="A173" s="21"/>
      <c r="L173" s="22"/>
      <c r="M173" s="22"/>
      <c r="R173" s="22"/>
    </row>
    <row r="174" spans="1:18">
      <c r="A174" s="21"/>
      <c r="L174" s="22"/>
      <c r="M174" s="22"/>
      <c r="R174" s="22"/>
    </row>
    <row r="175" spans="1:18">
      <c r="A175" s="21"/>
      <c r="L175" s="22"/>
      <c r="M175" s="22"/>
      <c r="R175" s="22"/>
    </row>
    <row r="176" spans="1:18">
      <c r="A176" s="21"/>
      <c r="L176" s="22"/>
      <c r="M176" s="22"/>
      <c r="R176" s="22"/>
    </row>
    <row r="177" spans="1:18">
      <c r="A177" s="21"/>
      <c r="L177" s="22"/>
      <c r="M177" s="22"/>
      <c r="R177" s="22"/>
    </row>
    <row r="178" spans="1:18">
      <c r="A178" s="21"/>
      <c r="L178" s="22"/>
      <c r="M178" s="22"/>
      <c r="R178" s="22"/>
    </row>
    <row r="179" spans="1:18">
      <c r="A179" s="21"/>
      <c r="L179" s="22"/>
      <c r="M179" s="22"/>
      <c r="R179" s="22"/>
    </row>
    <row r="180" spans="1:18">
      <c r="A180" s="21"/>
      <c r="L180" s="22"/>
      <c r="M180" s="22"/>
      <c r="R180" s="22"/>
    </row>
    <row r="181" spans="1:18">
      <c r="A181" s="21"/>
      <c r="L181" s="22"/>
      <c r="M181" s="22"/>
      <c r="R181" s="22"/>
    </row>
    <row r="182" spans="1:18">
      <c r="A182" s="21"/>
      <c r="L182" s="22"/>
      <c r="M182" s="22"/>
      <c r="R182" s="22"/>
    </row>
    <row r="183" spans="1:18">
      <c r="A183" s="21"/>
      <c r="L183" s="22"/>
      <c r="M183" s="22"/>
      <c r="R183" s="22"/>
    </row>
    <row r="184" spans="1:18">
      <c r="A184" s="21"/>
      <c r="L184" s="22"/>
      <c r="M184" s="22"/>
      <c r="R184" s="22"/>
    </row>
    <row r="185" spans="1:18">
      <c r="A185" s="21"/>
      <c r="L185" s="22"/>
      <c r="M185" s="22"/>
      <c r="R185" s="22"/>
    </row>
    <row r="186" spans="1:18">
      <c r="A186" s="21"/>
      <c r="L186" s="22"/>
      <c r="M186" s="22"/>
      <c r="R186" s="22"/>
    </row>
    <row r="187" spans="1:18">
      <c r="A187" s="21"/>
      <c r="L187" s="22"/>
      <c r="M187" s="22"/>
      <c r="R187" s="22"/>
    </row>
    <row r="188" spans="1:18">
      <c r="A188" s="21"/>
      <c r="L188" s="22"/>
      <c r="M188" s="22"/>
      <c r="R188" s="22"/>
    </row>
    <row r="189" spans="1:18">
      <c r="A189" s="21"/>
      <c r="L189" s="22"/>
      <c r="M189" s="22"/>
      <c r="R189" s="22"/>
    </row>
    <row r="190" spans="1:18">
      <c r="A190" s="21"/>
      <c r="L190" s="22"/>
      <c r="M190" s="22"/>
      <c r="R190" s="22"/>
    </row>
    <row r="191" spans="1:18">
      <c r="A191" s="21"/>
      <c r="L191" s="22"/>
      <c r="M191" s="22"/>
      <c r="R191" s="22"/>
    </row>
    <row r="192" spans="1:18">
      <c r="A192" s="21"/>
      <c r="L192" s="22"/>
      <c r="M192" s="22"/>
      <c r="R192" s="22"/>
    </row>
    <row r="193" spans="1:18">
      <c r="A193" s="21"/>
      <c r="L193" s="22"/>
      <c r="M193" s="22"/>
      <c r="R193" s="22"/>
    </row>
    <row r="194" spans="1:18">
      <c r="A194" s="21"/>
      <c r="L194" s="22"/>
      <c r="M194" s="22"/>
      <c r="R194" s="22"/>
    </row>
    <row r="195" spans="1:18">
      <c r="A195" s="21"/>
      <c r="L195" s="22"/>
      <c r="M195" s="22"/>
      <c r="R195" s="22"/>
    </row>
    <row r="196" spans="1:18">
      <c r="A196" s="21"/>
      <c r="L196" s="22"/>
      <c r="M196" s="22"/>
      <c r="R196" s="22"/>
    </row>
    <row r="197" spans="1:18">
      <c r="A197" s="21"/>
      <c r="L197" s="22"/>
      <c r="M197" s="22"/>
      <c r="R197" s="22"/>
    </row>
    <row r="198" spans="1:18">
      <c r="A198" s="21"/>
      <c r="L198" s="22"/>
      <c r="M198" s="22"/>
      <c r="R198" s="22"/>
    </row>
    <row r="199" spans="1:18">
      <c r="A199" s="21"/>
      <c r="L199" s="22"/>
      <c r="M199" s="22"/>
      <c r="R199" s="22"/>
    </row>
    <row r="200" spans="1:18">
      <c r="A200" s="21"/>
      <c r="L200" s="22"/>
      <c r="M200" s="22"/>
      <c r="R200" s="22"/>
    </row>
    <row r="201" spans="1:18">
      <c r="A201" s="21"/>
      <c r="L201" s="22"/>
      <c r="M201" s="22"/>
      <c r="R201" s="22"/>
    </row>
    <row r="202" spans="1:18">
      <c r="A202" s="21"/>
      <c r="L202" s="22"/>
      <c r="M202" s="22"/>
      <c r="R202" s="22"/>
    </row>
    <row r="203" spans="1:18">
      <c r="A203" s="21"/>
      <c r="L203" s="22"/>
      <c r="M203" s="22"/>
      <c r="R203" s="22"/>
    </row>
    <row r="204" spans="1:18">
      <c r="A204" s="21"/>
      <c r="L204" s="22"/>
      <c r="M204" s="22"/>
      <c r="R204" s="22"/>
    </row>
    <row r="205" spans="1:18">
      <c r="A205" s="21"/>
      <c r="L205" s="22"/>
      <c r="M205" s="22"/>
      <c r="R205" s="22"/>
    </row>
    <row r="206" spans="1:18">
      <c r="A206" s="21"/>
      <c r="L206" s="22"/>
      <c r="M206" s="22"/>
      <c r="R206" s="22"/>
    </row>
    <row r="207" spans="1:18">
      <c r="A207" s="21"/>
      <c r="L207" s="22"/>
      <c r="M207" s="22"/>
      <c r="R207" s="22"/>
    </row>
    <row r="208" spans="1:18">
      <c r="A208" s="21"/>
      <c r="L208" s="22"/>
      <c r="M208" s="22"/>
      <c r="R208" s="22"/>
    </row>
    <row r="209" spans="1:18">
      <c r="A209" s="21"/>
      <c r="L209" s="22"/>
      <c r="M209" s="22"/>
      <c r="R209" s="22"/>
    </row>
    <row r="210" spans="1:18">
      <c r="A210" s="21"/>
      <c r="L210" s="22"/>
      <c r="M210" s="22"/>
      <c r="R210" s="22"/>
    </row>
    <row r="211" spans="1:18">
      <c r="A211" s="21"/>
      <c r="L211" s="22"/>
      <c r="M211" s="22"/>
      <c r="R211" s="22"/>
    </row>
    <row r="212" spans="1:18">
      <c r="A212" s="21"/>
      <c r="L212" s="22"/>
      <c r="M212" s="22"/>
      <c r="R212" s="22"/>
    </row>
    <row r="213" spans="1:18">
      <c r="A213" s="21"/>
      <c r="L213" s="22"/>
      <c r="M213" s="22"/>
      <c r="R213" s="22"/>
    </row>
    <row r="214" spans="1:18">
      <c r="A214" s="21"/>
      <c r="L214" s="22"/>
      <c r="M214" s="22"/>
      <c r="R214" s="22"/>
    </row>
    <row r="215" spans="1:18">
      <c r="A215" s="21"/>
      <c r="L215" s="22"/>
      <c r="M215" s="22"/>
      <c r="R215" s="22"/>
    </row>
    <row r="216" spans="1:18">
      <c r="A216" s="21"/>
      <c r="L216" s="22"/>
      <c r="M216" s="22"/>
      <c r="R216" s="22"/>
    </row>
    <row r="217" spans="1:18">
      <c r="A217" s="21"/>
      <c r="L217" s="22"/>
      <c r="M217" s="22"/>
      <c r="R217" s="22"/>
    </row>
    <row r="218" spans="1:18">
      <c r="A218" s="21"/>
      <c r="L218" s="22"/>
      <c r="M218" s="22"/>
      <c r="R218" s="22"/>
    </row>
    <row r="219" spans="1:18">
      <c r="A219" s="21"/>
      <c r="L219" s="22"/>
      <c r="M219" s="22"/>
      <c r="R219" s="22"/>
    </row>
    <row r="220" spans="1:18">
      <c r="A220" s="21"/>
      <c r="L220" s="22"/>
      <c r="M220" s="22"/>
      <c r="R220" s="22"/>
    </row>
    <row r="221" spans="1:18">
      <c r="A221" s="21"/>
      <c r="L221" s="22"/>
      <c r="M221" s="22"/>
      <c r="R221" s="22"/>
    </row>
    <row r="222" spans="1:18">
      <c r="A222" s="21"/>
      <c r="L222" s="22"/>
      <c r="M222" s="22"/>
      <c r="R222" s="22"/>
    </row>
    <row r="223" spans="1:18">
      <c r="A223" s="21"/>
      <c r="L223" s="22"/>
      <c r="M223" s="22"/>
      <c r="R223" s="22"/>
    </row>
    <row r="224" spans="1:18">
      <c r="A224" s="21"/>
      <c r="L224" s="22"/>
      <c r="M224" s="22"/>
      <c r="R224" s="22"/>
    </row>
    <row r="225" spans="1:18">
      <c r="A225" s="21"/>
      <c r="L225" s="22"/>
      <c r="M225" s="22"/>
      <c r="R225" s="22"/>
    </row>
    <row r="226" spans="1:18">
      <c r="A226" s="21"/>
      <c r="L226" s="22"/>
      <c r="M226" s="22"/>
      <c r="R226" s="22"/>
    </row>
  </sheetData>
  <sortState ref="A2:T51">
    <sortCondition ref="A2:A51"/>
    <sortCondition ref="N2:N51"/>
    <sortCondition ref="C2:C51"/>
  </sortState>
  <conditionalFormatting sqref="L2 C2 C52:H226 L52:L226 E2:H2 R2:R13 R52:R226">
    <cfRule type="expression" dxfId="160" priority="85">
      <formula>-ISNA(C2)</formula>
    </cfRule>
  </conditionalFormatting>
  <conditionalFormatting sqref="L2 E2:H2">
    <cfRule type="expression" dxfId="159" priority="84">
      <formula>-ISNA(E2)</formula>
    </cfRule>
  </conditionalFormatting>
  <conditionalFormatting sqref="C2">
    <cfRule type="expression" dxfId="158" priority="83">
      <formula>-ISNA(C2)</formula>
    </cfRule>
  </conditionalFormatting>
  <conditionalFormatting sqref="L3:L13">
    <cfRule type="expression" dxfId="157" priority="79">
      <formula>-ISNA(L3)</formula>
    </cfRule>
  </conditionalFormatting>
  <conditionalFormatting sqref="L3:L13">
    <cfRule type="expression" dxfId="156" priority="78">
      <formula>-ISNA(L3)</formula>
    </cfRule>
  </conditionalFormatting>
  <conditionalFormatting sqref="C3:C13">
    <cfRule type="expression" dxfId="155" priority="77">
      <formula>-ISNA(C3)</formula>
    </cfRule>
  </conditionalFormatting>
  <conditionalFormatting sqref="C3:C13">
    <cfRule type="expression" dxfId="154" priority="76">
      <formula>-ISNA(C3)</formula>
    </cfRule>
  </conditionalFormatting>
  <conditionalFormatting sqref="D2">
    <cfRule type="expression" dxfId="153" priority="75">
      <formula>-ISNA(D2)</formula>
    </cfRule>
  </conditionalFormatting>
  <conditionalFormatting sqref="D2">
    <cfRule type="expression" dxfId="152" priority="74">
      <formula>-ISNA(D2)</formula>
    </cfRule>
  </conditionalFormatting>
  <conditionalFormatting sqref="D3:D13">
    <cfRule type="expression" dxfId="151" priority="73">
      <formula>-ISNA(D3)</formula>
    </cfRule>
  </conditionalFormatting>
  <conditionalFormatting sqref="D3:D13">
    <cfRule type="expression" dxfId="150" priority="72">
      <formula>-ISNA(D3)</formula>
    </cfRule>
  </conditionalFormatting>
  <conditionalFormatting sqref="R14:R22">
    <cfRule type="expression" dxfId="149" priority="69">
      <formula>-ISNA(R14)</formula>
    </cfRule>
  </conditionalFormatting>
  <conditionalFormatting sqref="L14:L22">
    <cfRule type="expression" dxfId="148" priority="67">
      <formula>-ISNA(L14)</formula>
    </cfRule>
  </conditionalFormatting>
  <conditionalFormatting sqref="L14:L22">
    <cfRule type="expression" dxfId="147" priority="66">
      <formula>-ISNA(L14)</formula>
    </cfRule>
  </conditionalFormatting>
  <conditionalFormatting sqref="C14:C22">
    <cfRule type="expression" dxfId="146" priority="65">
      <formula>-ISNA(C14)</formula>
    </cfRule>
  </conditionalFormatting>
  <conditionalFormatting sqref="C14:C22">
    <cfRule type="expression" dxfId="145" priority="64">
      <formula>-ISNA(C14)</formula>
    </cfRule>
  </conditionalFormatting>
  <conditionalFormatting sqref="D14:D22">
    <cfRule type="expression" dxfId="144" priority="63">
      <formula>-ISNA(D14)</formula>
    </cfRule>
  </conditionalFormatting>
  <conditionalFormatting sqref="D14:D22">
    <cfRule type="expression" dxfId="143" priority="62">
      <formula>-ISNA(D14)</formula>
    </cfRule>
  </conditionalFormatting>
  <conditionalFormatting sqref="R23:R31">
    <cfRule type="expression" dxfId="142" priority="59">
      <formula>-ISNA(R23)</formula>
    </cfRule>
  </conditionalFormatting>
  <conditionalFormatting sqref="L23:L31">
    <cfRule type="expression" dxfId="141" priority="57">
      <formula>-ISNA(L23)</formula>
    </cfRule>
  </conditionalFormatting>
  <conditionalFormatting sqref="L23:L31">
    <cfRule type="expression" dxfId="140" priority="56">
      <formula>-ISNA(L23)</formula>
    </cfRule>
  </conditionalFormatting>
  <conditionalFormatting sqref="C23:C32">
    <cfRule type="expression" dxfId="139" priority="55">
      <formula>-ISNA(C23)</formula>
    </cfRule>
  </conditionalFormatting>
  <conditionalFormatting sqref="C23:C32">
    <cfRule type="expression" dxfId="138" priority="54">
      <formula>-ISNA(C23)</formula>
    </cfRule>
  </conditionalFormatting>
  <conditionalFormatting sqref="D23:D32">
    <cfRule type="expression" dxfId="137" priority="53">
      <formula>-ISNA(D23)</formula>
    </cfRule>
  </conditionalFormatting>
  <conditionalFormatting sqref="D23:D32">
    <cfRule type="expression" dxfId="136" priority="52">
      <formula>-ISNA(D23)</formula>
    </cfRule>
  </conditionalFormatting>
  <conditionalFormatting sqref="R32">
    <cfRule type="expression" dxfId="135" priority="49">
      <formula>-ISNA(R32)</formula>
    </cfRule>
  </conditionalFormatting>
  <conditionalFormatting sqref="L32">
    <cfRule type="expression" dxfId="134" priority="47">
      <formula>-ISNA(L32)</formula>
    </cfRule>
  </conditionalFormatting>
  <conditionalFormatting sqref="L32">
    <cfRule type="expression" dxfId="133" priority="46">
      <formula>-ISNA(L32)</formula>
    </cfRule>
  </conditionalFormatting>
  <conditionalFormatting sqref="C32">
    <cfRule type="expression" dxfId="132" priority="45">
      <formula>-ISNA(C32)</formula>
    </cfRule>
  </conditionalFormatting>
  <conditionalFormatting sqref="C32">
    <cfRule type="expression" dxfId="131" priority="44">
      <formula>-ISNA(C32)</formula>
    </cfRule>
  </conditionalFormatting>
  <conditionalFormatting sqref="D32">
    <cfRule type="expression" dxfId="130" priority="43">
      <formula>-ISNA(D32)</formula>
    </cfRule>
  </conditionalFormatting>
  <conditionalFormatting sqref="D32">
    <cfRule type="expression" dxfId="129" priority="42">
      <formula>-ISNA(D32)</formula>
    </cfRule>
  </conditionalFormatting>
  <conditionalFormatting sqref="R33:R41">
    <cfRule type="expression" dxfId="128" priority="39">
      <formula>-ISNA(R33)</formula>
    </cfRule>
  </conditionalFormatting>
  <conditionalFormatting sqref="L33:L41">
    <cfRule type="expression" dxfId="127" priority="37">
      <formula>-ISNA(L33)</formula>
    </cfRule>
  </conditionalFormatting>
  <conditionalFormatting sqref="L33:L41">
    <cfRule type="expression" dxfId="126" priority="36">
      <formula>-ISNA(L33)</formula>
    </cfRule>
  </conditionalFormatting>
  <conditionalFormatting sqref="C33:C41">
    <cfRule type="expression" dxfId="125" priority="35">
      <formula>-ISNA(C33)</formula>
    </cfRule>
  </conditionalFormatting>
  <conditionalFormatting sqref="C33:C41">
    <cfRule type="expression" dxfId="124" priority="34">
      <formula>-ISNA(C33)</formula>
    </cfRule>
  </conditionalFormatting>
  <conditionalFormatting sqref="D33:D41">
    <cfRule type="expression" dxfId="123" priority="33">
      <formula>-ISNA(D33)</formula>
    </cfRule>
  </conditionalFormatting>
  <conditionalFormatting sqref="D33:D41">
    <cfRule type="expression" dxfId="122" priority="32">
      <formula>-ISNA(D33)</formula>
    </cfRule>
  </conditionalFormatting>
  <conditionalFormatting sqref="R42:R50">
    <cfRule type="expression" dxfId="121" priority="29">
      <formula>-ISNA(R42)</formula>
    </cfRule>
  </conditionalFormatting>
  <conditionalFormatting sqref="L42:L50">
    <cfRule type="expression" dxfId="120" priority="27">
      <formula>-ISNA(L42)</formula>
    </cfRule>
  </conditionalFormatting>
  <conditionalFormatting sqref="L42:L50">
    <cfRule type="expression" dxfId="119" priority="26">
      <formula>-ISNA(L42)</formula>
    </cfRule>
  </conditionalFormatting>
  <conditionalFormatting sqref="C42:C51">
    <cfRule type="expression" dxfId="118" priority="25">
      <formula>-ISNA(C42)</formula>
    </cfRule>
  </conditionalFormatting>
  <conditionalFormatting sqref="C42:C51">
    <cfRule type="expression" dxfId="117" priority="24">
      <formula>-ISNA(C42)</formula>
    </cfRule>
  </conditionalFormatting>
  <conditionalFormatting sqref="D42:D51">
    <cfRule type="expression" dxfId="116" priority="23">
      <formula>-ISNA(D42)</formula>
    </cfRule>
  </conditionalFormatting>
  <conditionalFormatting sqref="D42:D51">
    <cfRule type="expression" dxfId="115" priority="22">
      <formula>-ISNA(D42)</formula>
    </cfRule>
  </conditionalFormatting>
  <conditionalFormatting sqref="R51">
    <cfRule type="expression" dxfId="114" priority="19">
      <formula>-ISNA(R51)</formula>
    </cfRule>
  </conditionalFormatting>
  <conditionalFormatting sqref="L51">
    <cfRule type="expression" dxfId="113" priority="17">
      <formula>-ISNA(L51)</formula>
    </cfRule>
  </conditionalFormatting>
  <conditionalFormatting sqref="L51">
    <cfRule type="expression" dxfId="112" priority="16">
      <formula>-ISNA(L51)</formula>
    </cfRule>
  </conditionalFormatting>
  <conditionalFormatting sqref="C51">
    <cfRule type="expression" dxfId="111" priority="15">
      <formula>-ISNA(C51)</formula>
    </cfRule>
  </conditionalFormatting>
  <conditionalFormatting sqref="C51">
    <cfRule type="expression" dxfId="110" priority="14">
      <formula>-ISNA(C51)</formula>
    </cfRule>
  </conditionalFormatting>
  <conditionalFormatting sqref="D51">
    <cfRule type="expression" dxfId="109" priority="13">
      <formula>-ISNA(D51)</formula>
    </cfRule>
  </conditionalFormatting>
  <conditionalFormatting sqref="D51">
    <cfRule type="expression" dxfId="108" priority="12">
      <formula>-ISNA(D51)</formula>
    </cfRule>
  </conditionalFormatting>
  <conditionalFormatting sqref="M2:M51">
    <cfRule type="expression" dxfId="107" priority="7">
      <formula>ISNA(M2)</formula>
    </cfRule>
  </conditionalFormatting>
  <conditionalFormatting sqref="F2:H2">
    <cfRule type="expression" dxfId="106" priority="4">
      <formula>-ISNA(F2)</formula>
    </cfRule>
  </conditionalFormatting>
  <conditionalFormatting sqref="F3:H51">
    <cfRule type="expression" dxfId="105" priority="3">
      <formula>-ISNA(F3)</formula>
    </cfRule>
  </conditionalFormatting>
  <conditionalFormatting sqref="F3:H51">
    <cfRule type="expression" dxfId="104" priority="2">
      <formula>-ISNA(F3)</formula>
    </cfRule>
  </conditionalFormatting>
  <conditionalFormatting sqref="F3:H51">
    <cfRule type="expression" dxfId="103" priority="1">
      <formula>-ISNA(F3)</formula>
    </cfRule>
  </conditionalFormatting>
  <conditionalFormatting sqref="E3:H13">
    <cfRule type="expression" dxfId="102" priority="71">
      <formula>-ISNA(E3)</formula>
    </cfRule>
  </conditionalFormatting>
  <conditionalFormatting sqref="E3:H13">
    <cfRule type="expression" dxfId="101" priority="70">
      <formula>-ISNA(E3)</formula>
    </cfRule>
  </conditionalFormatting>
  <conditionalFormatting sqref="E14:H22">
    <cfRule type="expression" dxfId="100" priority="61">
      <formula>-ISNA(E14)</formula>
    </cfRule>
  </conditionalFormatting>
  <conditionalFormatting sqref="E14:H22">
    <cfRule type="expression" dxfId="99" priority="60">
      <formula>-ISNA(E14)</formula>
    </cfRule>
  </conditionalFormatting>
  <conditionalFormatting sqref="E23:H32">
    <cfRule type="expression" dxfId="98" priority="51">
      <formula>-ISNA(E23)</formula>
    </cfRule>
  </conditionalFormatting>
  <conditionalFormatting sqref="E23:H32">
    <cfRule type="expression" dxfId="97" priority="50">
      <formula>-ISNA(E23)</formula>
    </cfRule>
  </conditionalFormatting>
  <conditionalFormatting sqref="E32:H32">
    <cfRule type="expression" dxfId="96" priority="41">
      <formula>-ISNA(E32)</formula>
    </cfRule>
  </conditionalFormatting>
  <conditionalFormatting sqref="E32:H32">
    <cfRule type="expression" dxfId="95" priority="40">
      <formula>-ISNA(E32)</formula>
    </cfRule>
  </conditionalFormatting>
  <conditionalFormatting sqref="E33:H41">
    <cfRule type="expression" dxfId="94" priority="31">
      <formula>-ISNA(E33)</formula>
    </cfRule>
  </conditionalFormatting>
  <conditionalFormatting sqref="E33:H41">
    <cfRule type="expression" dxfId="93" priority="30">
      <formula>-ISNA(E33)</formula>
    </cfRule>
  </conditionalFormatting>
  <conditionalFormatting sqref="E42:H51">
    <cfRule type="expression" dxfId="92" priority="21">
      <formula>-ISNA(E42)</formula>
    </cfRule>
  </conditionalFormatting>
  <conditionalFormatting sqref="E42:H51">
    <cfRule type="expression" dxfId="91" priority="20">
      <formula>-ISNA(E42)</formula>
    </cfRule>
  </conditionalFormatting>
  <conditionalFormatting sqref="E51:H51">
    <cfRule type="expression" dxfId="90" priority="11">
      <formula>-ISNA(E51)</formula>
    </cfRule>
  </conditionalFormatting>
  <conditionalFormatting sqref="E51:H51">
    <cfRule type="expression" dxfId="89" priority="10">
      <formula>-ISNA(E51)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26"/>
  <sheetViews>
    <sheetView workbookViewId="0">
      <selection sqref="A1:XFD1048576"/>
    </sheetView>
  </sheetViews>
  <sheetFormatPr defaultColWidth="9.140625" defaultRowHeight="15"/>
  <cols>
    <col min="1" max="1" width="17" style="19" customWidth="1"/>
    <col min="2" max="2" width="8.7109375" style="45" customWidth="1"/>
    <col min="3" max="3" width="16" style="45" customWidth="1"/>
    <col min="4" max="4" width="19.140625" style="19" customWidth="1"/>
    <col min="5" max="5" width="16.5703125" style="19" customWidth="1"/>
    <col min="6" max="6" width="19.140625" style="19" customWidth="1"/>
    <col min="7" max="7" width="7.85546875" style="19" customWidth="1"/>
    <col min="8" max="8" width="3.28515625" customWidth="1"/>
    <col min="9" max="9" width="4.7109375" style="19" customWidth="1"/>
    <col min="10" max="10" width="3.7109375" style="19" customWidth="1"/>
    <col min="11" max="11" width="4.7109375" style="19" customWidth="1"/>
    <col min="12" max="12" width="8.42578125" style="45" customWidth="1"/>
    <col min="13" max="13" width="3.7109375" style="19" customWidth="1"/>
    <col min="14" max="14" width="9" style="19" customWidth="1"/>
    <col min="15" max="20" width="9" style="24" customWidth="1"/>
    <col min="21" max="26" width="8.7109375" style="24" customWidth="1"/>
    <col min="27" max="28" width="6.85546875" style="19" customWidth="1"/>
    <col min="29" max="31" width="9.140625" style="19"/>
    <col min="32" max="32" width="15.7109375" style="19" customWidth="1"/>
    <col min="33" max="33" width="4.7109375" style="19" customWidth="1"/>
    <col min="34" max="16384" width="9.140625" style="19"/>
  </cols>
  <sheetData>
    <row r="1" spans="1:40" s="4" customFormat="1" ht="13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7" t="s">
        <v>12</v>
      </c>
      <c r="N1" s="6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L1" s="16" t="s">
        <v>35</v>
      </c>
      <c r="AM1" s="16" t="s">
        <v>36</v>
      </c>
      <c r="AN1" s="16" t="s">
        <v>37</v>
      </c>
    </row>
    <row r="2" spans="1:40" s="17" customFormat="1">
      <c r="A2" s="17" t="s">
        <v>38</v>
      </c>
      <c r="B2" s="18">
        <v>41883</v>
      </c>
      <c r="C2" s="19" t="s">
        <v>39</v>
      </c>
      <c r="D2" s="20" t="s">
        <v>40</v>
      </c>
      <c r="E2" s="21" t="s">
        <v>97</v>
      </c>
      <c r="F2" s="21" t="s">
        <v>97</v>
      </c>
      <c r="G2" s="21" t="s">
        <v>98</v>
      </c>
      <c r="H2" s="17" t="s">
        <v>99</v>
      </c>
      <c r="I2" s="22" t="s">
        <v>100</v>
      </c>
      <c r="J2" s="17" t="e">
        <v>#N/A</v>
      </c>
      <c r="K2" s="17" t="e">
        <v>#N/A</v>
      </c>
      <c r="L2" s="17" t="e">
        <v>#N/A</v>
      </c>
      <c r="M2" s="17" t="e">
        <v>#N/A</v>
      </c>
      <c r="N2" s="23">
        <v>2.092233009708738</v>
      </c>
      <c r="O2" s="24">
        <v>1</v>
      </c>
      <c r="P2" s="24">
        <v>1</v>
      </c>
      <c r="Q2" s="24">
        <v>0</v>
      </c>
      <c r="R2" s="25" t="e">
        <v>#N/A</v>
      </c>
      <c r="S2" s="25" t="e">
        <v>#N/A</v>
      </c>
      <c r="T2" s="25" t="e">
        <v>#N/A</v>
      </c>
      <c r="U2" s="24" t="e">
        <v>#N/A</v>
      </c>
      <c r="V2" s="24" t="e">
        <v>#N/A</v>
      </c>
      <c r="W2" s="24" t="e">
        <v>#N/A</v>
      </c>
      <c r="X2" s="24" t="e">
        <v>#N/A</v>
      </c>
      <c r="Y2" s="24">
        <v>1</v>
      </c>
      <c r="Z2" s="24">
        <v>1</v>
      </c>
      <c r="AA2" s="22">
        <v>6.25E-2</v>
      </c>
      <c r="AB2" s="19" t="e">
        <v>#N/A</v>
      </c>
      <c r="AC2" s="17">
        <v>49.591577634076053</v>
      </c>
      <c r="AD2" s="17">
        <v>227632</v>
      </c>
      <c r="AE2" s="17">
        <v>11288630</v>
      </c>
      <c r="AF2" s="26" t="s">
        <v>41</v>
      </c>
      <c r="AG2" s="22" t="s">
        <v>101</v>
      </c>
      <c r="AH2" s="17" t="s">
        <v>42</v>
      </c>
      <c r="AI2" s="17">
        <v>2.092233009708738</v>
      </c>
      <c r="AL2" s="19" t="e">
        <v>#N/A</v>
      </c>
      <c r="AM2" s="19" t="e">
        <v>#N/A</v>
      </c>
      <c r="AN2" s="19" t="e">
        <v>#N/A</v>
      </c>
    </row>
    <row r="3" spans="1:40" s="17" customFormat="1">
      <c r="A3" s="17" t="s">
        <v>43</v>
      </c>
      <c r="B3" s="18">
        <v>41883</v>
      </c>
      <c r="C3" s="19" t="s">
        <v>39</v>
      </c>
      <c r="D3" s="20" t="s">
        <v>40</v>
      </c>
      <c r="E3" s="21" t="s">
        <v>97</v>
      </c>
      <c r="F3" s="21" t="s">
        <v>97</v>
      </c>
      <c r="G3" s="21" t="s">
        <v>98</v>
      </c>
      <c r="H3" s="17" t="s">
        <v>99</v>
      </c>
      <c r="I3" s="22" t="s">
        <v>100</v>
      </c>
      <c r="J3" s="17" t="e">
        <v>#N/A</v>
      </c>
      <c r="K3" s="17" t="e">
        <v>#N/A</v>
      </c>
      <c r="L3" s="17" t="e">
        <v>#N/A</v>
      </c>
      <c r="M3" s="17" t="e">
        <v>#N/A</v>
      </c>
      <c r="N3" s="23">
        <v>3.2961165048543686</v>
      </c>
      <c r="O3" s="24">
        <v>2</v>
      </c>
      <c r="P3" s="24">
        <v>2</v>
      </c>
      <c r="Q3" s="24">
        <v>0</v>
      </c>
      <c r="R3" s="25" t="e">
        <v>#N/A</v>
      </c>
      <c r="S3" s="25" t="e">
        <v>#N/A</v>
      </c>
      <c r="T3" s="25" t="e">
        <v>#N/A</v>
      </c>
      <c r="U3" s="24" t="e">
        <v>#N/A</v>
      </c>
      <c r="V3" s="24" t="e">
        <v>#N/A</v>
      </c>
      <c r="W3" s="24" t="e">
        <v>#N/A</v>
      </c>
      <c r="X3" s="24" t="e">
        <v>#N/A</v>
      </c>
      <c r="Y3" s="24">
        <v>1</v>
      </c>
      <c r="Z3" s="24">
        <v>1</v>
      </c>
      <c r="AA3" s="22">
        <v>0.125</v>
      </c>
      <c r="AB3" s="19" t="e">
        <v>#N/A</v>
      </c>
      <c r="AC3" s="17">
        <v>49.591577634076053</v>
      </c>
      <c r="AD3" s="17">
        <v>227632</v>
      </c>
      <c r="AE3" s="17">
        <v>11288630</v>
      </c>
      <c r="AF3" s="26" t="s">
        <v>41</v>
      </c>
      <c r="AG3" s="22" t="s">
        <v>101</v>
      </c>
      <c r="AH3" s="17" t="s">
        <v>42</v>
      </c>
      <c r="AI3" s="17">
        <v>1.6480582524271843</v>
      </c>
      <c r="AL3" s="19" t="e">
        <v>#N/A</v>
      </c>
      <c r="AM3" s="19" t="e">
        <v>#N/A</v>
      </c>
      <c r="AN3" s="19" t="e">
        <v>#N/A</v>
      </c>
    </row>
    <row r="4" spans="1:40" s="17" customFormat="1">
      <c r="A4" s="17" t="s">
        <v>44</v>
      </c>
      <c r="B4" s="18">
        <v>41883</v>
      </c>
      <c r="C4" s="19" t="s">
        <v>39</v>
      </c>
      <c r="D4" s="20" t="s">
        <v>40</v>
      </c>
      <c r="E4" s="21" t="s">
        <v>97</v>
      </c>
      <c r="F4" s="21" t="s">
        <v>97</v>
      </c>
      <c r="G4" s="21" t="s">
        <v>98</v>
      </c>
      <c r="H4" s="17" t="s">
        <v>99</v>
      </c>
      <c r="I4" s="22" t="s">
        <v>100</v>
      </c>
      <c r="J4" s="17" t="e">
        <v>#N/A</v>
      </c>
      <c r="K4" s="17" t="e">
        <v>#N/A</v>
      </c>
      <c r="L4" s="17" t="e">
        <v>#N/A</v>
      </c>
      <c r="M4" s="17" t="e">
        <v>#N/A</v>
      </c>
      <c r="N4" s="23">
        <v>4.4223300970873787</v>
      </c>
      <c r="O4" s="24">
        <v>3</v>
      </c>
      <c r="P4" s="24">
        <v>3</v>
      </c>
      <c r="Q4" s="24">
        <v>0</v>
      </c>
      <c r="R4" s="25" t="e">
        <v>#N/A</v>
      </c>
      <c r="S4" s="25" t="e">
        <v>#N/A</v>
      </c>
      <c r="T4" s="25" t="e">
        <v>#N/A</v>
      </c>
      <c r="U4" s="24" t="e">
        <v>#N/A</v>
      </c>
      <c r="V4" s="24" t="e">
        <v>#N/A</v>
      </c>
      <c r="W4" s="24" t="e">
        <v>#N/A</v>
      </c>
      <c r="X4" s="24" t="e">
        <v>#N/A</v>
      </c>
      <c r="Y4" s="24">
        <v>1</v>
      </c>
      <c r="Z4" s="24">
        <v>1</v>
      </c>
      <c r="AA4" s="22">
        <v>0.1875</v>
      </c>
      <c r="AB4" s="19" t="e">
        <v>#N/A</v>
      </c>
      <c r="AC4" s="17">
        <v>49.591577634076053</v>
      </c>
      <c r="AD4" s="17">
        <v>227632</v>
      </c>
      <c r="AE4" s="17">
        <v>11288630</v>
      </c>
      <c r="AF4" s="26" t="s">
        <v>41</v>
      </c>
      <c r="AG4" s="22" t="s">
        <v>101</v>
      </c>
      <c r="AH4" s="17" t="s">
        <v>42</v>
      </c>
      <c r="AI4" s="17">
        <v>1.4741100323624596</v>
      </c>
      <c r="AL4" s="19" t="e">
        <v>#N/A</v>
      </c>
      <c r="AM4" s="19" t="e">
        <v>#N/A</v>
      </c>
      <c r="AN4" s="19" t="e">
        <v>#N/A</v>
      </c>
    </row>
    <row r="5" spans="1:40" s="17" customFormat="1">
      <c r="A5" s="17" t="s">
        <v>45</v>
      </c>
      <c r="B5" s="18">
        <v>41883</v>
      </c>
      <c r="C5" s="19" t="s">
        <v>39</v>
      </c>
      <c r="D5" s="20" t="s">
        <v>40</v>
      </c>
      <c r="E5" s="21" t="s">
        <v>97</v>
      </c>
      <c r="F5" s="21" t="s">
        <v>97</v>
      </c>
      <c r="G5" s="21" t="s">
        <v>98</v>
      </c>
      <c r="H5" s="17" t="s">
        <v>99</v>
      </c>
      <c r="I5" s="22" t="s">
        <v>100</v>
      </c>
      <c r="J5" s="17" t="e">
        <v>#N/A</v>
      </c>
      <c r="K5" s="17" t="e">
        <v>#N/A</v>
      </c>
      <c r="L5" s="17" t="e">
        <v>#N/A</v>
      </c>
      <c r="M5" s="17" t="e">
        <v>#N/A</v>
      </c>
      <c r="N5" s="23">
        <v>4.5</v>
      </c>
      <c r="O5" s="24">
        <v>4</v>
      </c>
      <c r="P5" s="24">
        <v>4</v>
      </c>
      <c r="Q5" s="24">
        <v>0</v>
      </c>
      <c r="R5" s="25" t="e">
        <v>#N/A</v>
      </c>
      <c r="S5" s="25" t="e">
        <v>#N/A</v>
      </c>
      <c r="T5" s="25" t="e">
        <v>#N/A</v>
      </c>
      <c r="U5" s="24" t="e">
        <v>#N/A</v>
      </c>
      <c r="V5" s="24" t="e">
        <v>#N/A</v>
      </c>
      <c r="W5" s="24" t="e">
        <v>#N/A</v>
      </c>
      <c r="X5" s="24" t="e">
        <v>#N/A</v>
      </c>
      <c r="Y5" s="24">
        <v>1</v>
      </c>
      <c r="Z5" s="24">
        <v>1</v>
      </c>
      <c r="AA5" s="22">
        <v>0.25</v>
      </c>
      <c r="AB5" s="19" t="e">
        <v>#N/A</v>
      </c>
      <c r="AC5" s="17">
        <v>49.591577634076053</v>
      </c>
      <c r="AD5" s="17">
        <v>227632</v>
      </c>
      <c r="AE5" s="17">
        <v>11288630</v>
      </c>
      <c r="AF5" s="26" t="s">
        <v>41</v>
      </c>
      <c r="AG5" s="22" t="s">
        <v>101</v>
      </c>
      <c r="AH5" s="17" t="s">
        <v>42</v>
      </c>
      <c r="AI5" s="17">
        <v>1.125</v>
      </c>
      <c r="AL5" s="19" t="e">
        <v>#N/A</v>
      </c>
      <c r="AM5" s="19" t="e">
        <v>#N/A</v>
      </c>
      <c r="AN5" s="19" t="e">
        <v>#N/A</v>
      </c>
    </row>
    <row r="6" spans="1:40" s="17" customFormat="1">
      <c r="A6" s="17" t="s">
        <v>46</v>
      </c>
      <c r="B6" s="18">
        <v>41883</v>
      </c>
      <c r="C6" s="19" t="s">
        <v>39</v>
      </c>
      <c r="D6" s="20" t="s">
        <v>40</v>
      </c>
      <c r="E6" s="21" t="s">
        <v>97</v>
      </c>
      <c r="F6" s="21" t="s">
        <v>97</v>
      </c>
      <c r="G6" s="21" t="s">
        <v>98</v>
      </c>
      <c r="H6" s="17" t="s">
        <v>99</v>
      </c>
      <c r="I6" s="22" t="s">
        <v>100</v>
      </c>
      <c r="J6" s="17" t="e">
        <v>#N/A</v>
      </c>
      <c r="K6" s="17" t="e">
        <v>#N/A</v>
      </c>
      <c r="L6" s="17" t="e">
        <v>#N/A</v>
      </c>
      <c r="M6" s="17" t="e">
        <v>#N/A</v>
      </c>
      <c r="N6" s="23">
        <v>4.616504854368932</v>
      </c>
      <c r="O6" s="24">
        <v>5</v>
      </c>
      <c r="P6" s="24">
        <v>5</v>
      </c>
      <c r="Q6" s="24">
        <v>0</v>
      </c>
      <c r="R6" s="25" t="e">
        <v>#N/A</v>
      </c>
      <c r="S6" s="25" t="e">
        <v>#N/A</v>
      </c>
      <c r="T6" s="25" t="e">
        <v>#N/A</v>
      </c>
      <c r="U6" s="24" t="e">
        <v>#N/A</v>
      </c>
      <c r="V6" s="24" t="e">
        <v>#N/A</v>
      </c>
      <c r="W6" s="24" t="e">
        <v>#N/A</v>
      </c>
      <c r="X6" s="24" t="e">
        <v>#N/A</v>
      </c>
      <c r="Y6" s="24">
        <v>1</v>
      </c>
      <c r="Z6" s="24">
        <v>1</v>
      </c>
      <c r="AA6" s="22">
        <v>0.3125</v>
      </c>
      <c r="AB6" s="19" t="e">
        <v>#N/A</v>
      </c>
      <c r="AC6" s="17">
        <v>49.591577634076053</v>
      </c>
      <c r="AD6" s="17">
        <v>227632</v>
      </c>
      <c r="AE6" s="17">
        <v>11288630</v>
      </c>
      <c r="AF6" s="26" t="s">
        <v>41</v>
      </c>
      <c r="AG6" s="22" t="s">
        <v>101</v>
      </c>
      <c r="AH6" s="17" t="s">
        <v>42</v>
      </c>
      <c r="AI6" s="17">
        <v>0.92330097087378638</v>
      </c>
      <c r="AL6" s="19" t="e">
        <v>#N/A</v>
      </c>
      <c r="AM6" s="19" t="e">
        <v>#N/A</v>
      </c>
      <c r="AN6" s="19" t="e">
        <v>#N/A</v>
      </c>
    </row>
    <row r="7" spans="1:40" s="17" customFormat="1">
      <c r="A7" s="17" t="s">
        <v>47</v>
      </c>
      <c r="B7" s="18">
        <v>41883</v>
      </c>
      <c r="C7" s="19" t="s">
        <v>39</v>
      </c>
      <c r="D7" s="20" t="s">
        <v>40</v>
      </c>
      <c r="E7" s="21" t="s">
        <v>97</v>
      </c>
      <c r="F7" s="21" t="s">
        <v>97</v>
      </c>
      <c r="G7" s="21" t="s">
        <v>98</v>
      </c>
      <c r="H7" s="17" t="s">
        <v>99</v>
      </c>
      <c r="I7" s="22" t="s">
        <v>100</v>
      </c>
      <c r="J7" s="17" t="e">
        <v>#N/A</v>
      </c>
      <c r="K7" s="17" t="e">
        <v>#N/A</v>
      </c>
      <c r="L7" s="17" t="e">
        <v>#N/A</v>
      </c>
      <c r="M7" s="17" t="e">
        <v>#N/A</v>
      </c>
      <c r="N7" s="23">
        <v>4.0339805825242721</v>
      </c>
      <c r="O7" s="24">
        <v>6</v>
      </c>
      <c r="P7" s="24">
        <v>6</v>
      </c>
      <c r="Q7" s="24">
        <v>0</v>
      </c>
      <c r="R7" s="25" t="e">
        <v>#N/A</v>
      </c>
      <c r="S7" s="25" t="e">
        <v>#N/A</v>
      </c>
      <c r="T7" s="25" t="e">
        <v>#N/A</v>
      </c>
      <c r="U7" s="24" t="e">
        <v>#N/A</v>
      </c>
      <c r="V7" s="24" t="e">
        <v>#N/A</v>
      </c>
      <c r="W7" s="24" t="e">
        <v>#N/A</v>
      </c>
      <c r="X7" s="24" t="e">
        <v>#N/A</v>
      </c>
      <c r="Y7" s="24">
        <v>1</v>
      </c>
      <c r="Z7" s="24">
        <v>1</v>
      </c>
      <c r="AA7" s="22">
        <v>0.375</v>
      </c>
      <c r="AB7" s="19" t="e">
        <v>#N/A</v>
      </c>
      <c r="AC7" s="17">
        <v>49.591577634076053</v>
      </c>
      <c r="AD7" s="17">
        <v>227632</v>
      </c>
      <c r="AE7" s="17">
        <v>11288630</v>
      </c>
      <c r="AF7" s="26" t="s">
        <v>41</v>
      </c>
      <c r="AG7" s="22" t="s">
        <v>101</v>
      </c>
      <c r="AH7" s="17" t="s">
        <v>42</v>
      </c>
      <c r="AI7" s="17">
        <v>0.67233009708737868</v>
      </c>
      <c r="AL7" s="19" t="e">
        <v>#N/A</v>
      </c>
      <c r="AM7" s="19" t="e">
        <v>#N/A</v>
      </c>
      <c r="AN7" s="19" t="e">
        <v>#N/A</v>
      </c>
    </row>
    <row r="8" spans="1:40" s="17" customFormat="1">
      <c r="A8" s="17" t="s">
        <v>48</v>
      </c>
      <c r="B8" s="18">
        <v>41883</v>
      </c>
      <c r="C8" s="19" t="s">
        <v>39</v>
      </c>
      <c r="D8" s="20" t="s">
        <v>40</v>
      </c>
      <c r="E8" s="21" t="s">
        <v>97</v>
      </c>
      <c r="F8" s="21" t="s">
        <v>97</v>
      </c>
      <c r="G8" s="21" t="s">
        <v>98</v>
      </c>
      <c r="H8" s="17" t="s">
        <v>99</v>
      </c>
      <c r="I8" s="22" t="s">
        <v>100</v>
      </c>
      <c r="J8" s="17" t="e">
        <v>#N/A</v>
      </c>
      <c r="K8" s="17" t="e">
        <v>#N/A</v>
      </c>
      <c r="L8" s="17" t="e">
        <v>#N/A</v>
      </c>
      <c r="M8" s="17" t="e">
        <v>#N/A</v>
      </c>
      <c r="N8" s="23">
        <v>3.6844660194174756</v>
      </c>
      <c r="O8" s="24">
        <v>8</v>
      </c>
      <c r="P8" s="24">
        <v>8</v>
      </c>
      <c r="Q8" s="24">
        <v>0</v>
      </c>
      <c r="R8" s="25" t="e">
        <v>#N/A</v>
      </c>
      <c r="S8" s="25" t="e">
        <v>#N/A</v>
      </c>
      <c r="T8" s="25" t="e">
        <v>#N/A</v>
      </c>
      <c r="U8" s="24" t="e">
        <v>#N/A</v>
      </c>
      <c r="V8" s="24" t="e">
        <v>#N/A</v>
      </c>
      <c r="W8" s="24" t="e">
        <v>#N/A</v>
      </c>
      <c r="X8" s="24" t="e">
        <v>#N/A</v>
      </c>
      <c r="Y8" s="24">
        <v>1</v>
      </c>
      <c r="Z8" s="24">
        <v>1</v>
      </c>
      <c r="AA8" s="22">
        <v>0.5</v>
      </c>
      <c r="AB8" s="19" t="e">
        <v>#N/A</v>
      </c>
      <c r="AC8" s="17">
        <v>49.591577634076053</v>
      </c>
      <c r="AD8" s="17">
        <v>227632</v>
      </c>
      <c r="AE8" s="17">
        <v>11288630</v>
      </c>
      <c r="AF8" s="26" t="s">
        <v>41</v>
      </c>
      <c r="AG8" s="22" t="s">
        <v>101</v>
      </c>
      <c r="AH8" s="17" t="s">
        <v>42</v>
      </c>
      <c r="AI8" s="17">
        <v>0.46055825242718446</v>
      </c>
      <c r="AL8" s="19" t="e">
        <v>#N/A</v>
      </c>
      <c r="AM8" s="19" t="e">
        <v>#N/A</v>
      </c>
      <c r="AN8" s="19" t="e">
        <v>#N/A</v>
      </c>
    </row>
    <row r="9" spans="1:40" s="17" customFormat="1">
      <c r="A9" s="17" t="s">
        <v>49</v>
      </c>
      <c r="B9" s="18">
        <v>41883</v>
      </c>
      <c r="C9" s="19" t="s">
        <v>39</v>
      </c>
      <c r="D9" s="20" t="s">
        <v>40</v>
      </c>
      <c r="E9" s="21" t="s">
        <v>97</v>
      </c>
      <c r="F9" s="21" t="s">
        <v>97</v>
      </c>
      <c r="G9" s="21" t="s">
        <v>98</v>
      </c>
      <c r="H9" s="17" t="s">
        <v>99</v>
      </c>
      <c r="I9" s="22" t="s">
        <v>100</v>
      </c>
      <c r="J9" s="17" t="e">
        <v>#N/A</v>
      </c>
      <c r="K9" s="17" t="e">
        <v>#N/A</v>
      </c>
      <c r="L9" s="17" t="e">
        <v>#N/A</v>
      </c>
      <c r="M9" s="17" t="e">
        <v>#N/A</v>
      </c>
      <c r="N9" s="23">
        <v>3.878640776699029</v>
      </c>
      <c r="O9" s="24">
        <v>10</v>
      </c>
      <c r="P9" s="24">
        <v>10</v>
      </c>
      <c r="Q9" s="24">
        <v>0</v>
      </c>
      <c r="R9" s="25" t="e">
        <v>#N/A</v>
      </c>
      <c r="S9" s="25" t="e">
        <v>#N/A</v>
      </c>
      <c r="T9" s="25" t="e">
        <v>#N/A</v>
      </c>
      <c r="U9" s="24" t="e">
        <v>#N/A</v>
      </c>
      <c r="V9" s="24" t="e">
        <v>#N/A</v>
      </c>
      <c r="W9" s="24" t="e">
        <v>#N/A</v>
      </c>
      <c r="X9" s="24" t="e">
        <v>#N/A</v>
      </c>
      <c r="Y9" s="24">
        <v>1</v>
      </c>
      <c r="Z9" s="24">
        <v>1</v>
      </c>
      <c r="AA9" s="22">
        <v>0.625</v>
      </c>
      <c r="AB9" s="19" t="e">
        <v>#N/A</v>
      </c>
      <c r="AC9" s="17">
        <v>49.591577634076053</v>
      </c>
      <c r="AD9" s="17">
        <v>227632</v>
      </c>
      <c r="AE9" s="17">
        <v>11288630</v>
      </c>
      <c r="AF9" s="26" t="s">
        <v>41</v>
      </c>
      <c r="AG9" s="22" t="s">
        <v>101</v>
      </c>
      <c r="AH9" s="17" t="s">
        <v>42</v>
      </c>
      <c r="AI9" s="17">
        <v>0.38786407766990288</v>
      </c>
      <c r="AL9" s="19" t="e">
        <v>#N/A</v>
      </c>
      <c r="AM9" s="19" t="e">
        <v>#N/A</v>
      </c>
      <c r="AN9" s="19" t="e">
        <v>#N/A</v>
      </c>
    </row>
    <row r="10" spans="1:40" s="17" customFormat="1">
      <c r="A10" s="17" t="s">
        <v>50</v>
      </c>
      <c r="B10" s="18">
        <v>41883</v>
      </c>
      <c r="C10" s="19" t="s">
        <v>39</v>
      </c>
      <c r="D10" s="20" t="s">
        <v>40</v>
      </c>
      <c r="E10" s="21" t="s">
        <v>97</v>
      </c>
      <c r="F10" s="21" t="s">
        <v>97</v>
      </c>
      <c r="G10" s="21" t="s">
        <v>98</v>
      </c>
      <c r="H10" s="17" t="s">
        <v>99</v>
      </c>
      <c r="I10" s="22" t="s">
        <v>100</v>
      </c>
      <c r="J10" s="17" t="e">
        <v>#N/A</v>
      </c>
      <c r="K10" s="17" t="e">
        <v>#N/A</v>
      </c>
      <c r="L10" s="17" t="e">
        <v>#N/A</v>
      </c>
      <c r="M10" s="17" t="e">
        <v>#N/A</v>
      </c>
      <c r="N10" s="23">
        <v>4.4223300970873787</v>
      </c>
      <c r="O10" s="24">
        <v>12</v>
      </c>
      <c r="P10" s="24">
        <v>12</v>
      </c>
      <c r="Q10" s="24">
        <v>0</v>
      </c>
      <c r="R10" s="25" t="e">
        <v>#N/A</v>
      </c>
      <c r="S10" s="25" t="e">
        <v>#N/A</v>
      </c>
      <c r="T10" s="25" t="e">
        <v>#N/A</v>
      </c>
      <c r="U10" s="24" t="e">
        <v>#N/A</v>
      </c>
      <c r="V10" s="24" t="e">
        <v>#N/A</v>
      </c>
      <c r="W10" s="24" t="e">
        <v>#N/A</v>
      </c>
      <c r="X10" s="24" t="e">
        <v>#N/A</v>
      </c>
      <c r="Y10" s="24">
        <v>1</v>
      </c>
      <c r="Z10" s="24">
        <v>1</v>
      </c>
      <c r="AA10" s="22">
        <v>0.75</v>
      </c>
      <c r="AB10" s="19" t="e">
        <v>#N/A</v>
      </c>
      <c r="AC10" s="17">
        <v>49.591577634076053</v>
      </c>
      <c r="AD10" s="17">
        <v>227632</v>
      </c>
      <c r="AE10" s="17">
        <v>11288630</v>
      </c>
      <c r="AF10" s="26" t="s">
        <v>41</v>
      </c>
      <c r="AG10" s="22" t="s">
        <v>101</v>
      </c>
      <c r="AH10" s="17" t="s">
        <v>42</v>
      </c>
      <c r="AI10" s="17">
        <v>0.36852750809061491</v>
      </c>
      <c r="AL10" s="19" t="e">
        <v>#N/A</v>
      </c>
      <c r="AM10" s="19" t="e">
        <v>#N/A</v>
      </c>
      <c r="AN10" s="19" t="e">
        <v>#N/A</v>
      </c>
    </row>
    <row r="11" spans="1:40" s="17" customFormat="1">
      <c r="A11" s="17" t="s">
        <v>51</v>
      </c>
      <c r="B11" s="18">
        <v>41883</v>
      </c>
      <c r="C11" s="19" t="s">
        <v>39</v>
      </c>
      <c r="D11" s="20" t="s">
        <v>40</v>
      </c>
      <c r="E11" s="21" t="s">
        <v>97</v>
      </c>
      <c r="F11" s="21" t="s">
        <v>97</v>
      </c>
      <c r="G11" s="21" t="s">
        <v>98</v>
      </c>
      <c r="H11" s="17" t="s">
        <v>99</v>
      </c>
      <c r="I11" s="22" t="s">
        <v>100</v>
      </c>
      <c r="J11" s="17" t="e">
        <v>#N/A</v>
      </c>
      <c r="K11" s="17" t="e">
        <v>#N/A</v>
      </c>
      <c r="L11" s="17" t="e">
        <v>#N/A</v>
      </c>
      <c r="M11" s="17" t="e">
        <v>#N/A</v>
      </c>
      <c r="N11" s="23">
        <v>4.3446601941747574</v>
      </c>
      <c r="O11" s="24">
        <v>16</v>
      </c>
      <c r="P11" s="24">
        <v>16</v>
      </c>
      <c r="Q11" s="24">
        <v>0</v>
      </c>
      <c r="R11" s="25" t="e">
        <v>#N/A</v>
      </c>
      <c r="S11" s="25" t="e">
        <v>#N/A</v>
      </c>
      <c r="T11" s="25" t="e">
        <v>#N/A</v>
      </c>
      <c r="U11" s="24" t="e">
        <v>#N/A</v>
      </c>
      <c r="V11" s="24" t="e">
        <v>#N/A</v>
      </c>
      <c r="W11" s="24" t="e">
        <v>#N/A</v>
      </c>
      <c r="X11" s="24" t="e">
        <v>#N/A</v>
      </c>
      <c r="Y11" s="24">
        <v>1</v>
      </c>
      <c r="Z11" s="24">
        <v>1</v>
      </c>
      <c r="AA11" s="22">
        <v>1</v>
      </c>
      <c r="AB11" s="19" t="e">
        <v>#N/A</v>
      </c>
      <c r="AC11" s="17">
        <v>49.591577634076053</v>
      </c>
      <c r="AD11" s="17">
        <v>227632</v>
      </c>
      <c r="AE11" s="17">
        <v>11288630</v>
      </c>
      <c r="AF11" s="27" t="s">
        <v>41</v>
      </c>
      <c r="AG11" s="22" t="s">
        <v>101</v>
      </c>
      <c r="AH11" s="17" t="s">
        <v>42</v>
      </c>
      <c r="AI11" s="17">
        <v>0.27154126213592233</v>
      </c>
      <c r="AL11" s="19" t="e">
        <v>#N/A</v>
      </c>
      <c r="AM11" s="19" t="e">
        <v>#N/A</v>
      </c>
      <c r="AN11" s="19" t="e">
        <v>#N/A</v>
      </c>
    </row>
    <row r="12" spans="1:40" s="17" customFormat="1">
      <c r="A12" s="17" t="s">
        <v>52</v>
      </c>
      <c r="B12" s="18">
        <v>41883</v>
      </c>
      <c r="C12" s="19" t="s">
        <v>53</v>
      </c>
      <c r="D12" s="20" t="s">
        <v>40</v>
      </c>
      <c r="E12" s="21" t="s">
        <v>102</v>
      </c>
      <c r="F12" s="21" t="s">
        <v>102</v>
      </c>
      <c r="G12" s="21" t="s">
        <v>98</v>
      </c>
      <c r="H12" s="17" t="s">
        <v>99</v>
      </c>
      <c r="I12" s="22" t="s">
        <v>100</v>
      </c>
      <c r="J12" s="17" t="e">
        <v>#N/A</v>
      </c>
      <c r="K12" s="17" t="e">
        <v>#N/A</v>
      </c>
      <c r="L12" s="17" t="e">
        <v>#N/A</v>
      </c>
      <c r="M12" s="17" t="e">
        <v>#N/A</v>
      </c>
      <c r="N12" s="23">
        <v>2.20873786407767</v>
      </c>
      <c r="O12" s="24">
        <v>1</v>
      </c>
      <c r="P12" s="24">
        <v>1</v>
      </c>
      <c r="Q12" s="24">
        <v>0</v>
      </c>
      <c r="R12" s="25">
        <v>10.64</v>
      </c>
      <c r="S12" s="25">
        <v>5.3319999999999999</v>
      </c>
      <c r="T12" s="25">
        <v>8.3312499999999998E-2</v>
      </c>
      <c r="U12" s="24" t="e">
        <v>#N/A</v>
      </c>
      <c r="V12" s="24" t="e">
        <v>#N/A</v>
      </c>
      <c r="W12" s="24" t="e">
        <v>#N/A</v>
      </c>
      <c r="X12" s="24">
        <v>8.3333333333333329E-2</v>
      </c>
      <c r="Y12" s="24">
        <v>1</v>
      </c>
      <c r="Z12" s="24">
        <v>1</v>
      </c>
      <c r="AA12" s="22">
        <v>1.0416666666666666E-2</v>
      </c>
      <c r="AB12" s="19" t="e">
        <v>#N/A</v>
      </c>
      <c r="AC12" s="17">
        <v>49.591577634076053</v>
      </c>
      <c r="AD12" s="17">
        <v>227632</v>
      </c>
      <c r="AE12" s="17">
        <v>11288630</v>
      </c>
      <c r="AF12" s="27" t="s">
        <v>41</v>
      </c>
      <c r="AG12" s="22" t="s">
        <v>101</v>
      </c>
      <c r="AH12" s="17" t="s">
        <v>42</v>
      </c>
      <c r="AI12" s="17">
        <v>2.20873786407767</v>
      </c>
      <c r="AL12" s="19" t="e">
        <v>#N/A</v>
      </c>
      <c r="AM12" s="19" t="e">
        <v>#N/A</v>
      </c>
      <c r="AN12" s="19" t="e">
        <v>#N/A</v>
      </c>
    </row>
    <row r="13" spans="1:40" s="32" customFormat="1" ht="15.75" thickBot="1">
      <c r="A13" s="17" t="s">
        <v>54</v>
      </c>
      <c r="B13" s="28">
        <v>41883</v>
      </c>
      <c r="C13" s="29" t="s">
        <v>53</v>
      </c>
      <c r="D13" s="30" t="s">
        <v>40</v>
      </c>
      <c r="E13" s="31" t="s">
        <v>102</v>
      </c>
      <c r="F13" s="31" t="s">
        <v>102</v>
      </c>
      <c r="G13" s="31" t="s">
        <v>98</v>
      </c>
      <c r="H13" s="32" t="s">
        <v>99</v>
      </c>
      <c r="I13" s="33" t="s">
        <v>100</v>
      </c>
      <c r="J13" s="32" t="e">
        <v>#N/A</v>
      </c>
      <c r="K13" s="32" t="e">
        <v>#N/A</v>
      </c>
      <c r="L13" s="32" t="e">
        <v>#N/A</v>
      </c>
      <c r="M13" s="32" t="e">
        <v>#N/A</v>
      </c>
      <c r="N13" s="34">
        <v>2.4805825242718447</v>
      </c>
      <c r="O13" s="35">
        <v>2</v>
      </c>
      <c r="P13" s="35">
        <v>2</v>
      </c>
      <c r="Q13" s="35">
        <v>0</v>
      </c>
      <c r="R13" s="25">
        <v>21.28</v>
      </c>
      <c r="S13" s="25">
        <v>10.664</v>
      </c>
      <c r="T13" s="25">
        <v>0.166625</v>
      </c>
      <c r="U13" s="24" t="e">
        <v>#N/A</v>
      </c>
      <c r="V13" s="24" t="e">
        <v>#N/A</v>
      </c>
      <c r="W13" s="24" t="e">
        <v>#N/A</v>
      </c>
      <c r="X13" s="24">
        <v>0.16666666666666666</v>
      </c>
      <c r="Y13" s="35">
        <v>1</v>
      </c>
      <c r="Z13" s="35">
        <v>1</v>
      </c>
      <c r="AA13" s="33">
        <v>2.0833333333333332E-2</v>
      </c>
      <c r="AB13" s="19" t="e">
        <v>#N/A</v>
      </c>
      <c r="AC13" s="32">
        <v>49.591577634076053</v>
      </c>
      <c r="AD13" s="32">
        <v>227632</v>
      </c>
      <c r="AE13" s="32">
        <v>11288630</v>
      </c>
      <c r="AF13" s="36" t="s">
        <v>41</v>
      </c>
      <c r="AG13" s="33" t="s">
        <v>101</v>
      </c>
      <c r="AH13" s="17" t="s">
        <v>42</v>
      </c>
      <c r="AI13" s="17">
        <v>1.2402912621359223</v>
      </c>
      <c r="AL13" s="19" t="e">
        <v>#N/A</v>
      </c>
      <c r="AM13" s="19" t="e">
        <v>#N/A</v>
      </c>
      <c r="AN13" s="19" t="e">
        <v>#N/A</v>
      </c>
    </row>
    <row r="14" spans="1:40" s="40" customFormat="1" ht="15.75" thickTop="1">
      <c r="A14" s="17" t="s">
        <v>55</v>
      </c>
      <c r="B14" s="37">
        <v>41883</v>
      </c>
      <c r="C14" s="38" t="s">
        <v>53</v>
      </c>
      <c r="D14" s="20" t="s">
        <v>40</v>
      </c>
      <c r="E14" s="39" t="s">
        <v>102</v>
      </c>
      <c r="F14" s="39" t="s">
        <v>102</v>
      </c>
      <c r="G14" s="39" t="s">
        <v>98</v>
      </c>
      <c r="H14" s="40" t="s">
        <v>99</v>
      </c>
      <c r="I14" s="41" t="s">
        <v>100</v>
      </c>
      <c r="J14" s="40" t="e">
        <v>#N/A</v>
      </c>
      <c r="K14" s="40" t="e">
        <v>#N/A</v>
      </c>
      <c r="L14" s="40" t="e">
        <v>#N/A</v>
      </c>
      <c r="M14" s="40" t="e">
        <v>#N/A</v>
      </c>
      <c r="N14" s="42">
        <v>2.7135922330097086</v>
      </c>
      <c r="O14" s="43">
        <v>3</v>
      </c>
      <c r="P14" s="43">
        <v>3</v>
      </c>
      <c r="Q14" s="43">
        <v>0</v>
      </c>
      <c r="R14" s="25">
        <v>31.92</v>
      </c>
      <c r="S14" s="25">
        <v>15.996</v>
      </c>
      <c r="T14" s="25">
        <v>0.24993750000000001</v>
      </c>
      <c r="U14" s="24" t="e">
        <v>#N/A</v>
      </c>
      <c r="V14" s="24" t="e">
        <v>#N/A</v>
      </c>
      <c r="W14" s="24" t="e">
        <v>#N/A</v>
      </c>
      <c r="X14" s="24">
        <v>0.25</v>
      </c>
      <c r="Y14" s="43">
        <v>1</v>
      </c>
      <c r="Z14" s="43">
        <v>1</v>
      </c>
      <c r="AA14" s="41">
        <v>3.125E-2</v>
      </c>
      <c r="AB14" s="19" t="e">
        <v>#N/A</v>
      </c>
      <c r="AC14" s="40">
        <v>49.591577634076053</v>
      </c>
      <c r="AD14" s="40">
        <v>227632</v>
      </c>
      <c r="AE14" s="40">
        <v>11288630</v>
      </c>
      <c r="AF14" s="44" t="s">
        <v>41</v>
      </c>
      <c r="AG14" s="41" t="s">
        <v>101</v>
      </c>
      <c r="AH14" s="40" t="s">
        <v>42</v>
      </c>
      <c r="AI14" s="17">
        <v>0.90453074433656955</v>
      </c>
      <c r="AL14" s="19" t="e">
        <v>#N/A</v>
      </c>
      <c r="AM14" s="19" t="e">
        <v>#N/A</v>
      </c>
      <c r="AN14" s="19" t="e">
        <v>#N/A</v>
      </c>
    </row>
    <row r="15" spans="1:40" s="17" customFormat="1">
      <c r="A15" s="17" t="s">
        <v>56</v>
      </c>
      <c r="B15" s="18">
        <v>41883</v>
      </c>
      <c r="C15" s="19" t="s">
        <v>53</v>
      </c>
      <c r="D15" s="20" t="s">
        <v>40</v>
      </c>
      <c r="E15" s="21" t="s">
        <v>102</v>
      </c>
      <c r="F15" s="21" t="s">
        <v>102</v>
      </c>
      <c r="G15" s="21" t="s">
        <v>98</v>
      </c>
      <c r="H15" s="17" t="s">
        <v>99</v>
      </c>
      <c r="I15" s="22" t="s">
        <v>100</v>
      </c>
      <c r="J15" s="17" t="e">
        <v>#N/A</v>
      </c>
      <c r="K15" s="17" t="e">
        <v>#N/A</v>
      </c>
      <c r="L15" s="17" t="e">
        <v>#N/A</v>
      </c>
      <c r="M15" s="17" t="e">
        <v>#N/A</v>
      </c>
      <c r="N15" s="42">
        <v>2.7135922330097086</v>
      </c>
      <c r="O15" s="43">
        <v>4</v>
      </c>
      <c r="P15" s="24">
        <v>4</v>
      </c>
      <c r="Q15" s="24">
        <v>0</v>
      </c>
      <c r="R15" s="25">
        <v>42.56</v>
      </c>
      <c r="S15" s="25">
        <v>21.327999999999999</v>
      </c>
      <c r="T15" s="25">
        <v>0.33324999999999999</v>
      </c>
      <c r="U15" s="24" t="e">
        <v>#N/A</v>
      </c>
      <c r="V15" s="24" t="e">
        <v>#N/A</v>
      </c>
      <c r="W15" s="24" t="e">
        <v>#N/A</v>
      </c>
      <c r="X15" s="24">
        <v>0.33333333333333331</v>
      </c>
      <c r="Y15" s="43">
        <v>1</v>
      </c>
      <c r="Z15" s="24">
        <v>1</v>
      </c>
      <c r="AA15" s="22">
        <v>4.1666666666666664E-2</v>
      </c>
      <c r="AB15" s="19" t="e">
        <v>#N/A</v>
      </c>
      <c r="AC15" s="17">
        <v>49.591577634076053</v>
      </c>
      <c r="AD15" s="17">
        <v>227632</v>
      </c>
      <c r="AE15" s="17">
        <v>11288630</v>
      </c>
      <c r="AF15" s="27" t="s">
        <v>41</v>
      </c>
      <c r="AG15" s="22" t="s">
        <v>101</v>
      </c>
      <c r="AH15" s="40" t="s">
        <v>42</v>
      </c>
      <c r="AI15" s="17">
        <v>0.67839805825242716</v>
      </c>
      <c r="AL15" s="19" t="e">
        <v>#N/A</v>
      </c>
      <c r="AM15" s="19" t="e">
        <v>#N/A</v>
      </c>
      <c r="AN15" s="19" t="e">
        <v>#N/A</v>
      </c>
    </row>
    <row r="16" spans="1:40" s="17" customFormat="1">
      <c r="A16" s="17" t="s">
        <v>57</v>
      </c>
      <c r="B16" s="18">
        <v>41883</v>
      </c>
      <c r="C16" s="19" t="s">
        <v>53</v>
      </c>
      <c r="D16" s="20" t="s">
        <v>40</v>
      </c>
      <c r="E16" s="21" t="s">
        <v>102</v>
      </c>
      <c r="F16" s="21" t="s">
        <v>102</v>
      </c>
      <c r="G16" s="21" t="s">
        <v>98</v>
      </c>
      <c r="H16" s="17" t="s">
        <v>99</v>
      </c>
      <c r="I16" s="22" t="s">
        <v>100</v>
      </c>
      <c r="J16" s="17" t="e">
        <v>#N/A</v>
      </c>
      <c r="K16" s="17" t="e">
        <v>#N/A</v>
      </c>
      <c r="L16" s="17" t="e">
        <v>#N/A</v>
      </c>
      <c r="M16" s="17" t="e">
        <v>#N/A</v>
      </c>
      <c r="N16" s="42">
        <v>2.7135922330097086</v>
      </c>
      <c r="O16" s="43">
        <v>5</v>
      </c>
      <c r="P16" s="24">
        <v>5</v>
      </c>
      <c r="Q16" s="24">
        <v>0</v>
      </c>
      <c r="R16" s="25">
        <v>53.2</v>
      </c>
      <c r="S16" s="25">
        <v>26.660000000000004</v>
      </c>
      <c r="T16" s="25">
        <v>0.41656250000000006</v>
      </c>
      <c r="U16" s="24" t="e">
        <v>#N/A</v>
      </c>
      <c r="V16" s="24" t="e">
        <v>#N/A</v>
      </c>
      <c r="W16" s="24" t="e">
        <v>#N/A</v>
      </c>
      <c r="X16" s="24">
        <v>0.41666666666666669</v>
      </c>
      <c r="Y16" s="43">
        <v>1</v>
      </c>
      <c r="Z16" s="24">
        <v>1</v>
      </c>
      <c r="AA16" s="22">
        <v>5.2083333333333336E-2</v>
      </c>
      <c r="AB16" s="19" t="e">
        <v>#N/A</v>
      </c>
      <c r="AC16" s="17">
        <v>49.591577634076053</v>
      </c>
      <c r="AD16" s="17">
        <v>227632</v>
      </c>
      <c r="AE16" s="17">
        <v>11288630</v>
      </c>
      <c r="AF16" s="27" t="s">
        <v>41</v>
      </c>
      <c r="AG16" s="22" t="s">
        <v>101</v>
      </c>
      <c r="AH16" s="40" t="s">
        <v>42</v>
      </c>
      <c r="AI16" s="17">
        <v>0.54271844660194168</v>
      </c>
      <c r="AL16" s="19" t="e">
        <v>#N/A</v>
      </c>
      <c r="AM16" s="19" t="e">
        <v>#N/A</v>
      </c>
      <c r="AN16" s="19" t="e">
        <v>#N/A</v>
      </c>
    </row>
    <row r="17" spans="1:40" s="17" customFormat="1">
      <c r="A17" s="17" t="s">
        <v>58</v>
      </c>
      <c r="B17" s="18">
        <v>41883</v>
      </c>
      <c r="C17" s="19" t="s">
        <v>53</v>
      </c>
      <c r="D17" s="20" t="s">
        <v>40</v>
      </c>
      <c r="E17" s="21" t="s">
        <v>102</v>
      </c>
      <c r="F17" s="21" t="s">
        <v>102</v>
      </c>
      <c r="G17" s="21" t="s">
        <v>98</v>
      </c>
      <c r="H17" s="17" t="s">
        <v>99</v>
      </c>
      <c r="I17" s="22" t="s">
        <v>100</v>
      </c>
      <c r="J17" s="17" t="e">
        <v>#N/A</v>
      </c>
      <c r="K17" s="17" t="e">
        <v>#N/A</v>
      </c>
      <c r="L17" s="17" t="e">
        <v>#N/A</v>
      </c>
      <c r="M17" s="17" t="e">
        <v>#N/A</v>
      </c>
      <c r="N17" s="42">
        <v>2.7524271844660193</v>
      </c>
      <c r="O17" s="43">
        <v>6</v>
      </c>
      <c r="P17" s="24">
        <v>6</v>
      </c>
      <c r="Q17" s="24">
        <v>0</v>
      </c>
      <c r="R17" s="25">
        <v>63.84</v>
      </c>
      <c r="S17" s="25">
        <v>31.992000000000001</v>
      </c>
      <c r="T17" s="25">
        <v>0.49987500000000001</v>
      </c>
      <c r="U17" s="24" t="e">
        <v>#N/A</v>
      </c>
      <c r="V17" s="24" t="e">
        <v>#N/A</v>
      </c>
      <c r="W17" s="24" t="e">
        <v>#N/A</v>
      </c>
      <c r="X17" s="24">
        <v>0.5</v>
      </c>
      <c r="Y17" s="43">
        <v>1</v>
      </c>
      <c r="Z17" s="24">
        <v>1</v>
      </c>
      <c r="AA17" s="22">
        <v>6.25E-2</v>
      </c>
      <c r="AB17" s="19" t="e">
        <v>#N/A</v>
      </c>
      <c r="AC17" s="17">
        <v>49.591577634076053</v>
      </c>
      <c r="AD17" s="17">
        <v>227632</v>
      </c>
      <c r="AE17" s="17">
        <v>11288630</v>
      </c>
      <c r="AF17" s="27" t="s">
        <v>41</v>
      </c>
      <c r="AG17" s="22" t="s">
        <v>101</v>
      </c>
      <c r="AH17" s="40" t="s">
        <v>42</v>
      </c>
      <c r="AI17" s="17">
        <v>0.45873786407766987</v>
      </c>
      <c r="AL17" s="19" t="e">
        <v>#N/A</v>
      </c>
      <c r="AM17" s="19" t="e">
        <v>#N/A</v>
      </c>
      <c r="AN17" s="19" t="e">
        <v>#N/A</v>
      </c>
    </row>
    <row r="18" spans="1:40" s="17" customFormat="1">
      <c r="A18" s="17" t="s">
        <v>59</v>
      </c>
      <c r="B18" s="18">
        <v>41883</v>
      </c>
      <c r="C18" s="19" t="s">
        <v>53</v>
      </c>
      <c r="D18" s="20" t="s">
        <v>40</v>
      </c>
      <c r="E18" s="21" t="s">
        <v>102</v>
      </c>
      <c r="F18" s="21" t="s">
        <v>102</v>
      </c>
      <c r="G18" s="21" t="s">
        <v>98</v>
      </c>
      <c r="H18" s="17" t="s">
        <v>99</v>
      </c>
      <c r="I18" s="22" t="s">
        <v>100</v>
      </c>
      <c r="J18" s="17" t="e">
        <v>#N/A</v>
      </c>
      <c r="K18" s="17" t="e">
        <v>#N/A</v>
      </c>
      <c r="L18" s="17" t="e">
        <v>#N/A</v>
      </c>
      <c r="M18" s="17" t="e">
        <v>#N/A</v>
      </c>
      <c r="N18" s="42">
        <v>2.9466019417475726</v>
      </c>
      <c r="O18" s="43">
        <v>8</v>
      </c>
      <c r="P18" s="24">
        <v>8</v>
      </c>
      <c r="Q18" s="24">
        <v>0</v>
      </c>
      <c r="R18" s="25">
        <v>85.12</v>
      </c>
      <c r="S18" s="25">
        <v>42.655999999999999</v>
      </c>
      <c r="T18" s="25">
        <v>0.66649999999999998</v>
      </c>
      <c r="U18" s="24" t="e">
        <v>#N/A</v>
      </c>
      <c r="V18" s="24" t="e">
        <v>#N/A</v>
      </c>
      <c r="W18" s="24" t="e">
        <v>#N/A</v>
      </c>
      <c r="X18" s="24">
        <v>0.66666666666666663</v>
      </c>
      <c r="Y18" s="43">
        <v>1</v>
      </c>
      <c r="Z18" s="24">
        <v>1</v>
      </c>
      <c r="AA18" s="22">
        <v>8.3333333333333329E-2</v>
      </c>
      <c r="AB18" s="19" t="e">
        <v>#N/A</v>
      </c>
      <c r="AC18" s="17">
        <v>49.591577634076053</v>
      </c>
      <c r="AD18" s="17">
        <v>227632</v>
      </c>
      <c r="AE18" s="17">
        <v>11288630</v>
      </c>
      <c r="AF18" s="27" t="s">
        <v>41</v>
      </c>
      <c r="AG18" s="22" t="s">
        <v>101</v>
      </c>
      <c r="AH18" s="40" t="s">
        <v>42</v>
      </c>
      <c r="AI18" s="17">
        <v>0.36832524271844658</v>
      </c>
      <c r="AL18" s="19" t="e">
        <v>#N/A</v>
      </c>
      <c r="AM18" s="19" t="e">
        <v>#N/A</v>
      </c>
      <c r="AN18" s="19" t="e">
        <v>#N/A</v>
      </c>
    </row>
    <row r="19" spans="1:40" s="17" customFormat="1">
      <c r="A19" s="17" t="s">
        <v>60</v>
      </c>
      <c r="B19" s="18">
        <v>41883</v>
      </c>
      <c r="C19" s="19" t="s">
        <v>53</v>
      </c>
      <c r="D19" s="20" t="s">
        <v>40</v>
      </c>
      <c r="E19" s="21" t="s">
        <v>102</v>
      </c>
      <c r="F19" s="21" t="s">
        <v>102</v>
      </c>
      <c r="G19" s="21" t="s">
        <v>98</v>
      </c>
      <c r="H19" s="17" t="s">
        <v>99</v>
      </c>
      <c r="I19" s="22" t="s">
        <v>100</v>
      </c>
      <c r="J19" s="17" t="e">
        <v>#N/A</v>
      </c>
      <c r="K19" s="17" t="e">
        <v>#N/A</v>
      </c>
      <c r="L19" s="17" t="e">
        <v>#N/A</v>
      </c>
      <c r="M19" s="17" t="e">
        <v>#N/A</v>
      </c>
      <c r="N19" s="42">
        <v>2.8689320388349513</v>
      </c>
      <c r="O19" s="43">
        <v>10</v>
      </c>
      <c r="P19" s="24">
        <v>10</v>
      </c>
      <c r="Q19" s="24">
        <v>0</v>
      </c>
      <c r="R19" s="25">
        <v>106.4</v>
      </c>
      <c r="S19" s="25">
        <v>53.320000000000007</v>
      </c>
      <c r="T19" s="25">
        <v>0.83312500000000012</v>
      </c>
      <c r="U19" s="24" t="e">
        <v>#N/A</v>
      </c>
      <c r="V19" s="24" t="e">
        <v>#N/A</v>
      </c>
      <c r="W19" s="24" t="e">
        <v>#N/A</v>
      </c>
      <c r="X19" s="24">
        <v>0.83333333333333337</v>
      </c>
      <c r="Y19" s="43">
        <v>1</v>
      </c>
      <c r="Z19" s="24">
        <v>1</v>
      </c>
      <c r="AA19" s="22">
        <v>0.10416666666666667</v>
      </c>
      <c r="AB19" s="19" t="e">
        <v>#N/A</v>
      </c>
      <c r="AC19" s="17">
        <v>49.591577634076053</v>
      </c>
      <c r="AD19" s="17">
        <v>227632</v>
      </c>
      <c r="AE19" s="17">
        <v>11288630</v>
      </c>
      <c r="AF19" s="27" t="s">
        <v>41</v>
      </c>
      <c r="AG19" s="22" t="s">
        <v>101</v>
      </c>
      <c r="AH19" s="40" t="s">
        <v>42</v>
      </c>
      <c r="AI19" s="17">
        <v>0.28689320388349515</v>
      </c>
      <c r="AL19" s="19" t="e">
        <v>#N/A</v>
      </c>
      <c r="AM19" s="19" t="e">
        <v>#N/A</v>
      </c>
      <c r="AN19" s="19" t="e">
        <v>#N/A</v>
      </c>
    </row>
    <row r="20" spans="1:40" s="17" customFormat="1">
      <c r="A20" s="17" t="s">
        <v>61</v>
      </c>
      <c r="B20" s="18">
        <v>41883</v>
      </c>
      <c r="C20" s="19" t="s">
        <v>53</v>
      </c>
      <c r="D20" s="20" t="s">
        <v>40</v>
      </c>
      <c r="E20" s="21" t="s">
        <v>102</v>
      </c>
      <c r="F20" s="21" t="s">
        <v>102</v>
      </c>
      <c r="G20" s="21" t="s">
        <v>98</v>
      </c>
      <c r="H20" s="17" t="s">
        <v>99</v>
      </c>
      <c r="I20" s="22" t="s">
        <v>100</v>
      </c>
      <c r="J20" s="17" t="e">
        <v>#N/A</v>
      </c>
      <c r="K20" s="17" t="e">
        <v>#N/A</v>
      </c>
      <c r="L20" s="17" t="e">
        <v>#N/A</v>
      </c>
      <c r="M20" s="17" t="e">
        <v>#N/A</v>
      </c>
      <c r="N20" s="42">
        <v>2.8689320388349513</v>
      </c>
      <c r="O20" s="43">
        <v>12</v>
      </c>
      <c r="P20" s="24">
        <v>12</v>
      </c>
      <c r="Q20" s="24">
        <v>0</v>
      </c>
      <c r="R20" s="25">
        <v>127.68</v>
      </c>
      <c r="S20" s="25">
        <v>63.984000000000002</v>
      </c>
      <c r="T20" s="25">
        <v>0.99975000000000003</v>
      </c>
      <c r="U20" s="24" t="e">
        <v>#N/A</v>
      </c>
      <c r="V20" s="24" t="e">
        <v>#N/A</v>
      </c>
      <c r="W20" s="24" t="e">
        <v>#N/A</v>
      </c>
      <c r="X20" s="24">
        <v>1</v>
      </c>
      <c r="Y20" s="43">
        <v>1</v>
      </c>
      <c r="Z20" s="24">
        <v>1</v>
      </c>
      <c r="AA20" s="22">
        <v>0.125</v>
      </c>
      <c r="AB20" s="19" t="e">
        <v>#N/A</v>
      </c>
      <c r="AC20" s="17">
        <v>49.591577634076053</v>
      </c>
      <c r="AD20" s="17">
        <v>227632</v>
      </c>
      <c r="AE20" s="17">
        <v>11288630</v>
      </c>
      <c r="AF20" s="27" t="s">
        <v>41</v>
      </c>
      <c r="AG20" s="22" t="s">
        <v>101</v>
      </c>
      <c r="AH20" s="40" t="s">
        <v>42</v>
      </c>
      <c r="AI20" s="17">
        <v>0.2390776699029126</v>
      </c>
      <c r="AL20" s="19" t="e">
        <v>#N/A</v>
      </c>
      <c r="AM20" s="19" t="e">
        <v>#N/A</v>
      </c>
      <c r="AN20" s="19" t="e">
        <v>#N/A</v>
      </c>
    </row>
    <row r="21" spans="1:40" s="17" customFormat="1">
      <c r="A21" s="17" t="s">
        <v>62</v>
      </c>
      <c r="B21" s="18">
        <v>41883</v>
      </c>
      <c r="C21" s="19" t="s">
        <v>53</v>
      </c>
      <c r="D21" s="20" t="s">
        <v>40</v>
      </c>
      <c r="E21" s="21" t="s">
        <v>102</v>
      </c>
      <c r="F21" s="21" t="s">
        <v>102</v>
      </c>
      <c r="G21" s="21" t="s">
        <v>98</v>
      </c>
      <c r="H21" s="17" t="s">
        <v>99</v>
      </c>
      <c r="I21" s="22" t="s">
        <v>100</v>
      </c>
      <c r="J21" s="17" t="e">
        <v>#N/A</v>
      </c>
      <c r="K21" s="17" t="e">
        <v>#N/A</v>
      </c>
      <c r="L21" s="17" t="e">
        <v>#N/A</v>
      </c>
      <c r="M21" s="17" t="e">
        <v>#N/A</v>
      </c>
      <c r="N21" s="40">
        <v>2.69</v>
      </c>
      <c r="O21" s="43">
        <v>12</v>
      </c>
      <c r="P21" s="24">
        <v>12</v>
      </c>
      <c r="Q21" s="24">
        <v>0</v>
      </c>
      <c r="R21" s="25">
        <v>127.68</v>
      </c>
      <c r="S21" s="25">
        <v>63.984000000000002</v>
      </c>
      <c r="T21" s="25">
        <v>0.99975000000000003</v>
      </c>
      <c r="U21" s="24" t="e">
        <v>#N/A</v>
      </c>
      <c r="V21" s="24" t="e">
        <v>#N/A</v>
      </c>
      <c r="W21" s="24" t="e">
        <v>#N/A</v>
      </c>
      <c r="X21" s="24">
        <v>1</v>
      </c>
      <c r="Y21" s="43">
        <v>1</v>
      </c>
      <c r="Z21" s="24">
        <v>1</v>
      </c>
      <c r="AA21" s="22">
        <v>0.125</v>
      </c>
      <c r="AB21" s="19" t="e">
        <v>#N/A</v>
      </c>
      <c r="AC21" s="17">
        <v>49.591577634076053</v>
      </c>
      <c r="AD21" s="17">
        <v>227632</v>
      </c>
      <c r="AE21" s="17">
        <v>11288630</v>
      </c>
      <c r="AF21" s="27" t="s">
        <v>41</v>
      </c>
      <c r="AG21" s="22" t="s">
        <v>101</v>
      </c>
      <c r="AH21" s="40" t="s">
        <v>63</v>
      </c>
      <c r="AI21" s="17">
        <v>0.22416666666666665</v>
      </c>
      <c r="AL21" s="19" t="e">
        <v>#N/A</v>
      </c>
      <c r="AM21" s="19" t="e">
        <v>#N/A</v>
      </c>
      <c r="AN21" s="19" t="e">
        <v>#N/A</v>
      </c>
    </row>
    <row r="22" spans="1:40" s="17" customFormat="1">
      <c r="A22" s="17" t="s">
        <v>64</v>
      </c>
      <c r="B22" s="18">
        <v>41883</v>
      </c>
      <c r="C22" s="19" t="s">
        <v>53</v>
      </c>
      <c r="D22" s="20" t="s">
        <v>40</v>
      </c>
      <c r="E22" s="21" t="s">
        <v>102</v>
      </c>
      <c r="F22" s="21" t="s">
        <v>102</v>
      </c>
      <c r="G22" s="21" t="s">
        <v>98</v>
      </c>
      <c r="H22" s="17" t="s">
        <v>101</v>
      </c>
      <c r="I22" s="22" t="s">
        <v>100</v>
      </c>
      <c r="J22" s="17" t="e">
        <v>#N/A</v>
      </c>
      <c r="K22" s="17" t="e">
        <v>#N/A</v>
      </c>
      <c r="L22" s="17" t="e">
        <v>#N/A</v>
      </c>
      <c r="M22" s="17" t="e">
        <v>#N/A</v>
      </c>
      <c r="N22" s="40">
        <v>2.02</v>
      </c>
      <c r="O22" s="43">
        <v>24</v>
      </c>
      <c r="P22" s="24">
        <v>24</v>
      </c>
      <c r="Q22" s="24">
        <v>0</v>
      </c>
      <c r="R22" s="25">
        <v>255.36</v>
      </c>
      <c r="S22" s="25">
        <v>127.968</v>
      </c>
      <c r="T22" s="25">
        <v>1.9995000000000001</v>
      </c>
      <c r="U22" s="24" t="e">
        <v>#N/A</v>
      </c>
      <c r="V22" s="24" t="e">
        <v>#N/A</v>
      </c>
      <c r="W22" s="24" t="e">
        <v>#N/A</v>
      </c>
      <c r="X22" s="24">
        <v>2</v>
      </c>
      <c r="Y22" s="43">
        <v>2</v>
      </c>
      <c r="Z22" s="24">
        <v>2</v>
      </c>
      <c r="AA22" s="22">
        <v>0.25</v>
      </c>
      <c r="AB22" s="19" t="e">
        <v>#N/A</v>
      </c>
      <c r="AC22" s="17">
        <v>49.591577634076053</v>
      </c>
      <c r="AD22" s="17">
        <v>227632</v>
      </c>
      <c r="AE22" s="17">
        <v>11288630</v>
      </c>
      <c r="AF22" s="27" t="s">
        <v>41</v>
      </c>
      <c r="AG22" s="22" t="s">
        <v>101</v>
      </c>
      <c r="AH22" s="40" t="s">
        <v>63</v>
      </c>
      <c r="AI22" s="17">
        <v>8.4166666666666667E-2</v>
      </c>
      <c r="AL22" s="19" t="e">
        <v>#N/A</v>
      </c>
      <c r="AM22" s="19" t="e">
        <v>#N/A</v>
      </c>
      <c r="AN22" s="19" t="e">
        <v>#N/A</v>
      </c>
    </row>
    <row r="23" spans="1:40" s="40" customFormat="1">
      <c r="A23" s="17" t="s">
        <v>65</v>
      </c>
      <c r="B23" s="37">
        <v>41883</v>
      </c>
      <c r="C23" s="38" t="s">
        <v>53</v>
      </c>
      <c r="D23" s="20" t="s">
        <v>40</v>
      </c>
      <c r="E23" s="39" t="s">
        <v>102</v>
      </c>
      <c r="F23" s="39" t="s">
        <v>102</v>
      </c>
      <c r="G23" s="39" t="s">
        <v>98</v>
      </c>
      <c r="H23" s="40" t="s">
        <v>101</v>
      </c>
      <c r="I23" s="41" t="s">
        <v>100</v>
      </c>
      <c r="J23" s="40" t="e">
        <v>#N/A</v>
      </c>
      <c r="K23" s="40" t="e">
        <v>#N/A</v>
      </c>
      <c r="L23" s="40" t="e">
        <v>#N/A</v>
      </c>
      <c r="M23" s="40" t="e">
        <v>#N/A</v>
      </c>
      <c r="N23" s="40">
        <v>3.05</v>
      </c>
      <c r="O23" s="43">
        <v>96</v>
      </c>
      <c r="P23" s="43">
        <v>96</v>
      </c>
      <c r="Q23" s="43">
        <v>0</v>
      </c>
      <c r="R23" s="25">
        <v>1021.44</v>
      </c>
      <c r="S23" s="25">
        <v>511.87200000000001</v>
      </c>
      <c r="T23" s="25">
        <v>7.9980000000000002</v>
      </c>
      <c r="U23" s="24" t="e">
        <v>#N/A</v>
      </c>
      <c r="V23" s="24" t="e">
        <v>#N/A</v>
      </c>
      <c r="W23" s="24" t="e">
        <v>#N/A</v>
      </c>
      <c r="X23" s="24">
        <v>8</v>
      </c>
      <c r="Y23" s="43">
        <v>8</v>
      </c>
      <c r="Z23" s="43">
        <v>8</v>
      </c>
      <c r="AA23" s="41">
        <v>1</v>
      </c>
      <c r="AB23" s="19" t="e">
        <v>#N/A</v>
      </c>
      <c r="AC23" s="40">
        <v>49.591577634076053</v>
      </c>
      <c r="AD23" s="40">
        <v>227632</v>
      </c>
      <c r="AE23" s="40">
        <v>11288630</v>
      </c>
      <c r="AF23" s="44" t="s">
        <v>41</v>
      </c>
      <c r="AG23" s="41" t="s">
        <v>101</v>
      </c>
      <c r="AH23" s="40" t="s">
        <v>63</v>
      </c>
      <c r="AI23" s="17">
        <v>3.1770833333333331E-2</v>
      </c>
      <c r="AL23" s="19" t="e">
        <v>#N/A</v>
      </c>
      <c r="AM23" s="19" t="e">
        <v>#N/A</v>
      </c>
      <c r="AN23" s="19" t="e">
        <v>#N/A</v>
      </c>
    </row>
    <row r="24" spans="1:40" s="17" customFormat="1">
      <c r="A24" s="17" t="s">
        <v>66</v>
      </c>
      <c r="B24" s="18">
        <v>41883</v>
      </c>
      <c r="C24" s="19" t="s">
        <v>53</v>
      </c>
      <c r="D24" s="20" t="s">
        <v>40</v>
      </c>
      <c r="E24" s="21" t="s">
        <v>102</v>
      </c>
      <c r="F24" s="21" t="s">
        <v>102</v>
      </c>
      <c r="G24" s="21" t="s">
        <v>98</v>
      </c>
      <c r="H24" s="17" t="s">
        <v>99</v>
      </c>
      <c r="I24" s="22" t="s">
        <v>100</v>
      </c>
      <c r="J24" s="17" t="e">
        <v>#N/A</v>
      </c>
      <c r="K24" s="17" t="e">
        <v>#N/A</v>
      </c>
      <c r="L24" s="17" t="e">
        <v>#N/A</v>
      </c>
      <c r="M24" s="17" t="e">
        <v>#N/A</v>
      </c>
      <c r="N24" s="40">
        <v>3.31</v>
      </c>
      <c r="O24" s="43">
        <v>12</v>
      </c>
      <c r="P24" s="43">
        <v>12</v>
      </c>
      <c r="Q24" s="43">
        <v>0</v>
      </c>
      <c r="R24" s="25">
        <v>127.68</v>
      </c>
      <c r="S24" s="25">
        <v>63.984000000000002</v>
      </c>
      <c r="T24" s="25">
        <v>0.99975000000000003</v>
      </c>
      <c r="U24" s="24" t="e">
        <v>#N/A</v>
      </c>
      <c r="V24" s="24" t="e">
        <v>#N/A</v>
      </c>
      <c r="W24" s="24" t="e">
        <v>#N/A</v>
      </c>
      <c r="X24" s="24">
        <v>1</v>
      </c>
      <c r="Y24" s="43">
        <v>1</v>
      </c>
      <c r="Z24" s="24">
        <v>1</v>
      </c>
      <c r="AA24" s="22">
        <v>0.125</v>
      </c>
      <c r="AB24" s="19" t="e">
        <v>#N/A</v>
      </c>
      <c r="AC24" s="17">
        <v>398.82825000000003</v>
      </c>
      <c r="AD24" s="17">
        <v>72000</v>
      </c>
      <c r="AE24" s="17">
        <v>28715634</v>
      </c>
      <c r="AF24" s="27" t="s">
        <v>67</v>
      </c>
      <c r="AG24" s="22" t="s">
        <v>101</v>
      </c>
      <c r="AH24" s="40" t="s">
        <v>63</v>
      </c>
      <c r="AI24" s="17">
        <v>0.27583333333333332</v>
      </c>
      <c r="AL24" s="19" t="e">
        <v>#N/A</v>
      </c>
      <c r="AM24" s="19" t="e">
        <v>#N/A</v>
      </c>
      <c r="AN24" s="19" t="e">
        <v>#N/A</v>
      </c>
    </row>
    <row r="25" spans="1:40" s="17" customFormat="1">
      <c r="A25" s="17" t="s">
        <v>68</v>
      </c>
      <c r="B25" s="18">
        <v>41883</v>
      </c>
      <c r="C25" s="19" t="s">
        <v>53</v>
      </c>
      <c r="D25" s="20" t="s">
        <v>40</v>
      </c>
      <c r="E25" s="21" t="s">
        <v>102</v>
      </c>
      <c r="F25" s="21" t="s">
        <v>102</v>
      </c>
      <c r="G25" s="21" t="s">
        <v>98</v>
      </c>
      <c r="H25" s="17" t="s">
        <v>101</v>
      </c>
      <c r="I25" s="22" t="s">
        <v>100</v>
      </c>
      <c r="J25" s="17" t="e">
        <v>#N/A</v>
      </c>
      <c r="K25" s="17" t="e">
        <v>#N/A</v>
      </c>
      <c r="L25" s="17" t="e">
        <v>#N/A</v>
      </c>
      <c r="M25" s="17" t="e">
        <v>#N/A</v>
      </c>
      <c r="N25" s="40">
        <v>4.3899999999999997</v>
      </c>
      <c r="O25" s="43">
        <v>24</v>
      </c>
      <c r="P25" s="24">
        <v>24</v>
      </c>
      <c r="Q25" s="24">
        <v>0</v>
      </c>
      <c r="R25" s="25">
        <v>255.36</v>
      </c>
      <c r="S25" s="25">
        <v>127.968</v>
      </c>
      <c r="T25" s="25">
        <v>1.9995000000000001</v>
      </c>
      <c r="U25" s="24" t="e">
        <v>#N/A</v>
      </c>
      <c r="V25" s="24" t="e">
        <v>#N/A</v>
      </c>
      <c r="W25" s="24" t="e">
        <v>#N/A</v>
      </c>
      <c r="X25" s="24">
        <v>2</v>
      </c>
      <c r="Y25" s="43">
        <v>2</v>
      </c>
      <c r="Z25" s="24">
        <v>2</v>
      </c>
      <c r="AA25" s="22">
        <v>0.25</v>
      </c>
      <c r="AB25" s="19" t="e">
        <v>#N/A</v>
      </c>
      <c r="AC25" s="17">
        <v>398.82825000000003</v>
      </c>
      <c r="AD25" s="17">
        <v>72000</v>
      </c>
      <c r="AE25" s="17">
        <v>28715634</v>
      </c>
      <c r="AF25" s="27" t="s">
        <v>67</v>
      </c>
      <c r="AG25" s="22" t="s">
        <v>101</v>
      </c>
      <c r="AH25" s="40" t="s">
        <v>63</v>
      </c>
      <c r="AI25" s="17">
        <v>0.18291666666666664</v>
      </c>
      <c r="AL25" s="19" t="e">
        <v>#N/A</v>
      </c>
      <c r="AM25" s="19" t="e">
        <v>#N/A</v>
      </c>
      <c r="AN25" s="19" t="e">
        <v>#N/A</v>
      </c>
    </row>
    <row r="26" spans="1:40" s="17" customFormat="1">
      <c r="A26" s="17" t="s">
        <v>69</v>
      </c>
      <c r="B26" s="18">
        <v>41883</v>
      </c>
      <c r="C26" s="19" t="s">
        <v>53</v>
      </c>
      <c r="D26" s="20" t="s">
        <v>40</v>
      </c>
      <c r="E26" s="21" t="s">
        <v>102</v>
      </c>
      <c r="F26" s="21" t="s">
        <v>102</v>
      </c>
      <c r="G26" s="21" t="s">
        <v>98</v>
      </c>
      <c r="H26" s="17" t="s">
        <v>101</v>
      </c>
      <c r="I26" s="22" t="s">
        <v>100</v>
      </c>
      <c r="J26" s="17" t="e">
        <v>#N/A</v>
      </c>
      <c r="K26" s="17" t="e">
        <v>#N/A</v>
      </c>
      <c r="L26" s="17" t="e">
        <v>#N/A</v>
      </c>
      <c r="M26" s="17" t="e">
        <v>#N/A</v>
      </c>
      <c r="N26" s="40">
        <v>12</v>
      </c>
      <c r="O26" s="43">
        <v>96</v>
      </c>
      <c r="P26" s="24">
        <v>96</v>
      </c>
      <c r="Q26" s="24">
        <v>0</v>
      </c>
      <c r="R26" s="25">
        <v>1021.44</v>
      </c>
      <c r="S26" s="25">
        <v>511.87200000000001</v>
      </c>
      <c r="T26" s="25">
        <v>7.9980000000000002</v>
      </c>
      <c r="U26" s="24" t="e">
        <v>#N/A</v>
      </c>
      <c r="V26" s="24" t="e">
        <v>#N/A</v>
      </c>
      <c r="W26" s="24" t="e">
        <v>#N/A</v>
      </c>
      <c r="X26" s="24">
        <v>8</v>
      </c>
      <c r="Y26" s="43">
        <v>8</v>
      </c>
      <c r="Z26" s="24">
        <v>8</v>
      </c>
      <c r="AA26" s="22">
        <v>1</v>
      </c>
      <c r="AB26" s="19" t="e">
        <v>#N/A</v>
      </c>
      <c r="AC26" s="17">
        <v>398.82825000000003</v>
      </c>
      <c r="AD26" s="17">
        <v>72000</v>
      </c>
      <c r="AE26" s="17">
        <v>28715634</v>
      </c>
      <c r="AF26" s="27" t="s">
        <v>67</v>
      </c>
      <c r="AG26" s="22" t="s">
        <v>101</v>
      </c>
      <c r="AH26" s="40" t="s">
        <v>63</v>
      </c>
      <c r="AI26" s="17">
        <v>0.125</v>
      </c>
      <c r="AL26" s="19" t="e">
        <v>#N/A</v>
      </c>
      <c r="AM26" s="19" t="e">
        <v>#N/A</v>
      </c>
      <c r="AN26" s="19" t="e">
        <v>#N/A</v>
      </c>
    </row>
    <row r="27" spans="1:40" s="17" customFormat="1">
      <c r="A27" s="17" t="s">
        <v>70</v>
      </c>
      <c r="B27" s="45">
        <v>41883</v>
      </c>
      <c r="C27" s="19" t="s">
        <v>39</v>
      </c>
      <c r="D27" s="46" t="s">
        <v>40</v>
      </c>
      <c r="E27" s="21" t="s">
        <v>97</v>
      </c>
      <c r="F27" s="21" t="s">
        <v>97</v>
      </c>
      <c r="G27" s="21" t="s">
        <v>98</v>
      </c>
      <c r="H27" s="19" t="s">
        <v>99</v>
      </c>
      <c r="I27" s="22" t="s">
        <v>100</v>
      </c>
      <c r="J27" s="19" t="e">
        <v>#N/A</v>
      </c>
      <c r="K27" s="19" t="e">
        <v>#N/A</v>
      </c>
      <c r="L27" s="19" t="e">
        <v>#N/A</v>
      </c>
      <c r="M27" s="19" t="e">
        <v>#N/A</v>
      </c>
      <c r="N27" s="47">
        <v>1.40625</v>
      </c>
      <c r="O27" s="43">
        <v>1</v>
      </c>
      <c r="P27" s="24">
        <v>1</v>
      </c>
      <c r="Q27" s="24">
        <v>0</v>
      </c>
      <c r="R27" s="25" t="e">
        <v>#N/A</v>
      </c>
      <c r="S27" s="25" t="e">
        <v>#N/A</v>
      </c>
      <c r="T27" s="25" t="e">
        <v>#N/A</v>
      </c>
      <c r="U27" s="24" t="e">
        <v>#N/A</v>
      </c>
      <c r="V27" s="24" t="e">
        <v>#N/A</v>
      </c>
      <c r="W27" s="24" t="e">
        <v>#N/A</v>
      </c>
      <c r="X27" s="24" t="e">
        <v>#N/A</v>
      </c>
      <c r="Y27" s="43">
        <v>1</v>
      </c>
      <c r="Z27" s="24">
        <v>1</v>
      </c>
      <c r="AA27" s="22">
        <v>6.25E-2</v>
      </c>
      <c r="AB27" s="19" t="e">
        <v>#N/A</v>
      </c>
      <c r="AC27" s="19">
        <v>6.9883040935672511</v>
      </c>
      <c r="AD27" s="19">
        <v>525825</v>
      </c>
      <c r="AE27" s="19">
        <v>3674625</v>
      </c>
      <c r="AF27" s="19" t="s">
        <v>71</v>
      </c>
      <c r="AG27" s="22" t="s">
        <v>101</v>
      </c>
      <c r="AH27" s="38" t="s">
        <v>42</v>
      </c>
      <c r="AI27" s="17">
        <v>1.40625</v>
      </c>
      <c r="AL27" s="19" t="e">
        <v>#N/A</v>
      </c>
      <c r="AM27" s="19" t="e">
        <v>#N/A</v>
      </c>
      <c r="AN27" s="19" t="e">
        <v>#N/A</v>
      </c>
    </row>
    <row r="28" spans="1:40" s="17" customFormat="1">
      <c r="A28" s="17" t="s">
        <v>72</v>
      </c>
      <c r="B28" s="18">
        <v>41883</v>
      </c>
      <c r="C28" s="19" t="s">
        <v>39</v>
      </c>
      <c r="D28" s="20" t="s">
        <v>40</v>
      </c>
      <c r="E28" s="21" t="s">
        <v>97</v>
      </c>
      <c r="F28" s="21" t="s">
        <v>97</v>
      </c>
      <c r="G28" s="21" t="s">
        <v>98</v>
      </c>
      <c r="H28" s="17" t="s">
        <v>99</v>
      </c>
      <c r="I28" s="22" t="s">
        <v>100</v>
      </c>
      <c r="J28" s="17" t="e">
        <v>#N/A</v>
      </c>
      <c r="K28" s="17" t="e">
        <v>#N/A</v>
      </c>
      <c r="L28" s="17" t="e">
        <v>#N/A</v>
      </c>
      <c r="M28" s="17" t="e">
        <v>#N/A</v>
      </c>
      <c r="N28" s="42">
        <v>2.03125</v>
      </c>
      <c r="O28" s="43">
        <v>2</v>
      </c>
      <c r="P28" s="24">
        <v>2</v>
      </c>
      <c r="Q28" s="24">
        <v>0</v>
      </c>
      <c r="R28" s="25" t="e">
        <v>#N/A</v>
      </c>
      <c r="S28" s="25" t="e">
        <v>#N/A</v>
      </c>
      <c r="T28" s="25" t="e">
        <v>#N/A</v>
      </c>
      <c r="U28" s="24" t="e">
        <v>#N/A</v>
      </c>
      <c r="V28" s="24" t="e">
        <v>#N/A</v>
      </c>
      <c r="W28" s="24" t="e">
        <v>#N/A</v>
      </c>
      <c r="X28" s="24" t="e">
        <v>#N/A</v>
      </c>
      <c r="Y28" s="43">
        <v>1</v>
      </c>
      <c r="Z28" s="24">
        <v>1</v>
      </c>
      <c r="AA28" s="22">
        <v>0.125</v>
      </c>
      <c r="AB28" s="19" t="e">
        <v>#N/A</v>
      </c>
      <c r="AC28" s="17">
        <v>6.9883040935672511</v>
      </c>
      <c r="AD28" s="17">
        <v>525825</v>
      </c>
      <c r="AE28" s="17">
        <v>3674625</v>
      </c>
      <c r="AF28" s="17" t="s">
        <v>71</v>
      </c>
      <c r="AG28" s="22" t="s">
        <v>101</v>
      </c>
      <c r="AH28" s="40" t="s">
        <v>42</v>
      </c>
      <c r="AI28" s="17">
        <v>1.015625</v>
      </c>
      <c r="AL28" s="19" t="e">
        <v>#N/A</v>
      </c>
      <c r="AM28" s="19" t="e">
        <v>#N/A</v>
      </c>
      <c r="AN28" s="19" t="e">
        <v>#N/A</v>
      </c>
    </row>
    <row r="29" spans="1:40" s="17" customFormat="1">
      <c r="A29" s="17" t="s">
        <v>73</v>
      </c>
      <c r="B29" s="18">
        <v>41883</v>
      </c>
      <c r="C29" s="19" t="s">
        <v>39</v>
      </c>
      <c r="D29" s="20" t="s">
        <v>40</v>
      </c>
      <c r="E29" s="21" t="s">
        <v>97</v>
      </c>
      <c r="F29" s="21" t="s">
        <v>97</v>
      </c>
      <c r="G29" s="21" t="s">
        <v>98</v>
      </c>
      <c r="H29" s="17" t="s">
        <v>99</v>
      </c>
      <c r="I29" s="22" t="s">
        <v>100</v>
      </c>
      <c r="J29" s="17" t="e">
        <v>#N/A</v>
      </c>
      <c r="K29" s="17" t="e">
        <v>#N/A</v>
      </c>
      <c r="L29" s="17" t="e">
        <v>#N/A</v>
      </c>
      <c r="M29" s="17" t="e">
        <v>#N/A</v>
      </c>
      <c r="N29" s="42">
        <v>2.34375</v>
      </c>
      <c r="O29" s="43">
        <v>3</v>
      </c>
      <c r="P29" s="24">
        <v>3</v>
      </c>
      <c r="Q29" s="24">
        <v>0</v>
      </c>
      <c r="R29" s="25" t="e">
        <v>#N/A</v>
      </c>
      <c r="S29" s="25" t="e">
        <v>#N/A</v>
      </c>
      <c r="T29" s="25" t="e">
        <v>#N/A</v>
      </c>
      <c r="U29" s="24" t="e">
        <v>#N/A</v>
      </c>
      <c r="V29" s="24" t="e">
        <v>#N/A</v>
      </c>
      <c r="W29" s="24" t="e">
        <v>#N/A</v>
      </c>
      <c r="X29" s="24" t="e">
        <v>#N/A</v>
      </c>
      <c r="Y29" s="43">
        <v>1</v>
      </c>
      <c r="Z29" s="24">
        <v>1</v>
      </c>
      <c r="AA29" s="22">
        <v>0.1875</v>
      </c>
      <c r="AB29" s="19" t="e">
        <v>#N/A</v>
      </c>
      <c r="AC29" s="17">
        <v>6.9883040935672511</v>
      </c>
      <c r="AD29" s="17">
        <v>525825</v>
      </c>
      <c r="AE29" s="17">
        <v>3674625</v>
      </c>
      <c r="AF29" s="17" t="s">
        <v>71</v>
      </c>
      <c r="AG29" s="22" t="s">
        <v>101</v>
      </c>
      <c r="AH29" s="40" t="s">
        <v>42</v>
      </c>
      <c r="AI29" s="17">
        <v>0.78125</v>
      </c>
      <c r="AL29" s="19" t="e">
        <v>#N/A</v>
      </c>
      <c r="AM29" s="19" t="e">
        <v>#N/A</v>
      </c>
      <c r="AN29" s="19" t="e">
        <v>#N/A</v>
      </c>
    </row>
    <row r="30" spans="1:40" s="17" customFormat="1">
      <c r="A30" s="17" t="s">
        <v>74</v>
      </c>
      <c r="B30" s="18">
        <v>41883</v>
      </c>
      <c r="C30" s="19" t="s">
        <v>39</v>
      </c>
      <c r="D30" s="20" t="s">
        <v>40</v>
      </c>
      <c r="E30" s="21" t="s">
        <v>97</v>
      </c>
      <c r="F30" s="21" t="s">
        <v>97</v>
      </c>
      <c r="G30" s="21" t="s">
        <v>98</v>
      </c>
      <c r="H30" s="17" t="s">
        <v>99</v>
      </c>
      <c r="I30" s="22" t="s">
        <v>100</v>
      </c>
      <c r="J30" s="17" t="e">
        <v>#N/A</v>
      </c>
      <c r="K30" s="17" t="e">
        <v>#N/A</v>
      </c>
      <c r="L30" s="17" t="e">
        <v>#N/A</v>
      </c>
      <c r="M30" s="17" t="e">
        <v>#N/A</v>
      </c>
      <c r="N30" s="42">
        <v>3.75</v>
      </c>
      <c r="O30" s="43">
        <v>4</v>
      </c>
      <c r="P30" s="24">
        <v>4</v>
      </c>
      <c r="Q30" s="24">
        <v>0</v>
      </c>
      <c r="R30" s="25" t="e">
        <v>#N/A</v>
      </c>
      <c r="S30" s="25" t="e">
        <v>#N/A</v>
      </c>
      <c r="T30" s="25" t="e">
        <v>#N/A</v>
      </c>
      <c r="U30" s="24" t="e">
        <v>#N/A</v>
      </c>
      <c r="V30" s="24" t="e">
        <v>#N/A</v>
      </c>
      <c r="W30" s="24" t="e">
        <v>#N/A</v>
      </c>
      <c r="X30" s="24" t="e">
        <v>#N/A</v>
      </c>
      <c r="Y30" s="43">
        <v>1</v>
      </c>
      <c r="Z30" s="24">
        <v>1</v>
      </c>
      <c r="AA30" s="22">
        <v>0.25</v>
      </c>
      <c r="AB30" s="19" t="e">
        <v>#N/A</v>
      </c>
      <c r="AC30" s="17">
        <v>6.9883040935672511</v>
      </c>
      <c r="AD30" s="17">
        <v>525825</v>
      </c>
      <c r="AE30" s="17">
        <v>3674625</v>
      </c>
      <c r="AF30" s="17" t="s">
        <v>71</v>
      </c>
      <c r="AG30" s="22" t="s">
        <v>101</v>
      </c>
      <c r="AH30" s="40" t="s">
        <v>42</v>
      </c>
      <c r="AI30" s="17">
        <v>0.9375</v>
      </c>
      <c r="AL30" s="19" t="e">
        <v>#N/A</v>
      </c>
      <c r="AM30" s="19" t="e">
        <v>#N/A</v>
      </c>
      <c r="AN30" s="19" t="e">
        <v>#N/A</v>
      </c>
    </row>
    <row r="31" spans="1:40" s="17" customFormat="1">
      <c r="A31" s="17" t="s">
        <v>75</v>
      </c>
      <c r="B31" s="18">
        <v>41883</v>
      </c>
      <c r="C31" s="19" t="s">
        <v>39</v>
      </c>
      <c r="D31" s="20" t="s">
        <v>40</v>
      </c>
      <c r="E31" s="21" t="s">
        <v>97</v>
      </c>
      <c r="F31" s="21" t="s">
        <v>97</v>
      </c>
      <c r="G31" s="21" t="s">
        <v>98</v>
      </c>
      <c r="H31" s="17" t="s">
        <v>99</v>
      </c>
      <c r="I31" s="22" t="s">
        <v>100</v>
      </c>
      <c r="J31" s="17" t="e">
        <v>#N/A</v>
      </c>
      <c r="K31" s="17" t="e">
        <v>#N/A</v>
      </c>
      <c r="L31" s="17" t="e">
        <v>#N/A</v>
      </c>
      <c r="M31" s="17" t="e">
        <v>#N/A</v>
      </c>
      <c r="N31" s="42">
        <v>4.947916666666667</v>
      </c>
      <c r="O31" s="43">
        <v>5</v>
      </c>
      <c r="P31" s="24">
        <v>5</v>
      </c>
      <c r="Q31" s="24">
        <v>0</v>
      </c>
      <c r="R31" s="25" t="e">
        <v>#N/A</v>
      </c>
      <c r="S31" s="25" t="e">
        <v>#N/A</v>
      </c>
      <c r="T31" s="25" t="e">
        <v>#N/A</v>
      </c>
      <c r="U31" s="24" t="e">
        <v>#N/A</v>
      </c>
      <c r="V31" s="24" t="e">
        <v>#N/A</v>
      </c>
      <c r="W31" s="24" t="e">
        <v>#N/A</v>
      </c>
      <c r="X31" s="24" t="e">
        <v>#N/A</v>
      </c>
      <c r="Y31" s="43">
        <v>1</v>
      </c>
      <c r="Z31" s="24">
        <v>1</v>
      </c>
      <c r="AA31" s="22">
        <v>0.3125</v>
      </c>
      <c r="AB31" s="19" t="e">
        <v>#N/A</v>
      </c>
      <c r="AC31" s="17">
        <v>6.9883040935672511</v>
      </c>
      <c r="AD31" s="17">
        <v>525825</v>
      </c>
      <c r="AE31" s="17">
        <v>3674625</v>
      </c>
      <c r="AF31" s="17" t="s">
        <v>71</v>
      </c>
      <c r="AG31" s="22" t="s">
        <v>101</v>
      </c>
      <c r="AH31" s="40" t="s">
        <v>42</v>
      </c>
      <c r="AI31" s="17">
        <v>0.98958333333333337</v>
      </c>
      <c r="AL31" s="19" t="e">
        <v>#N/A</v>
      </c>
      <c r="AM31" s="19" t="e">
        <v>#N/A</v>
      </c>
      <c r="AN31" s="19" t="e">
        <v>#N/A</v>
      </c>
    </row>
    <row r="32" spans="1:40">
      <c r="A32" s="17" t="s">
        <v>76</v>
      </c>
      <c r="B32" s="18">
        <v>41883</v>
      </c>
      <c r="C32" s="19" t="s">
        <v>39</v>
      </c>
      <c r="D32" s="20" t="s">
        <v>40</v>
      </c>
      <c r="E32" s="21" t="s">
        <v>97</v>
      </c>
      <c r="F32" s="21" t="s">
        <v>97</v>
      </c>
      <c r="G32" s="21" t="s">
        <v>98</v>
      </c>
      <c r="H32" s="17" t="s">
        <v>99</v>
      </c>
      <c r="I32" s="22" t="s">
        <v>100</v>
      </c>
      <c r="J32" s="17" t="e">
        <v>#N/A</v>
      </c>
      <c r="K32" s="17" t="e">
        <v>#N/A</v>
      </c>
      <c r="L32" s="17" t="e">
        <v>#N/A</v>
      </c>
      <c r="M32" s="17" t="e">
        <v>#N/A</v>
      </c>
      <c r="N32" s="42">
        <v>3.59375</v>
      </c>
      <c r="O32" s="43">
        <v>6</v>
      </c>
      <c r="P32" s="24">
        <v>6</v>
      </c>
      <c r="Q32" s="24">
        <v>0</v>
      </c>
      <c r="R32" s="25" t="e">
        <v>#N/A</v>
      </c>
      <c r="S32" s="25" t="e">
        <v>#N/A</v>
      </c>
      <c r="T32" s="25" t="e">
        <v>#N/A</v>
      </c>
      <c r="U32" s="24" t="e">
        <v>#N/A</v>
      </c>
      <c r="V32" s="24" t="e">
        <v>#N/A</v>
      </c>
      <c r="W32" s="24" t="e">
        <v>#N/A</v>
      </c>
      <c r="X32" s="24" t="e">
        <v>#N/A</v>
      </c>
      <c r="Y32" s="43">
        <v>1</v>
      </c>
      <c r="Z32" s="24">
        <v>1</v>
      </c>
      <c r="AA32" s="22">
        <v>0.375</v>
      </c>
      <c r="AB32" s="19" t="e">
        <v>#N/A</v>
      </c>
      <c r="AC32" s="17">
        <v>6.9883040935672511</v>
      </c>
      <c r="AD32" s="17">
        <v>525825</v>
      </c>
      <c r="AE32" s="17">
        <v>3674625</v>
      </c>
      <c r="AF32" s="17" t="s">
        <v>71</v>
      </c>
      <c r="AG32" s="22" t="s">
        <v>101</v>
      </c>
      <c r="AH32" s="40" t="s">
        <v>42</v>
      </c>
      <c r="AI32" s="17">
        <v>0.59895833333333337</v>
      </c>
      <c r="AL32" s="19" t="e">
        <v>#N/A</v>
      </c>
      <c r="AM32" s="19" t="e">
        <v>#N/A</v>
      </c>
      <c r="AN32" s="19" t="e">
        <v>#N/A</v>
      </c>
    </row>
    <row r="33" spans="1:40" s="40" customFormat="1">
      <c r="A33" s="17" t="s">
        <v>77</v>
      </c>
      <c r="B33" s="37">
        <v>41883</v>
      </c>
      <c r="C33" s="38" t="s">
        <v>39</v>
      </c>
      <c r="D33" s="20" t="s">
        <v>40</v>
      </c>
      <c r="E33" s="39" t="s">
        <v>97</v>
      </c>
      <c r="F33" s="39" t="s">
        <v>97</v>
      </c>
      <c r="G33" s="39" t="s">
        <v>98</v>
      </c>
      <c r="H33" s="40" t="s">
        <v>99</v>
      </c>
      <c r="I33" s="41" t="s">
        <v>100</v>
      </c>
      <c r="J33" s="40" t="e">
        <v>#N/A</v>
      </c>
      <c r="K33" s="40" t="e">
        <v>#N/A</v>
      </c>
      <c r="L33" s="40" t="e">
        <v>#N/A</v>
      </c>
      <c r="M33" s="40" t="e">
        <v>#N/A</v>
      </c>
      <c r="N33" s="42">
        <v>5.3645833333333339</v>
      </c>
      <c r="O33" s="43">
        <v>8</v>
      </c>
      <c r="P33" s="43">
        <v>8</v>
      </c>
      <c r="Q33" s="43">
        <v>0</v>
      </c>
      <c r="R33" s="25" t="e">
        <v>#N/A</v>
      </c>
      <c r="S33" s="25" t="e">
        <v>#N/A</v>
      </c>
      <c r="T33" s="25" t="e">
        <v>#N/A</v>
      </c>
      <c r="U33" s="24" t="e">
        <v>#N/A</v>
      </c>
      <c r="V33" s="24" t="e">
        <v>#N/A</v>
      </c>
      <c r="W33" s="24" t="e">
        <v>#N/A</v>
      </c>
      <c r="X33" s="24" t="e">
        <v>#N/A</v>
      </c>
      <c r="Y33" s="43">
        <v>1</v>
      </c>
      <c r="Z33" s="43">
        <v>1</v>
      </c>
      <c r="AA33" s="41">
        <v>0.5</v>
      </c>
      <c r="AB33" s="19" t="e">
        <v>#N/A</v>
      </c>
      <c r="AC33" s="40">
        <v>6.9883040935672511</v>
      </c>
      <c r="AD33" s="40">
        <v>525825</v>
      </c>
      <c r="AE33" s="40">
        <v>3674625</v>
      </c>
      <c r="AF33" s="48" t="s">
        <v>71</v>
      </c>
      <c r="AG33" s="41" t="s">
        <v>101</v>
      </c>
      <c r="AH33" s="40" t="s">
        <v>42</v>
      </c>
      <c r="AI33" s="17">
        <v>0.67057291666666674</v>
      </c>
      <c r="AL33" s="19" t="e">
        <v>#N/A</v>
      </c>
      <c r="AM33" s="19" t="e">
        <v>#N/A</v>
      </c>
      <c r="AN33" s="19" t="e">
        <v>#N/A</v>
      </c>
    </row>
    <row r="34" spans="1:40" s="17" customFormat="1">
      <c r="A34" s="17" t="s">
        <v>78</v>
      </c>
      <c r="B34" s="18">
        <v>41883</v>
      </c>
      <c r="C34" s="19" t="s">
        <v>39</v>
      </c>
      <c r="D34" s="20" t="s">
        <v>40</v>
      </c>
      <c r="E34" s="21" t="s">
        <v>97</v>
      </c>
      <c r="F34" s="21" t="s">
        <v>97</v>
      </c>
      <c r="G34" s="21" t="s">
        <v>98</v>
      </c>
      <c r="H34" s="17" t="s">
        <v>99</v>
      </c>
      <c r="I34" s="22" t="s">
        <v>100</v>
      </c>
      <c r="J34" s="17" t="e">
        <v>#N/A</v>
      </c>
      <c r="K34" s="17" t="e">
        <v>#N/A</v>
      </c>
      <c r="L34" s="17" t="e">
        <v>#N/A</v>
      </c>
      <c r="M34" s="17" t="e">
        <v>#N/A</v>
      </c>
      <c r="N34" s="42">
        <v>4.791666666666667</v>
      </c>
      <c r="O34" s="43">
        <v>10</v>
      </c>
      <c r="P34" s="24">
        <v>10</v>
      </c>
      <c r="Q34" s="24">
        <v>0</v>
      </c>
      <c r="R34" s="25" t="e">
        <v>#N/A</v>
      </c>
      <c r="S34" s="25" t="e">
        <v>#N/A</v>
      </c>
      <c r="T34" s="25" t="e">
        <v>#N/A</v>
      </c>
      <c r="U34" s="24" t="e">
        <v>#N/A</v>
      </c>
      <c r="V34" s="24" t="e">
        <v>#N/A</v>
      </c>
      <c r="W34" s="24" t="e">
        <v>#N/A</v>
      </c>
      <c r="X34" s="24" t="e">
        <v>#N/A</v>
      </c>
      <c r="Y34" s="43">
        <v>1</v>
      </c>
      <c r="Z34" s="24">
        <v>1</v>
      </c>
      <c r="AA34" s="22">
        <v>0.625</v>
      </c>
      <c r="AB34" s="19" t="e">
        <v>#N/A</v>
      </c>
      <c r="AC34" s="17">
        <v>6.9883040935672511</v>
      </c>
      <c r="AD34" s="17">
        <v>525825</v>
      </c>
      <c r="AE34" s="17">
        <v>3674625</v>
      </c>
      <c r="AF34" s="48" t="s">
        <v>71</v>
      </c>
      <c r="AG34" s="22" t="s">
        <v>101</v>
      </c>
      <c r="AH34" s="40" t="s">
        <v>42</v>
      </c>
      <c r="AI34" s="17">
        <v>0.47916666666666669</v>
      </c>
      <c r="AL34" s="19" t="e">
        <v>#N/A</v>
      </c>
      <c r="AM34" s="19" t="e">
        <v>#N/A</v>
      </c>
      <c r="AN34" s="19" t="e">
        <v>#N/A</v>
      </c>
    </row>
    <row r="35" spans="1:40" s="17" customFormat="1">
      <c r="A35" s="17" t="s">
        <v>79</v>
      </c>
      <c r="B35" s="18">
        <v>41883</v>
      </c>
      <c r="C35" s="19" t="s">
        <v>39</v>
      </c>
      <c r="D35" s="20" t="s">
        <v>40</v>
      </c>
      <c r="E35" s="21" t="s">
        <v>97</v>
      </c>
      <c r="F35" s="21" t="s">
        <v>97</v>
      </c>
      <c r="G35" s="21" t="s">
        <v>98</v>
      </c>
      <c r="H35" s="17" t="s">
        <v>99</v>
      </c>
      <c r="I35" s="22" t="s">
        <v>100</v>
      </c>
      <c r="J35" s="17" t="e">
        <v>#N/A</v>
      </c>
      <c r="K35" s="17" t="e">
        <v>#N/A</v>
      </c>
      <c r="L35" s="17" t="e">
        <v>#N/A</v>
      </c>
      <c r="M35" s="17" t="e">
        <v>#N/A</v>
      </c>
      <c r="N35" s="42">
        <v>4.7395833333333339</v>
      </c>
      <c r="O35" s="43">
        <v>12</v>
      </c>
      <c r="P35" s="24">
        <v>12</v>
      </c>
      <c r="Q35" s="24">
        <v>0</v>
      </c>
      <c r="R35" s="25" t="e">
        <v>#N/A</v>
      </c>
      <c r="S35" s="25" t="e">
        <v>#N/A</v>
      </c>
      <c r="T35" s="25" t="e">
        <v>#N/A</v>
      </c>
      <c r="U35" s="24" t="e">
        <v>#N/A</v>
      </c>
      <c r="V35" s="24" t="e">
        <v>#N/A</v>
      </c>
      <c r="W35" s="24" t="e">
        <v>#N/A</v>
      </c>
      <c r="X35" s="24" t="e">
        <v>#N/A</v>
      </c>
      <c r="Y35" s="43">
        <v>1</v>
      </c>
      <c r="Z35" s="24">
        <v>1</v>
      </c>
      <c r="AA35" s="22">
        <v>0.75</v>
      </c>
      <c r="AB35" s="19" t="e">
        <v>#N/A</v>
      </c>
      <c r="AC35" s="17">
        <v>6.9883040935672511</v>
      </c>
      <c r="AD35" s="17">
        <v>525825</v>
      </c>
      <c r="AE35" s="17">
        <v>3674625</v>
      </c>
      <c r="AF35" s="48" t="s">
        <v>71</v>
      </c>
      <c r="AG35" s="22" t="s">
        <v>101</v>
      </c>
      <c r="AH35" s="40" t="s">
        <v>42</v>
      </c>
      <c r="AI35" s="17">
        <v>0.39496527777777785</v>
      </c>
      <c r="AL35" s="19" t="e">
        <v>#N/A</v>
      </c>
      <c r="AM35" s="19" t="e">
        <v>#N/A</v>
      </c>
      <c r="AN35" s="19" t="e">
        <v>#N/A</v>
      </c>
    </row>
    <row r="36" spans="1:40" s="17" customFormat="1">
      <c r="A36" s="17" t="s">
        <v>80</v>
      </c>
      <c r="B36" s="18">
        <v>41883</v>
      </c>
      <c r="C36" s="19" t="s">
        <v>39</v>
      </c>
      <c r="D36" s="20" t="s">
        <v>40</v>
      </c>
      <c r="E36" s="21" t="s">
        <v>97</v>
      </c>
      <c r="F36" s="21" t="s">
        <v>97</v>
      </c>
      <c r="G36" s="21" t="s">
        <v>98</v>
      </c>
      <c r="H36" s="17" t="s">
        <v>99</v>
      </c>
      <c r="I36" s="22" t="s">
        <v>100</v>
      </c>
      <c r="J36" s="17" t="e">
        <v>#N/A</v>
      </c>
      <c r="K36" s="17" t="e">
        <v>#N/A</v>
      </c>
      <c r="L36" s="17" t="e">
        <v>#N/A</v>
      </c>
      <c r="M36" s="17" t="e">
        <v>#N/A</v>
      </c>
      <c r="N36" s="42">
        <v>2.5</v>
      </c>
      <c r="O36" s="43">
        <v>16</v>
      </c>
      <c r="P36" s="24">
        <v>16</v>
      </c>
      <c r="Q36" s="24">
        <v>0</v>
      </c>
      <c r="R36" s="25" t="e">
        <v>#N/A</v>
      </c>
      <c r="S36" s="25" t="e">
        <v>#N/A</v>
      </c>
      <c r="T36" s="25" t="e">
        <v>#N/A</v>
      </c>
      <c r="U36" s="24" t="e">
        <v>#N/A</v>
      </c>
      <c r="V36" s="24" t="e">
        <v>#N/A</v>
      </c>
      <c r="W36" s="24" t="e">
        <v>#N/A</v>
      </c>
      <c r="X36" s="24" t="e">
        <v>#N/A</v>
      </c>
      <c r="Y36" s="43">
        <v>1</v>
      </c>
      <c r="Z36" s="24">
        <v>1</v>
      </c>
      <c r="AA36" s="22">
        <v>1</v>
      </c>
      <c r="AB36" s="19" t="e">
        <v>#N/A</v>
      </c>
      <c r="AC36" s="17">
        <v>6.9883040935672511</v>
      </c>
      <c r="AD36" s="17">
        <v>525825</v>
      </c>
      <c r="AE36" s="17">
        <v>3674625</v>
      </c>
      <c r="AF36" s="48" t="s">
        <v>71</v>
      </c>
      <c r="AG36" s="22" t="s">
        <v>101</v>
      </c>
      <c r="AH36" s="40" t="s">
        <v>42</v>
      </c>
      <c r="AI36" s="17">
        <v>0.15625</v>
      </c>
      <c r="AL36" s="19" t="e">
        <v>#N/A</v>
      </c>
      <c r="AM36" s="19" t="e">
        <v>#N/A</v>
      </c>
      <c r="AN36" s="19" t="e">
        <v>#N/A</v>
      </c>
    </row>
    <row r="37" spans="1:40" s="17" customFormat="1">
      <c r="A37" s="17" t="s">
        <v>81</v>
      </c>
      <c r="B37" s="18">
        <v>41883</v>
      </c>
      <c r="C37" s="19" t="s">
        <v>53</v>
      </c>
      <c r="D37" s="20" t="s">
        <v>40</v>
      </c>
      <c r="E37" s="21" t="s">
        <v>102</v>
      </c>
      <c r="F37" s="21" t="s">
        <v>102</v>
      </c>
      <c r="G37" s="21" t="s">
        <v>98</v>
      </c>
      <c r="H37" s="17" t="s">
        <v>99</v>
      </c>
      <c r="I37" s="22" t="s">
        <v>100</v>
      </c>
      <c r="J37" s="17" t="e">
        <v>#N/A</v>
      </c>
      <c r="K37" s="17" t="e">
        <v>#N/A</v>
      </c>
      <c r="L37" s="17" t="e">
        <v>#N/A</v>
      </c>
      <c r="M37" s="17" t="e">
        <v>#N/A</v>
      </c>
      <c r="N37" s="42">
        <v>1.1458333333333335</v>
      </c>
      <c r="O37" s="43">
        <v>1</v>
      </c>
      <c r="P37" s="24">
        <v>1</v>
      </c>
      <c r="Q37" s="24">
        <v>0</v>
      </c>
      <c r="R37" s="25">
        <v>10.64</v>
      </c>
      <c r="S37" s="25">
        <v>5.3319999999999999</v>
      </c>
      <c r="T37" s="25">
        <v>8.3312499999999998E-2</v>
      </c>
      <c r="U37" s="24" t="e">
        <v>#N/A</v>
      </c>
      <c r="V37" s="24" t="e">
        <v>#N/A</v>
      </c>
      <c r="W37" s="24" t="e">
        <v>#N/A</v>
      </c>
      <c r="X37" s="24">
        <v>8.3333333333333329E-2</v>
      </c>
      <c r="Y37" s="43">
        <v>1</v>
      </c>
      <c r="Z37" s="24">
        <v>1</v>
      </c>
      <c r="AA37" s="22">
        <v>1.0416666666666666E-2</v>
      </c>
      <c r="AB37" s="19" t="e">
        <v>#N/A</v>
      </c>
      <c r="AC37" s="17">
        <v>6.9883040935672511</v>
      </c>
      <c r="AD37" s="17">
        <v>525825</v>
      </c>
      <c r="AE37" s="17">
        <v>3674625</v>
      </c>
      <c r="AF37" s="48" t="s">
        <v>71</v>
      </c>
      <c r="AG37" s="22" t="s">
        <v>101</v>
      </c>
      <c r="AH37" s="40" t="s">
        <v>42</v>
      </c>
      <c r="AI37" s="17">
        <v>1.1458333333333335</v>
      </c>
      <c r="AL37" s="19" t="e">
        <v>#N/A</v>
      </c>
      <c r="AM37" s="19" t="e">
        <v>#N/A</v>
      </c>
      <c r="AN37" s="19" t="e">
        <v>#N/A</v>
      </c>
    </row>
    <row r="38" spans="1:40" s="17" customFormat="1">
      <c r="A38" s="17" t="s">
        <v>82</v>
      </c>
      <c r="B38" s="18">
        <v>41883</v>
      </c>
      <c r="C38" s="19" t="s">
        <v>53</v>
      </c>
      <c r="D38" s="20" t="s">
        <v>40</v>
      </c>
      <c r="E38" s="21" t="s">
        <v>102</v>
      </c>
      <c r="F38" s="21" t="s">
        <v>102</v>
      </c>
      <c r="G38" s="21" t="s">
        <v>98</v>
      </c>
      <c r="H38" s="17" t="s">
        <v>99</v>
      </c>
      <c r="I38" s="22" t="s">
        <v>100</v>
      </c>
      <c r="J38" s="17" t="e">
        <v>#N/A</v>
      </c>
      <c r="K38" s="17" t="e">
        <v>#N/A</v>
      </c>
      <c r="L38" s="17" t="e">
        <v>#N/A</v>
      </c>
      <c r="M38" s="17" t="e">
        <v>#N/A</v>
      </c>
      <c r="N38" s="42">
        <v>1.71875</v>
      </c>
      <c r="O38" s="43">
        <v>2</v>
      </c>
      <c r="P38" s="24">
        <v>2</v>
      </c>
      <c r="Q38" s="24">
        <v>0</v>
      </c>
      <c r="R38" s="25">
        <v>21.28</v>
      </c>
      <c r="S38" s="25">
        <v>10.664</v>
      </c>
      <c r="T38" s="25">
        <v>0.166625</v>
      </c>
      <c r="U38" s="24" t="e">
        <v>#N/A</v>
      </c>
      <c r="V38" s="24" t="e">
        <v>#N/A</v>
      </c>
      <c r="W38" s="24" t="e">
        <v>#N/A</v>
      </c>
      <c r="X38" s="24">
        <v>0.16666666666666666</v>
      </c>
      <c r="Y38" s="43">
        <v>1</v>
      </c>
      <c r="Z38" s="24">
        <v>1</v>
      </c>
      <c r="AA38" s="22">
        <v>2.0833333333333332E-2</v>
      </c>
      <c r="AB38" s="19" t="e">
        <v>#N/A</v>
      </c>
      <c r="AC38" s="17">
        <v>6.9883040935672511</v>
      </c>
      <c r="AD38" s="17">
        <v>525825</v>
      </c>
      <c r="AE38" s="17">
        <v>3674625</v>
      </c>
      <c r="AF38" s="48" t="s">
        <v>71</v>
      </c>
      <c r="AG38" s="22" t="s">
        <v>101</v>
      </c>
      <c r="AH38" s="40" t="s">
        <v>42</v>
      </c>
      <c r="AI38" s="17">
        <v>0.859375</v>
      </c>
      <c r="AL38" s="19" t="e">
        <v>#N/A</v>
      </c>
      <c r="AM38" s="19" t="e">
        <v>#N/A</v>
      </c>
      <c r="AN38" s="19" t="e">
        <v>#N/A</v>
      </c>
    </row>
    <row r="39" spans="1:40" s="17" customFormat="1">
      <c r="A39" s="17" t="s">
        <v>83</v>
      </c>
      <c r="B39" s="18">
        <v>41883</v>
      </c>
      <c r="C39" s="19" t="s">
        <v>53</v>
      </c>
      <c r="D39" s="20" t="s">
        <v>40</v>
      </c>
      <c r="E39" s="21" t="s">
        <v>102</v>
      </c>
      <c r="F39" s="21" t="s">
        <v>102</v>
      </c>
      <c r="G39" s="21" t="s">
        <v>98</v>
      </c>
      <c r="H39" s="17" t="s">
        <v>99</v>
      </c>
      <c r="I39" s="22" t="s">
        <v>100</v>
      </c>
      <c r="J39" s="17" t="e">
        <v>#N/A</v>
      </c>
      <c r="K39" s="17" t="e">
        <v>#N/A</v>
      </c>
      <c r="L39" s="17" t="e">
        <v>#N/A</v>
      </c>
      <c r="M39" s="17" t="e">
        <v>#N/A</v>
      </c>
      <c r="N39" s="42">
        <v>1.9270833333333335</v>
      </c>
      <c r="O39" s="43">
        <v>3</v>
      </c>
      <c r="P39" s="24">
        <v>3</v>
      </c>
      <c r="Q39" s="24">
        <v>0</v>
      </c>
      <c r="R39" s="25">
        <v>31.92</v>
      </c>
      <c r="S39" s="25">
        <v>15.996</v>
      </c>
      <c r="T39" s="25">
        <v>0.24993750000000001</v>
      </c>
      <c r="U39" s="24" t="e">
        <v>#N/A</v>
      </c>
      <c r="V39" s="24" t="e">
        <v>#N/A</v>
      </c>
      <c r="W39" s="24" t="e">
        <v>#N/A</v>
      </c>
      <c r="X39" s="24">
        <v>0.25</v>
      </c>
      <c r="Y39" s="43">
        <v>1</v>
      </c>
      <c r="Z39" s="24">
        <v>1</v>
      </c>
      <c r="AA39" s="22">
        <v>3.125E-2</v>
      </c>
      <c r="AB39" s="19" t="e">
        <v>#N/A</v>
      </c>
      <c r="AC39" s="17">
        <v>6.9883040935672511</v>
      </c>
      <c r="AD39" s="17">
        <v>525825</v>
      </c>
      <c r="AE39" s="17">
        <v>3674625</v>
      </c>
      <c r="AF39" s="48" t="s">
        <v>71</v>
      </c>
      <c r="AG39" s="22" t="s">
        <v>101</v>
      </c>
      <c r="AH39" s="40" t="s">
        <v>42</v>
      </c>
      <c r="AI39" s="17">
        <v>0.64236111111111116</v>
      </c>
      <c r="AL39" s="19" t="e">
        <v>#N/A</v>
      </c>
      <c r="AM39" s="19" t="e">
        <v>#N/A</v>
      </c>
      <c r="AN39" s="19" t="e">
        <v>#N/A</v>
      </c>
    </row>
    <row r="40" spans="1:40" s="17" customFormat="1">
      <c r="A40" s="17" t="s">
        <v>84</v>
      </c>
      <c r="B40" s="18">
        <v>41883</v>
      </c>
      <c r="C40" s="19" t="s">
        <v>53</v>
      </c>
      <c r="D40" s="20" t="s">
        <v>40</v>
      </c>
      <c r="E40" s="21" t="s">
        <v>102</v>
      </c>
      <c r="F40" s="21" t="s">
        <v>102</v>
      </c>
      <c r="G40" s="21" t="s">
        <v>98</v>
      </c>
      <c r="H40" s="17" t="s">
        <v>99</v>
      </c>
      <c r="I40" s="22" t="s">
        <v>100</v>
      </c>
      <c r="J40" s="17" t="e">
        <v>#N/A</v>
      </c>
      <c r="K40" s="17" t="e">
        <v>#N/A</v>
      </c>
      <c r="L40" s="17" t="e">
        <v>#N/A</v>
      </c>
      <c r="M40" s="17" t="e">
        <v>#N/A</v>
      </c>
      <c r="N40" s="42">
        <v>1.9270833333333335</v>
      </c>
      <c r="O40" s="43">
        <v>4</v>
      </c>
      <c r="P40" s="24">
        <v>4</v>
      </c>
      <c r="Q40" s="24">
        <v>0</v>
      </c>
      <c r="R40" s="25">
        <v>42.56</v>
      </c>
      <c r="S40" s="25">
        <v>21.327999999999999</v>
      </c>
      <c r="T40" s="25">
        <v>0.33324999999999999</v>
      </c>
      <c r="U40" s="24" t="e">
        <v>#N/A</v>
      </c>
      <c r="V40" s="24" t="e">
        <v>#N/A</v>
      </c>
      <c r="W40" s="24" t="e">
        <v>#N/A</v>
      </c>
      <c r="X40" s="24">
        <v>0.33333333333333331</v>
      </c>
      <c r="Y40" s="43">
        <v>1</v>
      </c>
      <c r="Z40" s="24">
        <v>1</v>
      </c>
      <c r="AA40" s="22">
        <v>4.1666666666666664E-2</v>
      </c>
      <c r="AB40" s="19" t="e">
        <v>#N/A</v>
      </c>
      <c r="AC40" s="17">
        <v>6.9883040935672511</v>
      </c>
      <c r="AD40" s="17">
        <v>525825</v>
      </c>
      <c r="AE40" s="17">
        <v>3674625</v>
      </c>
      <c r="AF40" s="48" t="s">
        <v>71</v>
      </c>
      <c r="AG40" s="22" t="s">
        <v>101</v>
      </c>
      <c r="AH40" s="40" t="s">
        <v>42</v>
      </c>
      <c r="AI40" s="17">
        <v>0.48177083333333337</v>
      </c>
      <c r="AL40" s="19" t="e">
        <v>#N/A</v>
      </c>
      <c r="AM40" s="19" t="e">
        <v>#N/A</v>
      </c>
      <c r="AN40" s="19" t="e">
        <v>#N/A</v>
      </c>
    </row>
    <row r="41" spans="1:40" s="17" customFormat="1">
      <c r="A41" s="17" t="s">
        <v>85</v>
      </c>
      <c r="B41" s="18">
        <v>41883</v>
      </c>
      <c r="C41" s="19" t="s">
        <v>53</v>
      </c>
      <c r="D41" s="20" t="s">
        <v>40</v>
      </c>
      <c r="E41" s="21" t="s">
        <v>102</v>
      </c>
      <c r="F41" s="21" t="s">
        <v>102</v>
      </c>
      <c r="G41" s="21" t="s">
        <v>98</v>
      </c>
      <c r="H41" s="17" t="s">
        <v>99</v>
      </c>
      <c r="I41" s="22" t="s">
        <v>100</v>
      </c>
      <c r="J41" s="17" t="e">
        <v>#N/A</v>
      </c>
      <c r="K41" s="17" t="e">
        <v>#N/A</v>
      </c>
      <c r="L41" s="17" t="e">
        <v>#N/A</v>
      </c>
      <c r="M41" s="17" t="e">
        <v>#N/A</v>
      </c>
      <c r="N41" s="42">
        <v>1.9270833333333335</v>
      </c>
      <c r="O41" s="43">
        <v>5</v>
      </c>
      <c r="P41" s="24">
        <v>5</v>
      </c>
      <c r="Q41" s="24">
        <v>0</v>
      </c>
      <c r="R41" s="25">
        <v>53.2</v>
      </c>
      <c r="S41" s="25">
        <v>26.660000000000004</v>
      </c>
      <c r="T41" s="25">
        <v>0.41656250000000006</v>
      </c>
      <c r="U41" s="24" t="e">
        <v>#N/A</v>
      </c>
      <c r="V41" s="24" t="e">
        <v>#N/A</v>
      </c>
      <c r="W41" s="24" t="e">
        <v>#N/A</v>
      </c>
      <c r="X41" s="24">
        <v>0.41666666666666669</v>
      </c>
      <c r="Y41" s="43">
        <v>1</v>
      </c>
      <c r="Z41" s="24">
        <v>1</v>
      </c>
      <c r="AA41" s="22">
        <v>5.2083333333333336E-2</v>
      </c>
      <c r="AB41" s="19" t="e">
        <v>#N/A</v>
      </c>
      <c r="AC41" s="17">
        <v>6.9883040935672511</v>
      </c>
      <c r="AD41" s="17">
        <v>525825</v>
      </c>
      <c r="AE41" s="17">
        <v>3674625</v>
      </c>
      <c r="AF41" s="48" t="s">
        <v>71</v>
      </c>
      <c r="AG41" s="22" t="s">
        <v>101</v>
      </c>
      <c r="AH41" s="40" t="s">
        <v>42</v>
      </c>
      <c r="AI41" s="17">
        <v>0.38541666666666669</v>
      </c>
      <c r="AL41" s="19" t="e">
        <v>#N/A</v>
      </c>
      <c r="AM41" s="19" t="e">
        <v>#N/A</v>
      </c>
      <c r="AN41" s="19" t="e">
        <v>#N/A</v>
      </c>
    </row>
    <row r="42" spans="1:40" s="40" customFormat="1">
      <c r="A42" s="17" t="s">
        <v>86</v>
      </c>
      <c r="B42" s="37">
        <v>41883</v>
      </c>
      <c r="C42" s="38" t="s">
        <v>53</v>
      </c>
      <c r="D42" s="20" t="s">
        <v>40</v>
      </c>
      <c r="E42" s="39" t="s">
        <v>102</v>
      </c>
      <c r="F42" s="39" t="s">
        <v>102</v>
      </c>
      <c r="G42" s="39" t="s">
        <v>98</v>
      </c>
      <c r="H42" s="40" t="s">
        <v>99</v>
      </c>
      <c r="I42" s="41" t="s">
        <v>100</v>
      </c>
      <c r="J42" s="40" t="e">
        <v>#N/A</v>
      </c>
      <c r="K42" s="40" t="e">
        <v>#N/A</v>
      </c>
      <c r="L42" s="40" t="e">
        <v>#N/A</v>
      </c>
      <c r="M42" s="40" t="e">
        <v>#N/A</v>
      </c>
      <c r="N42" s="42">
        <v>1.71875</v>
      </c>
      <c r="O42" s="43">
        <v>6</v>
      </c>
      <c r="P42" s="43">
        <v>6</v>
      </c>
      <c r="Q42" s="43">
        <v>0</v>
      </c>
      <c r="R42" s="25">
        <v>63.84</v>
      </c>
      <c r="S42" s="25">
        <v>31.992000000000001</v>
      </c>
      <c r="T42" s="25">
        <v>0.49987500000000001</v>
      </c>
      <c r="U42" s="24" t="e">
        <v>#N/A</v>
      </c>
      <c r="V42" s="24" t="e">
        <v>#N/A</v>
      </c>
      <c r="W42" s="24" t="e">
        <v>#N/A</v>
      </c>
      <c r="X42" s="24">
        <v>0.5</v>
      </c>
      <c r="Y42" s="43">
        <v>1</v>
      </c>
      <c r="Z42" s="43">
        <v>1</v>
      </c>
      <c r="AA42" s="41">
        <v>6.25E-2</v>
      </c>
      <c r="AB42" s="19" t="e">
        <v>#N/A</v>
      </c>
      <c r="AC42" s="40">
        <v>6.9883040935672511</v>
      </c>
      <c r="AD42" s="40">
        <v>525825</v>
      </c>
      <c r="AE42" s="40">
        <v>3674625</v>
      </c>
      <c r="AF42" s="48" t="s">
        <v>71</v>
      </c>
      <c r="AG42" s="41" t="s">
        <v>101</v>
      </c>
      <c r="AH42" s="40" t="s">
        <v>42</v>
      </c>
      <c r="AI42" s="17">
        <v>0.28645833333333331</v>
      </c>
      <c r="AL42" s="19" t="e">
        <v>#N/A</v>
      </c>
      <c r="AM42" s="19" t="e">
        <v>#N/A</v>
      </c>
      <c r="AN42" s="19" t="e">
        <v>#N/A</v>
      </c>
    </row>
    <row r="43" spans="1:40" s="17" customFormat="1">
      <c r="A43" s="17" t="s">
        <v>87</v>
      </c>
      <c r="B43" s="18">
        <v>41883</v>
      </c>
      <c r="C43" s="19" t="s">
        <v>53</v>
      </c>
      <c r="D43" s="20" t="s">
        <v>40</v>
      </c>
      <c r="E43" s="21" t="s">
        <v>102</v>
      </c>
      <c r="F43" s="21" t="s">
        <v>102</v>
      </c>
      <c r="G43" s="21" t="s">
        <v>98</v>
      </c>
      <c r="H43" s="17" t="s">
        <v>99</v>
      </c>
      <c r="I43" s="22" t="s">
        <v>100</v>
      </c>
      <c r="J43" s="17" t="e">
        <v>#N/A</v>
      </c>
      <c r="K43" s="17" t="e">
        <v>#N/A</v>
      </c>
      <c r="L43" s="17" t="e">
        <v>#N/A</v>
      </c>
      <c r="M43" s="17" t="e">
        <v>#N/A</v>
      </c>
      <c r="N43" s="42">
        <v>1.71875</v>
      </c>
      <c r="O43" s="43">
        <v>8</v>
      </c>
      <c r="P43" s="43">
        <v>8</v>
      </c>
      <c r="Q43" s="43">
        <v>0</v>
      </c>
      <c r="R43" s="25">
        <v>85.12</v>
      </c>
      <c r="S43" s="25">
        <v>42.655999999999999</v>
      </c>
      <c r="T43" s="25">
        <v>0.66649999999999998</v>
      </c>
      <c r="U43" s="24" t="e">
        <v>#N/A</v>
      </c>
      <c r="V43" s="24" t="e">
        <v>#N/A</v>
      </c>
      <c r="W43" s="24" t="e">
        <v>#N/A</v>
      </c>
      <c r="X43" s="24">
        <v>0.66666666666666663</v>
      </c>
      <c r="Y43" s="43">
        <v>1</v>
      </c>
      <c r="Z43" s="24">
        <v>1</v>
      </c>
      <c r="AA43" s="22">
        <v>8.3333333333333329E-2</v>
      </c>
      <c r="AB43" s="19" t="e">
        <v>#N/A</v>
      </c>
      <c r="AC43" s="17">
        <v>6.9883040935672511</v>
      </c>
      <c r="AD43" s="17">
        <v>525825</v>
      </c>
      <c r="AE43" s="17">
        <v>3674625</v>
      </c>
      <c r="AF43" s="48" t="s">
        <v>71</v>
      </c>
      <c r="AG43" s="22" t="s">
        <v>101</v>
      </c>
      <c r="AH43" s="40" t="s">
        <v>42</v>
      </c>
      <c r="AI43" s="17">
        <v>0.21484375</v>
      </c>
      <c r="AL43" s="19" t="e">
        <v>#N/A</v>
      </c>
      <c r="AM43" s="19" t="e">
        <v>#N/A</v>
      </c>
      <c r="AN43" s="19" t="e">
        <v>#N/A</v>
      </c>
    </row>
    <row r="44" spans="1:40" s="17" customFormat="1">
      <c r="A44" s="17" t="s">
        <v>88</v>
      </c>
      <c r="B44" s="18">
        <v>41883</v>
      </c>
      <c r="C44" s="19" t="s">
        <v>53</v>
      </c>
      <c r="D44" s="20" t="s">
        <v>40</v>
      </c>
      <c r="E44" s="21" t="s">
        <v>102</v>
      </c>
      <c r="F44" s="21" t="s">
        <v>102</v>
      </c>
      <c r="G44" s="21" t="s">
        <v>98</v>
      </c>
      <c r="H44" s="17" t="s">
        <v>99</v>
      </c>
      <c r="I44" s="22" t="s">
        <v>100</v>
      </c>
      <c r="J44" s="17" t="e">
        <v>#N/A</v>
      </c>
      <c r="K44" s="17" t="e">
        <v>#N/A</v>
      </c>
      <c r="L44" s="17" t="e">
        <v>#N/A</v>
      </c>
      <c r="M44" s="17" t="e">
        <v>#N/A</v>
      </c>
      <c r="N44" s="42">
        <v>1.7708333333333335</v>
      </c>
      <c r="O44" s="43">
        <v>10</v>
      </c>
      <c r="P44" s="24">
        <v>10</v>
      </c>
      <c r="Q44" s="24">
        <v>0</v>
      </c>
      <c r="R44" s="25">
        <v>106.4</v>
      </c>
      <c r="S44" s="25">
        <v>53.320000000000007</v>
      </c>
      <c r="T44" s="25">
        <v>0.83312500000000012</v>
      </c>
      <c r="U44" s="24" t="e">
        <v>#N/A</v>
      </c>
      <c r="V44" s="24" t="e">
        <v>#N/A</v>
      </c>
      <c r="W44" s="24" t="e">
        <v>#N/A</v>
      </c>
      <c r="X44" s="24">
        <v>0.83333333333333337</v>
      </c>
      <c r="Y44" s="43">
        <v>1</v>
      </c>
      <c r="Z44" s="24">
        <v>1</v>
      </c>
      <c r="AA44" s="22">
        <v>0.10416666666666667</v>
      </c>
      <c r="AB44" s="19" t="e">
        <v>#N/A</v>
      </c>
      <c r="AC44" s="17">
        <v>6.9883040935672511</v>
      </c>
      <c r="AD44" s="17">
        <v>525825</v>
      </c>
      <c r="AE44" s="17">
        <v>3674625</v>
      </c>
      <c r="AF44" s="48" t="s">
        <v>71</v>
      </c>
      <c r="AG44" s="22" t="s">
        <v>101</v>
      </c>
      <c r="AH44" s="40" t="s">
        <v>42</v>
      </c>
      <c r="AI44" s="17">
        <v>0.17708333333333334</v>
      </c>
      <c r="AL44" s="19" t="e">
        <v>#N/A</v>
      </c>
      <c r="AM44" s="19" t="e">
        <v>#N/A</v>
      </c>
      <c r="AN44" s="19" t="e">
        <v>#N/A</v>
      </c>
    </row>
    <row r="45" spans="1:40" s="17" customFormat="1">
      <c r="A45" s="17" t="s">
        <v>89</v>
      </c>
      <c r="B45" s="18">
        <v>41883</v>
      </c>
      <c r="C45" s="19" t="s">
        <v>53</v>
      </c>
      <c r="D45" s="20" t="s">
        <v>40</v>
      </c>
      <c r="E45" s="21" t="s">
        <v>102</v>
      </c>
      <c r="F45" s="21" t="s">
        <v>102</v>
      </c>
      <c r="G45" s="21" t="s">
        <v>98</v>
      </c>
      <c r="H45" s="17" t="s">
        <v>99</v>
      </c>
      <c r="I45" s="22" t="s">
        <v>100</v>
      </c>
      <c r="J45" s="17" t="e">
        <v>#N/A</v>
      </c>
      <c r="K45" s="17" t="e">
        <v>#N/A</v>
      </c>
      <c r="L45" s="17" t="e">
        <v>#N/A</v>
      </c>
      <c r="M45" s="17" t="e">
        <v>#N/A</v>
      </c>
      <c r="N45" s="40">
        <v>1.91</v>
      </c>
      <c r="O45" s="43">
        <v>12</v>
      </c>
      <c r="P45" s="24">
        <v>12</v>
      </c>
      <c r="Q45" s="24">
        <v>0</v>
      </c>
      <c r="R45" s="25">
        <v>127.68</v>
      </c>
      <c r="S45" s="25">
        <v>63.984000000000002</v>
      </c>
      <c r="T45" s="25">
        <v>0.99975000000000003</v>
      </c>
      <c r="U45" s="24" t="e">
        <v>#N/A</v>
      </c>
      <c r="V45" s="24" t="e">
        <v>#N/A</v>
      </c>
      <c r="W45" s="24" t="e">
        <v>#N/A</v>
      </c>
      <c r="X45" s="24">
        <v>1</v>
      </c>
      <c r="Y45" s="43">
        <v>1</v>
      </c>
      <c r="Z45" s="24">
        <v>1</v>
      </c>
      <c r="AA45" s="22">
        <v>0.125</v>
      </c>
      <c r="AB45" s="19" t="e">
        <v>#N/A</v>
      </c>
      <c r="AC45" s="17">
        <v>6.9883040935672511</v>
      </c>
      <c r="AD45" s="17">
        <v>525825</v>
      </c>
      <c r="AE45" s="17">
        <v>3674625</v>
      </c>
      <c r="AF45" s="48" t="s">
        <v>71</v>
      </c>
      <c r="AG45" s="22" t="s">
        <v>101</v>
      </c>
      <c r="AH45" s="40" t="s">
        <v>63</v>
      </c>
      <c r="AI45" s="17">
        <v>0.15916666666666665</v>
      </c>
      <c r="AL45" s="19" t="e">
        <v>#N/A</v>
      </c>
      <c r="AM45" s="19" t="e">
        <v>#N/A</v>
      </c>
      <c r="AN45" s="19" t="e">
        <v>#N/A</v>
      </c>
    </row>
    <row r="46" spans="1:40" s="17" customFormat="1">
      <c r="A46" s="17" t="s">
        <v>90</v>
      </c>
      <c r="B46" s="18">
        <v>41883</v>
      </c>
      <c r="C46" s="19" t="s">
        <v>53</v>
      </c>
      <c r="D46" s="20" t="s">
        <v>40</v>
      </c>
      <c r="E46" s="21" t="s">
        <v>102</v>
      </c>
      <c r="F46" s="21" t="s">
        <v>102</v>
      </c>
      <c r="G46" s="21" t="s">
        <v>98</v>
      </c>
      <c r="H46" s="17" t="s">
        <v>99</v>
      </c>
      <c r="I46" s="22" t="s">
        <v>100</v>
      </c>
      <c r="J46" s="17" t="e">
        <v>#N/A</v>
      </c>
      <c r="K46" s="17" t="e">
        <v>#N/A</v>
      </c>
      <c r="L46" s="17" t="e">
        <v>#N/A</v>
      </c>
      <c r="M46" s="17" t="e">
        <v>#N/A</v>
      </c>
      <c r="N46" s="42">
        <v>1.7708333333333335</v>
      </c>
      <c r="O46" s="43">
        <v>12</v>
      </c>
      <c r="P46" s="24">
        <v>12</v>
      </c>
      <c r="Q46" s="24">
        <v>0</v>
      </c>
      <c r="R46" s="25">
        <v>127.68</v>
      </c>
      <c r="S46" s="25">
        <v>63.984000000000002</v>
      </c>
      <c r="T46" s="25">
        <v>0.99975000000000003</v>
      </c>
      <c r="U46" s="24" t="e">
        <v>#N/A</v>
      </c>
      <c r="V46" s="24" t="e">
        <v>#N/A</v>
      </c>
      <c r="W46" s="24" t="e">
        <v>#N/A</v>
      </c>
      <c r="X46" s="24">
        <v>1</v>
      </c>
      <c r="Y46" s="43">
        <v>1</v>
      </c>
      <c r="Z46" s="24">
        <v>1</v>
      </c>
      <c r="AA46" s="22">
        <v>0.125</v>
      </c>
      <c r="AB46" s="19" t="e">
        <v>#N/A</v>
      </c>
      <c r="AC46" s="17">
        <v>6.9883040935672511</v>
      </c>
      <c r="AD46" s="17">
        <v>525825</v>
      </c>
      <c r="AE46" s="17">
        <v>3674625</v>
      </c>
      <c r="AF46" s="48" t="s">
        <v>71</v>
      </c>
      <c r="AG46" s="22" t="s">
        <v>101</v>
      </c>
      <c r="AH46" s="40" t="s">
        <v>42</v>
      </c>
      <c r="AI46" s="17">
        <v>0.14756944444444445</v>
      </c>
      <c r="AL46" s="19" t="e">
        <v>#N/A</v>
      </c>
      <c r="AM46" s="19" t="e">
        <v>#N/A</v>
      </c>
      <c r="AN46" s="19" t="e">
        <v>#N/A</v>
      </c>
    </row>
    <row r="47" spans="1:40" s="17" customFormat="1">
      <c r="A47" s="17" t="s">
        <v>91</v>
      </c>
      <c r="B47" s="18">
        <v>41883</v>
      </c>
      <c r="C47" s="19" t="s">
        <v>53</v>
      </c>
      <c r="D47" s="20" t="s">
        <v>40</v>
      </c>
      <c r="E47" s="21" t="s">
        <v>102</v>
      </c>
      <c r="F47" s="21" t="s">
        <v>102</v>
      </c>
      <c r="G47" s="21" t="s">
        <v>98</v>
      </c>
      <c r="H47" s="17" t="s">
        <v>101</v>
      </c>
      <c r="I47" s="22" t="s">
        <v>100</v>
      </c>
      <c r="J47" s="17" t="e">
        <v>#N/A</v>
      </c>
      <c r="K47" s="17" t="e">
        <v>#N/A</v>
      </c>
      <c r="L47" s="17" t="e">
        <v>#N/A</v>
      </c>
      <c r="M47" s="17" t="e">
        <v>#N/A</v>
      </c>
      <c r="N47" s="40">
        <v>0.31</v>
      </c>
      <c r="O47" s="43">
        <v>24</v>
      </c>
      <c r="P47" s="24">
        <v>24</v>
      </c>
      <c r="Q47" s="24">
        <v>0</v>
      </c>
      <c r="R47" s="25">
        <v>255.36</v>
      </c>
      <c r="S47" s="25">
        <v>127.968</v>
      </c>
      <c r="T47" s="25">
        <v>1.9995000000000001</v>
      </c>
      <c r="U47" s="24" t="e">
        <v>#N/A</v>
      </c>
      <c r="V47" s="24" t="e">
        <v>#N/A</v>
      </c>
      <c r="W47" s="24" t="e">
        <v>#N/A</v>
      </c>
      <c r="X47" s="24">
        <v>2</v>
      </c>
      <c r="Y47" s="43">
        <v>2</v>
      </c>
      <c r="Z47" s="24">
        <v>2</v>
      </c>
      <c r="AA47" s="22">
        <v>0.25</v>
      </c>
      <c r="AB47" s="19" t="e">
        <v>#N/A</v>
      </c>
      <c r="AC47" s="17">
        <v>6.9883040935672511</v>
      </c>
      <c r="AD47" s="17">
        <v>525825</v>
      </c>
      <c r="AE47" s="17">
        <v>3674625</v>
      </c>
      <c r="AF47" s="48" t="s">
        <v>71</v>
      </c>
      <c r="AG47" s="22" t="s">
        <v>101</v>
      </c>
      <c r="AH47" s="40" t="s">
        <v>63</v>
      </c>
      <c r="AI47" s="17">
        <v>1.2916666666666667E-2</v>
      </c>
      <c r="AL47" s="19" t="e">
        <v>#N/A</v>
      </c>
      <c r="AM47" s="19" t="e">
        <v>#N/A</v>
      </c>
      <c r="AN47" s="19" t="e">
        <v>#N/A</v>
      </c>
    </row>
    <row r="48" spans="1:40" s="17" customFormat="1">
      <c r="A48" s="17" t="s">
        <v>92</v>
      </c>
      <c r="B48" s="18">
        <v>41883</v>
      </c>
      <c r="C48" s="19" t="s">
        <v>53</v>
      </c>
      <c r="D48" s="20" t="s">
        <v>40</v>
      </c>
      <c r="E48" s="21" t="s">
        <v>102</v>
      </c>
      <c r="F48" s="21" t="s">
        <v>102</v>
      </c>
      <c r="G48" s="21" t="s">
        <v>98</v>
      </c>
      <c r="H48" s="17" t="s">
        <v>101</v>
      </c>
      <c r="I48" s="22" t="s">
        <v>100</v>
      </c>
      <c r="J48" s="17" t="e">
        <v>#N/A</v>
      </c>
      <c r="K48" s="17" t="e">
        <v>#N/A</v>
      </c>
      <c r="L48" s="17" t="e">
        <v>#N/A</v>
      </c>
      <c r="M48" s="17" t="e">
        <v>#N/A</v>
      </c>
      <c r="N48" s="40">
        <v>0.41</v>
      </c>
      <c r="O48" s="43">
        <v>96</v>
      </c>
      <c r="P48" s="24">
        <v>96</v>
      </c>
      <c r="Q48" s="24">
        <v>0</v>
      </c>
      <c r="R48" s="25">
        <v>1021.44</v>
      </c>
      <c r="S48" s="25">
        <v>511.87200000000001</v>
      </c>
      <c r="T48" s="25">
        <v>7.9980000000000002</v>
      </c>
      <c r="U48" s="24" t="e">
        <v>#N/A</v>
      </c>
      <c r="V48" s="24" t="e">
        <v>#N/A</v>
      </c>
      <c r="W48" s="24" t="e">
        <v>#N/A</v>
      </c>
      <c r="X48" s="24">
        <v>8</v>
      </c>
      <c r="Y48" s="43">
        <v>8</v>
      </c>
      <c r="Z48" s="24">
        <v>8</v>
      </c>
      <c r="AA48" s="22">
        <v>1</v>
      </c>
      <c r="AB48" s="19" t="e">
        <v>#N/A</v>
      </c>
      <c r="AC48" s="17">
        <v>6.9883040935672511</v>
      </c>
      <c r="AD48" s="17">
        <v>525825</v>
      </c>
      <c r="AE48" s="17">
        <v>3674625</v>
      </c>
      <c r="AF48" s="48" t="s">
        <v>71</v>
      </c>
      <c r="AG48" s="22" t="s">
        <v>101</v>
      </c>
      <c r="AH48" s="40" t="s">
        <v>63</v>
      </c>
      <c r="AI48" s="17">
        <v>4.2708333333333331E-3</v>
      </c>
      <c r="AL48" s="19" t="e">
        <v>#N/A</v>
      </c>
      <c r="AM48" s="19" t="e">
        <v>#N/A</v>
      </c>
      <c r="AN48" s="19" t="e">
        <v>#N/A</v>
      </c>
    </row>
    <row r="49" spans="1:40" s="17" customFormat="1">
      <c r="A49" s="17" t="s">
        <v>93</v>
      </c>
      <c r="B49" s="18">
        <v>41883</v>
      </c>
      <c r="C49" s="19" t="s">
        <v>53</v>
      </c>
      <c r="D49" s="20" t="s">
        <v>40</v>
      </c>
      <c r="E49" s="21" t="s">
        <v>102</v>
      </c>
      <c r="F49" s="21" t="s">
        <v>102</v>
      </c>
      <c r="G49" s="21" t="s">
        <v>98</v>
      </c>
      <c r="H49" s="17" t="s">
        <v>99</v>
      </c>
      <c r="I49" s="22" t="s">
        <v>100</v>
      </c>
      <c r="J49" s="17" t="e">
        <v>#N/A</v>
      </c>
      <c r="K49" s="17" t="e">
        <v>#N/A</v>
      </c>
      <c r="L49" s="17" t="e">
        <v>#N/A</v>
      </c>
      <c r="M49" s="17" t="e">
        <v>#N/A</v>
      </c>
      <c r="N49" s="40">
        <v>3.12</v>
      </c>
      <c r="O49" s="43">
        <v>12</v>
      </c>
      <c r="P49" s="24">
        <v>12</v>
      </c>
      <c r="Q49" s="24">
        <v>0</v>
      </c>
      <c r="R49" s="25">
        <v>127.68</v>
      </c>
      <c r="S49" s="25">
        <v>63.984000000000002</v>
      </c>
      <c r="T49" s="25">
        <v>0.99975000000000003</v>
      </c>
      <c r="U49" s="24" t="e">
        <v>#N/A</v>
      </c>
      <c r="V49" s="24" t="e">
        <v>#N/A</v>
      </c>
      <c r="W49" s="24" t="e">
        <v>#N/A</v>
      </c>
      <c r="X49" s="24">
        <v>1</v>
      </c>
      <c r="Y49" s="43">
        <v>1</v>
      </c>
      <c r="Z49" s="24">
        <v>1</v>
      </c>
      <c r="AA49" s="22">
        <v>0.125</v>
      </c>
      <c r="AB49" s="19" t="e">
        <v>#N/A</v>
      </c>
      <c r="AC49" s="17">
        <v>73.318238950395155</v>
      </c>
      <c r="AD49" s="17">
        <v>116158</v>
      </c>
      <c r="AE49" s="17">
        <v>8516500</v>
      </c>
      <c r="AF49" s="26" t="s">
        <v>94</v>
      </c>
      <c r="AG49" s="22" t="s">
        <v>101</v>
      </c>
      <c r="AH49" s="40" t="s">
        <v>63</v>
      </c>
      <c r="AI49" s="17">
        <v>0.26</v>
      </c>
      <c r="AL49" s="19" t="e">
        <v>#N/A</v>
      </c>
      <c r="AM49" s="19" t="e">
        <v>#N/A</v>
      </c>
      <c r="AN49" s="19" t="e">
        <v>#N/A</v>
      </c>
    </row>
    <row r="50" spans="1:40" s="17" customFormat="1">
      <c r="A50" s="17" t="s">
        <v>95</v>
      </c>
      <c r="B50" s="18">
        <v>41883</v>
      </c>
      <c r="C50" s="19" t="s">
        <v>53</v>
      </c>
      <c r="D50" s="20" t="s">
        <v>40</v>
      </c>
      <c r="E50" s="21" t="s">
        <v>102</v>
      </c>
      <c r="F50" s="21" t="s">
        <v>102</v>
      </c>
      <c r="G50" s="21" t="s">
        <v>98</v>
      </c>
      <c r="H50" s="17" t="s">
        <v>101</v>
      </c>
      <c r="I50" s="22" t="s">
        <v>100</v>
      </c>
      <c r="J50" s="17" t="e">
        <v>#N/A</v>
      </c>
      <c r="K50" s="17" t="e">
        <v>#N/A</v>
      </c>
      <c r="L50" s="17" t="e">
        <v>#N/A</v>
      </c>
      <c r="M50" s="17" t="e">
        <v>#N/A</v>
      </c>
      <c r="N50" s="40">
        <v>4.49</v>
      </c>
      <c r="O50" s="43">
        <v>24</v>
      </c>
      <c r="P50" s="24">
        <v>24</v>
      </c>
      <c r="Q50" s="24">
        <v>0</v>
      </c>
      <c r="R50" s="25">
        <v>255.36</v>
      </c>
      <c r="S50" s="25">
        <v>127.968</v>
      </c>
      <c r="T50" s="25">
        <v>1.9995000000000001</v>
      </c>
      <c r="U50" s="24" t="e">
        <v>#N/A</v>
      </c>
      <c r="V50" s="24" t="e">
        <v>#N/A</v>
      </c>
      <c r="W50" s="24" t="e">
        <v>#N/A</v>
      </c>
      <c r="X50" s="24">
        <v>2</v>
      </c>
      <c r="Y50" s="43">
        <v>2</v>
      </c>
      <c r="Z50" s="24">
        <v>2</v>
      </c>
      <c r="AA50" s="22">
        <v>0.25</v>
      </c>
      <c r="AB50" s="19" t="e">
        <v>#N/A</v>
      </c>
      <c r="AC50" s="17">
        <v>73.318238950395155</v>
      </c>
      <c r="AD50" s="17">
        <v>116158</v>
      </c>
      <c r="AE50" s="17">
        <v>8516500</v>
      </c>
      <c r="AF50" s="26" t="s">
        <v>94</v>
      </c>
      <c r="AG50" s="22" t="s">
        <v>101</v>
      </c>
      <c r="AH50" s="40" t="s">
        <v>63</v>
      </c>
      <c r="AI50" s="17">
        <v>0.18708333333333335</v>
      </c>
      <c r="AL50" s="19" t="e">
        <v>#N/A</v>
      </c>
      <c r="AM50" s="19" t="e">
        <v>#N/A</v>
      </c>
      <c r="AN50" s="19" t="e">
        <v>#N/A</v>
      </c>
    </row>
    <row r="51" spans="1:40" s="17" customFormat="1">
      <c r="A51" s="17" t="s">
        <v>96</v>
      </c>
      <c r="B51" s="18">
        <v>41883</v>
      </c>
      <c r="C51" s="19" t="s">
        <v>53</v>
      </c>
      <c r="D51" s="20" t="s">
        <v>40</v>
      </c>
      <c r="E51" s="21" t="s">
        <v>102</v>
      </c>
      <c r="F51" s="21" t="s">
        <v>102</v>
      </c>
      <c r="G51" s="21" t="s">
        <v>98</v>
      </c>
      <c r="H51" s="17" t="s">
        <v>101</v>
      </c>
      <c r="I51" s="22" t="s">
        <v>100</v>
      </c>
      <c r="J51" s="17" t="e">
        <v>#N/A</v>
      </c>
      <c r="K51" s="17" t="e">
        <v>#N/A</v>
      </c>
      <c r="L51" s="17" t="e">
        <v>#N/A</v>
      </c>
      <c r="M51" s="17" t="e">
        <v>#N/A</v>
      </c>
      <c r="N51" s="40">
        <v>8.25</v>
      </c>
      <c r="O51" s="43">
        <v>96</v>
      </c>
      <c r="P51" s="24">
        <v>96</v>
      </c>
      <c r="Q51" s="24">
        <v>0</v>
      </c>
      <c r="R51" s="25">
        <v>1021.44</v>
      </c>
      <c r="S51" s="25">
        <v>511.87200000000001</v>
      </c>
      <c r="T51" s="25">
        <v>7.9980000000000002</v>
      </c>
      <c r="U51" s="24" t="e">
        <v>#N/A</v>
      </c>
      <c r="V51" s="24" t="e">
        <v>#N/A</v>
      </c>
      <c r="W51" s="24" t="e">
        <v>#N/A</v>
      </c>
      <c r="X51" s="24">
        <v>8</v>
      </c>
      <c r="Y51" s="43">
        <v>8</v>
      </c>
      <c r="Z51" s="24">
        <v>8</v>
      </c>
      <c r="AA51" s="22">
        <v>1</v>
      </c>
      <c r="AB51" s="19" t="e">
        <v>#N/A</v>
      </c>
      <c r="AC51" s="17">
        <v>73.318238950395155</v>
      </c>
      <c r="AD51" s="17">
        <v>116158</v>
      </c>
      <c r="AE51" s="17">
        <v>8516500</v>
      </c>
      <c r="AF51" s="26" t="s">
        <v>94</v>
      </c>
      <c r="AG51" s="22" t="s">
        <v>101</v>
      </c>
      <c r="AH51" s="40" t="s">
        <v>63</v>
      </c>
      <c r="AI51" s="17">
        <v>8.59375E-2</v>
      </c>
      <c r="AL51" s="19" t="e">
        <v>#N/A</v>
      </c>
      <c r="AM51" s="19" t="e">
        <v>#N/A</v>
      </c>
      <c r="AN51" s="19" t="e">
        <v>#N/A</v>
      </c>
    </row>
    <row r="52" spans="1:40">
      <c r="C52" s="19"/>
      <c r="D52" s="21"/>
      <c r="E52" s="21"/>
      <c r="F52" s="21"/>
      <c r="G52" s="21"/>
      <c r="I52" s="22"/>
      <c r="AA52" s="22"/>
      <c r="AB52" s="22"/>
      <c r="AG52" s="22"/>
    </row>
    <row r="53" spans="1:40">
      <c r="C53" s="19"/>
      <c r="D53" s="21"/>
      <c r="E53" s="21"/>
      <c r="F53" s="21"/>
      <c r="G53" s="21"/>
      <c r="I53" s="22"/>
      <c r="AA53" s="22"/>
      <c r="AB53" s="22"/>
      <c r="AG53" s="22"/>
    </row>
    <row r="54" spans="1:40">
      <c r="C54" s="19"/>
      <c r="D54" s="21"/>
      <c r="E54" s="21"/>
      <c r="F54" s="21"/>
      <c r="G54" s="21"/>
      <c r="I54" s="22"/>
      <c r="AA54" s="22"/>
      <c r="AB54" s="22"/>
      <c r="AG54" s="22"/>
    </row>
    <row r="55" spans="1:40">
      <c r="C55" s="19"/>
      <c r="D55" s="21"/>
      <c r="E55" s="21"/>
      <c r="F55" s="21"/>
      <c r="G55" s="21"/>
      <c r="I55" s="22"/>
      <c r="AA55" s="22"/>
      <c r="AB55" s="22"/>
      <c r="AG55" s="22"/>
    </row>
    <row r="56" spans="1:40">
      <c r="C56" s="19"/>
      <c r="D56" s="21"/>
      <c r="E56" s="21"/>
      <c r="F56" s="21"/>
      <c r="G56" s="21"/>
      <c r="I56" s="22"/>
      <c r="AA56" s="22"/>
      <c r="AB56" s="22"/>
      <c r="AG56" s="22"/>
    </row>
    <row r="57" spans="1:40">
      <c r="C57" s="19"/>
      <c r="D57" s="21"/>
      <c r="E57" s="21"/>
      <c r="F57" s="21"/>
      <c r="G57" s="21"/>
      <c r="I57" s="22"/>
      <c r="AA57" s="22"/>
      <c r="AB57" s="22"/>
      <c r="AG57" s="22"/>
    </row>
    <row r="58" spans="1:40">
      <c r="C58" s="19"/>
      <c r="D58" s="21"/>
      <c r="E58" s="21"/>
      <c r="F58" s="21"/>
      <c r="G58" s="21"/>
      <c r="I58" s="22"/>
      <c r="AA58" s="22"/>
      <c r="AB58" s="22"/>
      <c r="AG58" s="22"/>
    </row>
    <row r="59" spans="1:40">
      <c r="C59" s="19"/>
      <c r="D59" s="21"/>
      <c r="E59" s="21"/>
      <c r="F59" s="21"/>
      <c r="G59" s="21"/>
      <c r="I59" s="22"/>
      <c r="AA59" s="22"/>
      <c r="AB59" s="22"/>
      <c r="AG59" s="22"/>
    </row>
    <row r="60" spans="1:40">
      <c r="C60" s="19"/>
      <c r="D60" s="21"/>
      <c r="E60" s="21"/>
      <c r="F60" s="21"/>
      <c r="G60" s="21"/>
      <c r="I60" s="22"/>
      <c r="AA60" s="22"/>
      <c r="AB60" s="22"/>
      <c r="AG60" s="22"/>
    </row>
    <row r="61" spans="1:40">
      <c r="C61" s="19"/>
      <c r="D61" s="21"/>
      <c r="E61" s="21"/>
      <c r="F61" s="21"/>
      <c r="G61" s="21"/>
      <c r="I61" s="22"/>
      <c r="AA61" s="22"/>
      <c r="AB61" s="22"/>
      <c r="AG61" s="22"/>
    </row>
    <row r="62" spans="1:40">
      <c r="C62" s="19"/>
      <c r="D62" s="21"/>
      <c r="E62" s="21"/>
      <c r="F62" s="21"/>
      <c r="G62" s="21"/>
      <c r="I62" s="22"/>
      <c r="AA62" s="22"/>
      <c r="AB62" s="22"/>
      <c r="AG62" s="22"/>
    </row>
    <row r="63" spans="1:40">
      <c r="C63" s="19"/>
      <c r="D63" s="21"/>
      <c r="E63" s="21"/>
      <c r="F63" s="21"/>
      <c r="G63" s="21"/>
      <c r="I63" s="22"/>
      <c r="AA63" s="22"/>
      <c r="AB63" s="22"/>
      <c r="AG63" s="22"/>
    </row>
    <row r="64" spans="1:40">
      <c r="C64" s="19"/>
      <c r="D64" s="21"/>
      <c r="E64" s="21"/>
      <c r="F64" s="21"/>
      <c r="G64" s="21"/>
      <c r="I64" s="22"/>
      <c r="AA64" s="22"/>
      <c r="AB64" s="22"/>
      <c r="AG64" s="22"/>
    </row>
    <row r="65" spans="3:33">
      <c r="C65" s="19"/>
      <c r="D65" s="21"/>
      <c r="E65" s="21"/>
      <c r="F65" s="21"/>
      <c r="G65" s="21"/>
      <c r="I65" s="22"/>
      <c r="AA65" s="22"/>
      <c r="AB65" s="22"/>
      <c r="AG65" s="22"/>
    </row>
    <row r="66" spans="3:33">
      <c r="C66" s="19"/>
      <c r="D66" s="21"/>
      <c r="E66" s="21"/>
      <c r="F66" s="21"/>
      <c r="G66" s="21"/>
      <c r="I66" s="22"/>
      <c r="AA66" s="22"/>
      <c r="AB66" s="22"/>
      <c r="AG66" s="22"/>
    </row>
    <row r="67" spans="3:33">
      <c r="C67" s="19"/>
      <c r="D67" s="21"/>
      <c r="E67" s="21"/>
      <c r="F67" s="21"/>
      <c r="G67" s="21"/>
      <c r="I67" s="22"/>
      <c r="AA67" s="22"/>
      <c r="AB67" s="22"/>
      <c r="AG67" s="22"/>
    </row>
    <row r="68" spans="3:33">
      <c r="C68" s="19"/>
      <c r="D68" s="21"/>
      <c r="E68" s="21"/>
      <c r="F68" s="21"/>
      <c r="G68" s="21"/>
      <c r="I68" s="22"/>
      <c r="AA68" s="22"/>
      <c r="AB68" s="22"/>
      <c r="AG68" s="22"/>
    </row>
    <row r="69" spans="3:33">
      <c r="C69" s="19"/>
      <c r="D69" s="21"/>
      <c r="E69" s="21"/>
      <c r="F69" s="21"/>
      <c r="G69" s="21"/>
      <c r="I69" s="22"/>
      <c r="AA69" s="22"/>
      <c r="AB69" s="22"/>
      <c r="AG69" s="22"/>
    </row>
    <row r="70" spans="3:33">
      <c r="C70" s="19"/>
      <c r="D70" s="21"/>
      <c r="E70" s="21"/>
      <c r="F70" s="21"/>
      <c r="G70" s="21"/>
      <c r="I70" s="22"/>
      <c r="AA70" s="22"/>
      <c r="AB70" s="22"/>
      <c r="AG70" s="22"/>
    </row>
    <row r="71" spans="3:33">
      <c r="C71" s="19"/>
      <c r="D71" s="21"/>
      <c r="E71" s="21"/>
      <c r="F71" s="21"/>
      <c r="G71" s="21"/>
      <c r="I71" s="22"/>
      <c r="AA71" s="22"/>
      <c r="AB71" s="22"/>
      <c r="AG71" s="22"/>
    </row>
    <row r="72" spans="3:33">
      <c r="C72" s="19"/>
      <c r="D72" s="21"/>
      <c r="E72" s="21"/>
      <c r="F72" s="21"/>
      <c r="G72" s="21"/>
      <c r="I72" s="22"/>
      <c r="AA72" s="22"/>
      <c r="AB72" s="22"/>
      <c r="AG72" s="22"/>
    </row>
    <row r="73" spans="3:33">
      <c r="C73" s="19"/>
      <c r="D73" s="21"/>
      <c r="E73" s="21"/>
      <c r="F73" s="21"/>
      <c r="G73" s="21"/>
      <c r="I73" s="22"/>
      <c r="AA73" s="22"/>
      <c r="AB73" s="22"/>
      <c r="AG73" s="22"/>
    </row>
    <row r="74" spans="3:33">
      <c r="C74" s="19"/>
      <c r="D74" s="21"/>
      <c r="E74" s="21"/>
      <c r="F74" s="21"/>
      <c r="G74" s="21"/>
      <c r="I74" s="22"/>
      <c r="AA74" s="22"/>
      <c r="AB74" s="22"/>
      <c r="AG74" s="22"/>
    </row>
    <row r="75" spans="3:33">
      <c r="C75" s="19"/>
      <c r="D75" s="21"/>
      <c r="E75" s="21"/>
      <c r="F75" s="21"/>
      <c r="G75" s="21"/>
      <c r="I75" s="22"/>
      <c r="AA75" s="22"/>
      <c r="AB75" s="22"/>
      <c r="AG75" s="22"/>
    </row>
    <row r="76" spans="3:33">
      <c r="C76" s="19"/>
      <c r="D76" s="21"/>
      <c r="E76" s="21"/>
      <c r="F76" s="21"/>
      <c r="G76" s="21"/>
      <c r="I76" s="22"/>
      <c r="AA76" s="22"/>
      <c r="AB76" s="22"/>
      <c r="AG76" s="22"/>
    </row>
    <row r="77" spans="3:33">
      <c r="C77" s="19"/>
      <c r="D77" s="21"/>
      <c r="E77" s="21"/>
      <c r="F77" s="21"/>
      <c r="G77" s="21"/>
      <c r="I77" s="22"/>
      <c r="AA77" s="22"/>
      <c r="AB77" s="22"/>
      <c r="AG77" s="22"/>
    </row>
    <row r="78" spans="3:33">
      <c r="C78" s="19"/>
      <c r="D78" s="21"/>
      <c r="E78" s="21"/>
      <c r="F78" s="21"/>
      <c r="G78" s="21"/>
      <c r="I78" s="22"/>
      <c r="AA78" s="22"/>
      <c r="AB78" s="22"/>
      <c r="AG78" s="22"/>
    </row>
    <row r="79" spans="3:33">
      <c r="C79" s="19"/>
      <c r="D79" s="21"/>
      <c r="E79" s="21"/>
      <c r="F79" s="21"/>
      <c r="G79" s="21"/>
      <c r="I79" s="22"/>
      <c r="AA79" s="22"/>
      <c r="AB79" s="22"/>
      <c r="AG79" s="22"/>
    </row>
    <row r="80" spans="3:33">
      <c r="C80" s="19"/>
      <c r="D80" s="21"/>
      <c r="E80" s="21"/>
      <c r="F80" s="21"/>
      <c r="G80" s="21"/>
      <c r="I80" s="22"/>
      <c r="AA80" s="22"/>
      <c r="AB80" s="22"/>
      <c r="AG80" s="22"/>
    </row>
    <row r="81" spans="3:33">
      <c r="C81" s="19"/>
      <c r="D81" s="21"/>
      <c r="E81" s="21"/>
      <c r="F81" s="21"/>
      <c r="G81" s="21"/>
      <c r="I81" s="22"/>
      <c r="AA81" s="22"/>
      <c r="AB81" s="22"/>
      <c r="AG81" s="22"/>
    </row>
    <row r="82" spans="3:33">
      <c r="C82" s="19"/>
      <c r="D82" s="21"/>
      <c r="E82" s="21"/>
      <c r="F82" s="21"/>
      <c r="G82" s="21"/>
      <c r="I82" s="22"/>
      <c r="AA82" s="22"/>
      <c r="AB82" s="22"/>
      <c r="AG82" s="22"/>
    </row>
    <row r="83" spans="3:33">
      <c r="C83" s="19"/>
      <c r="D83" s="21"/>
      <c r="E83" s="21"/>
      <c r="F83" s="21"/>
      <c r="G83" s="21"/>
      <c r="I83" s="22"/>
      <c r="AA83" s="22"/>
      <c r="AB83" s="22"/>
      <c r="AG83" s="22"/>
    </row>
    <row r="84" spans="3:33">
      <c r="C84" s="19"/>
      <c r="D84" s="21"/>
      <c r="E84" s="21"/>
      <c r="F84" s="21"/>
      <c r="G84" s="21"/>
      <c r="I84" s="22"/>
      <c r="AA84" s="22"/>
      <c r="AB84" s="22"/>
      <c r="AG84" s="22"/>
    </row>
    <row r="85" spans="3:33">
      <c r="C85" s="19"/>
      <c r="D85" s="21"/>
      <c r="E85" s="21"/>
      <c r="F85" s="21"/>
      <c r="G85" s="21"/>
      <c r="I85" s="22"/>
      <c r="AA85" s="22"/>
      <c r="AB85" s="22"/>
      <c r="AG85" s="22"/>
    </row>
    <row r="86" spans="3:33">
      <c r="C86" s="19"/>
      <c r="D86" s="21"/>
      <c r="E86" s="21"/>
      <c r="F86" s="21"/>
      <c r="G86" s="21"/>
      <c r="I86" s="22"/>
      <c r="AA86" s="22"/>
      <c r="AB86" s="22"/>
      <c r="AG86" s="22"/>
    </row>
    <row r="87" spans="3:33">
      <c r="C87" s="19"/>
      <c r="D87" s="21"/>
      <c r="E87" s="21"/>
      <c r="F87" s="21"/>
      <c r="G87" s="21"/>
      <c r="I87" s="22"/>
      <c r="AA87" s="22"/>
      <c r="AB87" s="22"/>
      <c r="AG87" s="22"/>
    </row>
    <row r="88" spans="3:33">
      <c r="C88" s="19"/>
      <c r="D88" s="21"/>
      <c r="E88" s="21"/>
      <c r="F88" s="21"/>
      <c r="G88" s="21"/>
      <c r="I88" s="22"/>
      <c r="AA88" s="22"/>
      <c r="AB88" s="22"/>
      <c r="AG88" s="22"/>
    </row>
    <row r="89" spans="3:33">
      <c r="C89" s="19"/>
      <c r="D89" s="21"/>
      <c r="E89" s="21"/>
      <c r="F89" s="21"/>
      <c r="G89" s="21"/>
      <c r="I89" s="22"/>
      <c r="AA89" s="22"/>
      <c r="AB89" s="22"/>
      <c r="AG89" s="22"/>
    </row>
    <row r="90" spans="3:33">
      <c r="C90" s="19"/>
      <c r="D90" s="21"/>
      <c r="E90" s="21"/>
      <c r="F90" s="21"/>
      <c r="G90" s="21"/>
      <c r="I90" s="22"/>
      <c r="AA90" s="22"/>
      <c r="AB90" s="22"/>
      <c r="AG90" s="22"/>
    </row>
    <row r="91" spans="3:33">
      <c r="C91" s="19"/>
      <c r="D91" s="21"/>
      <c r="E91" s="21"/>
      <c r="F91" s="21"/>
      <c r="G91" s="21"/>
      <c r="I91" s="22"/>
      <c r="AA91" s="22"/>
      <c r="AB91" s="22"/>
      <c r="AG91" s="22"/>
    </row>
    <row r="92" spans="3:33">
      <c r="C92" s="19"/>
      <c r="D92" s="21"/>
      <c r="E92" s="21"/>
      <c r="F92" s="21"/>
      <c r="G92" s="21"/>
      <c r="I92" s="22"/>
      <c r="AA92" s="22"/>
      <c r="AB92" s="22"/>
      <c r="AG92" s="22"/>
    </row>
    <row r="93" spans="3:33">
      <c r="C93" s="19"/>
      <c r="D93" s="21"/>
      <c r="E93" s="21"/>
      <c r="F93" s="21"/>
      <c r="G93" s="21"/>
      <c r="I93" s="22"/>
      <c r="AA93" s="22"/>
      <c r="AB93" s="22"/>
      <c r="AG93" s="22"/>
    </row>
    <row r="94" spans="3:33">
      <c r="C94" s="19"/>
      <c r="D94" s="21"/>
      <c r="E94" s="21"/>
      <c r="F94" s="21"/>
      <c r="G94" s="21"/>
      <c r="I94" s="22"/>
      <c r="AA94" s="22"/>
      <c r="AB94" s="22"/>
      <c r="AG94" s="22"/>
    </row>
    <row r="95" spans="3:33">
      <c r="C95" s="19"/>
      <c r="D95" s="21"/>
      <c r="E95" s="21"/>
      <c r="F95" s="21"/>
      <c r="G95" s="21"/>
      <c r="I95" s="22"/>
      <c r="AA95" s="22"/>
      <c r="AB95" s="22"/>
      <c r="AG95" s="22"/>
    </row>
    <row r="96" spans="3:33">
      <c r="C96" s="19"/>
      <c r="D96" s="21"/>
      <c r="E96" s="21"/>
      <c r="F96" s="21"/>
      <c r="G96" s="21"/>
      <c r="I96" s="22"/>
      <c r="AA96" s="22"/>
      <c r="AB96" s="22"/>
      <c r="AG96" s="22"/>
    </row>
    <row r="97" spans="3:33">
      <c r="C97" s="19"/>
      <c r="D97" s="21"/>
      <c r="E97" s="21"/>
      <c r="F97" s="21"/>
      <c r="G97" s="21"/>
      <c r="I97" s="22"/>
      <c r="AA97" s="22"/>
      <c r="AB97" s="22"/>
      <c r="AG97" s="22"/>
    </row>
    <row r="98" spans="3:33">
      <c r="C98" s="19"/>
      <c r="D98" s="21"/>
      <c r="E98" s="21"/>
      <c r="F98" s="21"/>
      <c r="G98" s="21"/>
      <c r="I98" s="22"/>
      <c r="AA98" s="22"/>
      <c r="AB98" s="22"/>
      <c r="AG98" s="22"/>
    </row>
    <row r="99" spans="3:33">
      <c r="C99" s="19"/>
      <c r="D99" s="21"/>
      <c r="E99" s="21"/>
      <c r="F99" s="21"/>
      <c r="G99" s="21"/>
      <c r="I99" s="22"/>
      <c r="AA99" s="22"/>
      <c r="AB99" s="22"/>
      <c r="AG99" s="22"/>
    </row>
    <row r="100" spans="3:33">
      <c r="C100" s="19"/>
      <c r="D100" s="21"/>
      <c r="E100" s="21"/>
      <c r="F100" s="21"/>
      <c r="G100" s="21"/>
      <c r="I100" s="22"/>
      <c r="AA100" s="22"/>
      <c r="AB100" s="22"/>
      <c r="AG100" s="22"/>
    </row>
    <row r="101" spans="3:33">
      <c r="C101" s="19"/>
      <c r="D101" s="21"/>
      <c r="E101" s="21"/>
      <c r="F101" s="21"/>
      <c r="G101" s="21"/>
      <c r="I101" s="22"/>
      <c r="AA101" s="22"/>
      <c r="AB101" s="22"/>
      <c r="AG101" s="22"/>
    </row>
    <row r="102" spans="3:33">
      <c r="C102" s="19"/>
      <c r="D102" s="21"/>
      <c r="E102" s="21"/>
      <c r="F102" s="21"/>
      <c r="G102" s="21"/>
      <c r="I102" s="22"/>
      <c r="AA102" s="22"/>
      <c r="AB102" s="22"/>
      <c r="AG102" s="22"/>
    </row>
    <row r="103" spans="3:33">
      <c r="C103" s="19"/>
      <c r="D103" s="21"/>
      <c r="E103" s="21"/>
      <c r="F103" s="21"/>
      <c r="G103" s="21"/>
      <c r="I103" s="22"/>
      <c r="AA103" s="22"/>
      <c r="AB103" s="22"/>
      <c r="AG103" s="22"/>
    </row>
    <row r="104" spans="3:33">
      <c r="C104" s="19"/>
      <c r="D104" s="21"/>
      <c r="E104" s="21"/>
      <c r="F104" s="21"/>
      <c r="G104" s="21"/>
      <c r="I104" s="22"/>
      <c r="AA104" s="22"/>
      <c r="AB104" s="22"/>
      <c r="AG104" s="22"/>
    </row>
    <row r="105" spans="3:33">
      <c r="C105" s="19"/>
      <c r="D105" s="21"/>
      <c r="E105" s="21"/>
      <c r="F105" s="21"/>
      <c r="G105" s="21"/>
      <c r="I105" s="22"/>
      <c r="AA105" s="22"/>
      <c r="AB105" s="22"/>
      <c r="AG105" s="22"/>
    </row>
    <row r="106" spans="3:33">
      <c r="C106" s="19"/>
      <c r="D106" s="21"/>
      <c r="E106" s="21"/>
      <c r="F106" s="21"/>
      <c r="G106" s="21"/>
      <c r="I106" s="22"/>
      <c r="AA106" s="22"/>
      <c r="AB106" s="22"/>
      <c r="AG106" s="22"/>
    </row>
    <row r="107" spans="3:33">
      <c r="C107" s="19"/>
      <c r="D107" s="21"/>
      <c r="E107" s="21"/>
      <c r="F107" s="21"/>
      <c r="G107" s="21"/>
      <c r="I107" s="22"/>
      <c r="AA107" s="22"/>
      <c r="AB107" s="22"/>
      <c r="AG107" s="22"/>
    </row>
    <row r="108" spans="3:33">
      <c r="C108" s="19"/>
      <c r="D108" s="21"/>
      <c r="E108" s="21"/>
      <c r="F108" s="21"/>
      <c r="G108" s="21"/>
      <c r="I108" s="22"/>
      <c r="AA108" s="22"/>
      <c r="AB108" s="22"/>
      <c r="AG108" s="22"/>
    </row>
    <row r="109" spans="3:33">
      <c r="C109" s="19"/>
      <c r="D109" s="21"/>
      <c r="E109" s="21"/>
      <c r="F109" s="21"/>
      <c r="G109" s="21"/>
      <c r="I109" s="22"/>
      <c r="AA109" s="22"/>
      <c r="AB109" s="22"/>
      <c r="AG109" s="22"/>
    </row>
    <row r="110" spans="3:33">
      <c r="C110" s="19"/>
      <c r="D110" s="21"/>
      <c r="E110" s="21"/>
      <c r="F110" s="21"/>
      <c r="G110" s="21"/>
      <c r="I110" s="22"/>
      <c r="AA110" s="22"/>
      <c r="AB110" s="22"/>
      <c r="AG110" s="22"/>
    </row>
    <row r="111" spans="3:33">
      <c r="C111" s="19"/>
      <c r="D111" s="21"/>
      <c r="E111" s="21"/>
      <c r="F111" s="21"/>
      <c r="G111" s="21"/>
      <c r="I111" s="22"/>
      <c r="AA111" s="22"/>
      <c r="AB111" s="22"/>
      <c r="AG111" s="22"/>
    </row>
    <row r="112" spans="3:33">
      <c r="C112" s="19"/>
      <c r="D112" s="21"/>
      <c r="E112" s="21"/>
      <c r="F112" s="21"/>
      <c r="G112" s="21"/>
      <c r="I112" s="22"/>
      <c r="AA112" s="22"/>
      <c r="AB112" s="22"/>
      <c r="AG112" s="22"/>
    </row>
    <row r="113" spans="3:33">
      <c r="C113" s="19"/>
      <c r="D113" s="21"/>
      <c r="E113" s="21"/>
      <c r="F113" s="21"/>
      <c r="G113" s="21"/>
      <c r="I113" s="22"/>
      <c r="AA113" s="22"/>
      <c r="AB113" s="22"/>
      <c r="AG113" s="22"/>
    </row>
    <row r="114" spans="3:33">
      <c r="C114" s="19"/>
      <c r="D114" s="21"/>
      <c r="E114" s="21"/>
      <c r="F114" s="21"/>
      <c r="G114" s="21"/>
      <c r="I114" s="22"/>
      <c r="AA114" s="22"/>
      <c r="AB114" s="22"/>
      <c r="AG114" s="22"/>
    </row>
    <row r="115" spans="3:33">
      <c r="C115" s="19"/>
      <c r="D115" s="21"/>
      <c r="E115" s="21"/>
      <c r="F115" s="21"/>
      <c r="G115" s="21"/>
      <c r="I115" s="22"/>
      <c r="AA115" s="22"/>
      <c r="AB115" s="22"/>
      <c r="AG115" s="22"/>
    </row>
    <row r="116" spans="3:33">
      <c r="C116" s="19"/>
      <c r="D116" s="21"/>
      <c r="E116" s="21"/>
      <c r="F116" s="21"/>
      <c r="G116" s="21"/>
      <c r="I116" s="22"/>
      <c r="AA116" s="22"/>
      <c r="AB116" s="22"/>
      <c r="AG116" s="22"/>
    </row>
    <row r="117" spans="3:33">
      <c r="C117" s="19"/>
      <c r="D117" s="21"/>
      <c r="E117" s="21"/>
      <c r="F117" s="21"/>
      <c r="G117" s="21"/>
      <c r="I117" s="22"/>
      <c r="AA117" s="22"/>
      <c r="AB117" s="22"/>
      <c r="AG117" s="22"/>
    </row>
    <row r="118" spans="3:33">
      <c r="C118" s="19"/>
      <c r="D118" s="21"/>
      <c r="E118" s="21"/>
      <c r="F118" s="21"/>
      <c r="G118" s="21"/>
      <c r="I118" s="22"/>
      <c r="AA118" s="22"/>
      <c r="AB118" s="22"/>
      <c r="AG118" s="22"/>
    </row>
    <row r="119" spans="3:33">
      <c r="C119" s="19"/>
      <c r="D119" s="21"/>
      <c r="E119" s="21"/>
      <c r="F119" s="21"/>
      <c r="G119" s="21"/>
      <c r="I119" s="22"/>
      <c r="AA119" s="22"/>
      <c r="AB119" s="22"/>
      <c r="AG119" s="22"/>
    </row>
    <row r="120" spans="3:33">
      <c r="C120" s="19"/>
      <c r="D120" s="21"/>
      <c r="E120" s="21"/>
      <c r="F120" s="21"/>
      <c r="G120" s="21"/>
      <c r="I120" s="22"/>
      <c r="AA120" s="22"/>
      <c r="AB120" s="22"/>
      <c r="AG120" s="22"/>
    </row>
    <row r="121" spans="3:33">
      <c r="C121" s="19"/>
      <c r="D121" s="21"/>
      <c r="E121" s="21"/>
      <c r="F121" s="21"/>
      <c r="G121" s="21"/>
      <c r="I121" s="22"/>
      <c r="AA121" s="22"/>
      <c r="AB121" s="22"/>
      <c r="AG121" s="22"/>
    </row>
    <row r="122" spans="3:33">
      <c r="C122" s="19"/>
      <c r="D122" s="21"/>
      <c r="E122" s="21"/>
      <c r="F122" s="21"/>
      <c r="G122" s="21"/>
      <c r="I122" s="22"/>
      <c r="AA122" s="22"/>
      <c r="AB122" s="22"/>
      <c r="AG122" s="22"/>
    </row>
    <row r="123" spans="3:33">
      <c r="C123" s="19"/>
      <c r="D123" s="21"/>
      <c r="E123" s="21"/>
      <c r="F123" s="21"/>
      <c r="G123" s="21"/>
      <c r="I123" s="22"/>
      <c r="AA123" s="22"/>
      <c r="AB123" s="22"/>
      <c r="AG123" s="22"/>
    </row>
    <row r="124" spans="3:33">
      <c r="C124" s="19"/>
      <c r="D124" s="21"/>
      <c r="E124" s="21"/>
      <c r="F124" s="21"/>
      <c r="G124" s="21"/>
      <c r="I124" s="22"/>
      <c r="AA124" s="22"/>
      <c r="AB124" s="22"/>
      <c r="AG124" s="22"/>
    </row>
    <row r="125" spans="3:33">
      <c r="C125" s="19"/>
      <c r="D125" s="21"/>
      <c r="E125" s="21"/>
      <c r="F125" s="21"/>
      <c r="G125" s="21"/>
      <c r="I125" s="22"/>
      <c r="AA125" s="22"/>
      <c r="AB125" s="22"/>
      <c r="AG125" s="22"/>
    </row>
    <row r="126" spans="3:33">
      <c r="C126" s="19"/>
      <c r="D126" s="21"/>
      <c r="E126" s="21"/>
      <c r="F126" s="21"/>
      <c r="G126" s="21"/>
      <c r="I126" s="22"/>
      <c r="AA126" s="22"/>
      <c r="AB126" s="22"/>
      <c r="AG126" s="22"/>
    </row>
    <row r="127" spans="3:33">
      <c r="C127" s="19"/>
      <c r="D127" s="21"/>
      <c r="E127" s="21"/>
      <c r="F127" s="21"/>
      <c r="G127" s="21"/>
      <c r="I127" s="22"/>
      <c r="AA127" s="22"/>
      <c r="AB127" s="22"/>
      <c r="AG127" s="22"/>
    </row>
    <row r="128" spans="3:33">
      <c r="C128" s="19"/>
      <c r="D128" s="21"/>
      <c r="E128" s="21"/>
      <c r="F128" s="21"/>
      <c r="G128" s="21"/>
      <c r="I128" s="22"/>
      <c r="AA128" s="22"/>
      <c r="AB128" s="22"/>
      <c r="AG128" s="22"/>
    </row>
    <row r="129" spans="3:33">
      <c r="C129" s="19"/>
      <c r="D129" s="21"/>
      <c r="E129" s="21"/>
      <c r="F129" s="21"/>
      <c r="G129" s="21"/>
      <c r="I129" s="22"/>
      <c r="AA129" s="22"/>
      <c r="AB129" s="22"/>
      <c r="AG129" s="22"/>
    </row>
    <row r="130" spans="3:33">
      <c r="C130" s="19"/>
      <c r="D130" s="21"/>
      <c r="E130" s="21"/>
      <c r="F130" s="21"/>
      <c r="G130" s="21"/>
      <c r="I130" s="22"/>
      <c r="AA130" s="22"/>
      <c r="AB130" s="22"/>
      <c r="AG130" s="22"/>
    </row>
    <row r="131" spans="3:33">
      <c r="C131" s="19"/>
      <c r="D131" s="21"/>
      <c r="E131" s="21"/>
      <c r="F131" s="21"/>
      <c r="G131" s="21"/>
      <c r="I131" s="22"/>
      <c r="AA131" s="22"/>
      <c r="AB131" s="22"/>
      <c r="AG131" s="22"/>
    </row>
    <row r="132" spans="3:33">
      <c r="C132" s="19"/>
      <c r="D132" s="21"/>
      <c r="E132" s="21"/>
      <c r="F132" s="21"/>
      <c r="G132" s="21"/>
      <c r="I132" s="22"/>
      <c r="AA132" s="22"/>
      <c r="AB132" s="22"/>
      <c r="AG132" s="22"/>
    </row>
    <row r="133" spans="3:33">
      <c r="C133" s="19"/>
      <c r="D133" s="21"/>
      <c r="E133" s="21"/>
      <c r="F133" s="21"/>
      <c r="G133" s="21"/>
      <c r="I133" s="22"/>
      <c r="AA133" s="22"/>
      <c r="AB133" s="22"/>
      <c r="AG133" s="22"/>
    </row>
    <row r="134" spans="3:33">
      <c r="C134" s="19"/>
      <c r="D134" s="21"/>
      <c r="E134" s="21"/>
      <c r="F134" s="21"/>
      <c r="G134" s="21"/>
      <c r="I134" s="22"/>
      <c r="AA134" s="22"/>
      <c r="AB134" s="22"/>
      <c r="AG134" s="22"/>
    </row>
    <row r="135" spans="3:33">
      <c r="C135" s="19"/>
      <c r="D135" s="21"/>
      <c r="E135" s="21"/>
      <c r="F135" s="21"/>
      <c r="G135" s="21"/>
      <c r="I135" s="22"/>
      <c r="AA135" s="22"/>
      <c r="AB135" s="22"/>
      <c r="AG135" s="22"/>
    </row>
    <row r="136" spans="3:33">
      <c r="C136" s="19"/>
      <c r="D136" s="21"/>
      <c r="E136" s="21"/>
      <c r="F136" s="21"/>
      <c r="G136" s="21"/>
      <c r="I136" s="22"/>
      <c r="AA136" s="22"/>
      <c r="AB136" s="22"/>
      <c r="AG136" s="22"/>
    </row>
    <row r="137" spans="3:33">
      <c r="C137" s="19"/>
      <c r="D137" s="21"/>
      <c r="E137" s="21"/>
      <c r="F137" s="21"/>
      <c r="G137" s="21"/>
      <c r="I137" s="22"/>
      <c r="AA137" s="22"/>
      <c r="AB137" s="22"/>
      <c r="AG137" s="22"/>
    </row>
    <row r="138" spans="3:33">
      <c r="C138" s="19"/>
      <c r="D138" s="21"/>
      <c r="E138" s="21"/>
      <c r="F138" s="21"/>
      <c r="G138" s="21"/>
      <c r="I138" s="22"/>
      <c r="AA138" s="22"/>
      <c r="AB138" s="22"/>
      <c r="AG138" s="22"/>
    </row>
    <row r="139" spans="3:33">
      <c r="C139" s="19"/>
      <c r="D139" s="21"/>
      <c r="E139" s="21"/>
      <c r="F139" s="21"/>
      <c r="G139" s="21"/>
      <c r="I139" s="22"/>
      <c r="AA139" s="22"/>
      <c r="AB139" s="22"/>
      <c r="AG139" s="22"/>
    </row>
    <row r="140" spans="3:33">
      <c r="C140" s="19"/>
      <c r="D140" s="21"/>
      <c r="E140" s="21"/>
      <c r="F140" s="21"/>
      <c r="G140" s="21"/>
      <c r="I140" s="22"/>
      <c r="AA140" s="22"/>
      <c r="AB140" s="22"/>
      <c r="AG140" s="22"/>
    </row>
    <row r="141" spans="3:33">
      <c r="C141" s="19"/>
      <c r="D141" s="21"/>
      <c r="E141" s="21"/>
      <c r="F141" s="21"/>
      <c r="G141" s="21"/>
      <c r="I141" s="22"/>
      <c r="AA141" s="22"/>
      <c r="AB141" s="22"/>
      <c r="AG141" s="22"/>
    </row>
    <row r="142" spans="3:33">
      <c r="C142" s="19"/>
      <c r="D142" s="21"/>
      <c r="E142" s="21"/>
      <c r="F142" s="21"/>
      <c r="G142" s="21"/>
      <c r="I142" s="22"/>
      <c r="AA142" s="22"/>
      <c r="AB142" s="22"/>
      <c r="AG142" s="22"/>
    </row>
    <row r="143" spans="3:33">
      <c r="C143" s="19"/>
      <c r="D143" s="21"/>
      <c r="E143" s="21"/>
      <c r="F143" s="21"/>
      <c r="G143" s="21"/>
      <c r="I143" s="22"/>
      <c r="AA143" s="22"/>
      <c r="AB143" s="22"/>
      <c r="AG143" s="22"/>
    </row>
    <row r="144" spans="3:33">
      <c r="C144" s="19"/>
      <c r="D144" s="21"/>
      <c r="E144" s="21"/>
      <c r="F144" s="21"/>
      <c r="G144" s="21"/>
      <c r="I144" s="22"/>
      <c r="AA144" s="22"/>
      <c r="AB144" s="22"/>
      <c r="AG144" s="22"/>
    </row>
    <row r="145" spans="3:33">
      <c r="C145" s="19"/>
      <c r="D145" s="21"/>
      <c r="E145" s="21"/>
      <c r="F145" s="21"/>
      <c r="G145" s="21"/>
      <c r="I145" s="22"/>
      <c r="AA145" s="22"/>
      <c r="AB145" s="22"/>
      <c r="AG145" s="22"/>
    </row>
    <row r="146" spans="3:33">
      <c r="C146" s="19"/>
      <c r="D146" s="21"/>
      <c r="E146" s="21"/>
      <c r="F146" s="21"/>
      <c r="G146" s="21"/>
      <c r="I146" s="22"/>
      <c r="AA146" s="22"/>
      <c r="AB146" s="22"/>
      <c r="AG146" s="22"/>
    </row>
    <row r="147" spans="3:33">
      <c r="C147" s="19"/>
      <c r="D147" s="21"/>
      <c r="E147" s="21"/>
      <c r="F147" s="21"/>
      <c r="G147" s="21"/>
      <c r="I147" s="22"/>
      <c r="AA147" s="22"/>
      <c r="AB147" s="22"/>
      <c r="AG147" s="22"/>
    </row>
    <row r="148" spans="3:33">
      <c r="C148" s="19"/>
      <c r="D148" s="21"/>
      <c r="E148" s="21"/>
      <c r="F148" s="21"/>
      <c r="G148" s="21"/>
      <c r="I148" s="22"/>
      <c r="AA148" s="22"/>
      <c r="AB148" s="22"/>
      <c r="AG148" s="22"/>
    </row>
    <row r="149" spans="3:33">
      <c r="C149" s="19"/>
      <c r="D149" s="21"/>
      <c r="E149" s="21"/>
      <c r="F149" s="21"/>
      <c r="G149" s="21"/>
      <c r="I149" s="22"/>
      <c r="AA149" s="22"/>
      <c r="AB149" s="22"/>
      <c r="AG149" s="22"/>
    </row>
    <row r="150" spans="3:33">
      <c r="C150" s="19"/>
      <c r="D150" s="21"/>
      <c r="E150" s="21"/>
      <c r="F150" s="21"/>
      <c r="G150" s="21"/>
      <c r="I150" s="22"/>
      <c r="AA150" s="22"/>
      <c r="AB150" s="22"/>
      <c r="AG150" s="22"/>
    </row>
    <row r="151" spans="3:33">
      <c r="C151" s="19"/>
      <c r="D151" s="21"/>
      <c r="E151" s="21"/>
      <c r="F151" s="21"/>
      <c r="G151" s="21"/>
      <c r="I151" s="22"/>
      <c r="AA151" s="22"/>
      <c r="AB151" s="22"/>
      <c r="AG151" s="22"/>
    </row>
    <row r="152" spans="3:33">
      <c r="C152" s="19"/>
      <c r="D152" s="21"/>
      <c r="E152" s="21"/>
      <c r="F152" s="21"/>
      <c r="G152" s="21"/>
      <c r="I152" s="22"/>
      <c r="AA152" s="22"/>
      <c r="AB152" s="22"/>
      <c r="AG152" s="22"/>
    </row>
    <row r="153" spans="3:33">
      <c r="C153" s="19"/>
      <c r="D153" s="21"/>
      <c r="E153" s="21"/>
      <c r="F153" s="21"/>
      <c r="G153" s="21"/>
      <c r="I153" s="22"/>
      <c r="AA153" s="22"/>
      <c r="AB153" s="22"/>
      <c r="AG153" s="22"/>
    </row>
    <row r="154" spans="3:33">
      <c r="C154" s="19"/>
      <c r="D154" s="21"/>
      <c r="E154" s="21"/>
      <c r="F154" s="21"/>
      <c r="G154" s="21"/>
      <c r="I154" s="22"/>
      <c r="AA154" s="22"/>
      <c r="AB154" s="22"/>
      <c r="AG154" s="22"/>
    </row>
    <row r="155" spans="3:33">
      <c r="C155" s="19"/>
      <c r="D155" s="21"/>
      <c r="E155" s="21"/>
      <c r="F155" s="21"/>
      <c r="G155" s="21"/>
      <c r="I155" s="22"/>
      <c r="AA155" s="22"/>
      <c r="AB155" s="22"/>
      <c r="AG155" s="22"/>
    </row>
    <row r="156" spans="3:33">
      <c r="C156" s="19"/>
      <c r="D156" s="21"/>
      <c r="E156" s="21"/>
      <c r="F156" s="21"/>
      <c r="G156" s="21"/>
      <c r="I156" s="22"/>
      <c r="AA156" s="22"/>
      <c r="AB156" s="22"/>
      <c r="AG156" s="22"/>
    </row>
    <row r="157" spans="3:33">
      <c r="C157" s="19"/>
      <c r="D157" s="21"/>
      <c r="E157" s="21"/>
      <c r="F157" s="21"/>
      <c r="G157" s="21"/>
      <c r="I157" s="22"/>
      <c r="AA157" s="22"/>
      <c r="AB157" s="22"/>
      <c r="AG157" s="22"/>
    </row>
    <row r="158" spans="3:33">
      <c r="C158" s="19"/>
      <c r="D158" s="21"/>
      <c r="E158" s="21"/>
      <c r="F158" s="21"/>
      <c r="G158" s="21"/>
      <c r="I158" s="22"/>
      <c r="AA158" s="22"/>
      <c r="AB158" s="22"/>
      <c r="AG158" s="22"/>
    </row>
    <row r="159" spans="3:33">
      <c r="C159" s="19"/>
      <c r="D159" s="21"/>
      <c r="E159" s="21"/>
      <c r="F159" s="21"/>
      <c r="G159" s="21"/>
      <c r="I159" s="22"/>
      <c r="AA159" s="22"/>
      <c r="AB159" s="22"/>
      <c r="AG159" s="22"/>
    </row>
    <row r="160" spans="3:33">
      <c r="C160" s="19"/>
      <c r="D160" s="21"/>
      <c r="E160" s="21"/>
      <c r="F160" s="21"/>
      <c r="G160" s="21"/>
      <c r="I160" s="22"/>
      <c r="AA160" s="22"/>
      <c r="AB160" s="22"/>
      <c r="AG160" s="22"/>
    </row>
    <row r="161" spans="3:33">
      <c r="C161" s="19"/>
      <c r="D161" s="21"/>
      <c r="E161" s="21"/>
      <c r="F161" s="21"/>
      <c r="G161" s="21"/>
      <c r="I161" s="22"/>
      <c r="AA161" s="22"/>
      <c r="AB161" s="22"/>
      <c r="AG161" s="22"/>
    </row>
    <row r="162" spans="3:33">
      <c r="C162" s="19"/>
      <c r="D162" s="21"/>
      <c r="E162" s="21"/>
      <c r="F162" s="21"/>
      <c r="G162" s="21"/>
      <c r="I162" s="22"/>
      <c r="AA162" s="22"/>
      <c r="AB162" s="22"/>
      <c r="AG162" s="22"/>
    </row>
    <row r="163" spans="3:33">
      <c r="C163" s="19"/>
      <c r="D163" s="21"/>
      <c r="E163" s="21"/>
      <c r="F163" s="21"/>
      <c r="G163" s="21"/>
      <c r="I163" s="22"/>
      <c r="AA163" s="22"/>
      <c r="AB163" s="22"/>
      <c r="AG163" s="22"/>
    </row>
    <row r="164" spans="3:33">
      <c r="C164" s="19"/>
      <c r="D164" s="21"/>
      <c r="E164" s="21"/>
      <c r="F164" s="21"/>
      <c r="G164" s="21"/>
      <c r="I164" s="22"/>
      <c r="AA164" s="22"/>
      <c r="AB164" s="22"/>
      <c r="AG164" s="22"/>
    </row>
    <row r="165" spans="3:33">
      <c r="C165" s="19"/>
      <c r="D165" s="21"/>
      <c r="E165" s="21"/>
      <c r="F165" s="21"/>
      <c r="G165" s="21"/>
      <c r="I165" s="22"/>
      <c r="AA165" s="22"/>
      <c r="AB165" s="22"/>
      <c r="AG165" s="22"/>
    </row>
    <row r="166" spans="3:33">
      <c r="C166" s="19"/>
      <c r="D166" s="21"/>
      <c r="E166" s="21"/>
      <c r="F166" s="21"/>
      <c r="G166" s="21"/>
      <c r="I166" s="22"/>
      <c r="AA166" s="22"/>
      <c r="AB166" s="22"/>
      <c r="AG166" s="22"/>
    </row>
    <row r="167" spans="3:33">
      <c r="C167" s="19"/>
      <c r="D167" s="21"/>
      <c r="E167" s="21"/>
      <c r="F167" s="21"/>
      <c r="G167" s="21"/>
      <c r="I167" s="22"/>
      <c r="AA167" s="22"/>
      <c r="AB167" s="22"/>
      <c r="AG167" s="22"/>
    </row>
    <row r="168" spans="3:33">
      <c r="C168" s="19"/>
      <c r="D168" s="21"/>
      <c r="E168" s="21"/>
      <c r="F168" s="21"/>
      <c r="G168" s="21"/>
      <c r="I168" s="22"/>
      <c r="AA168" s="22"/>
      <c r="AB168" s="22"/>
      <c r="AG168" s="22"/>
    </row>
    <row r="169" spans="3:33">
      <c r="C169" s="19"/>
      <c r="D169" s="21"/>
      <c r="E169" s="21"/>
      <c r="F169" s="21"/>
      <c r="G169" s="21"/>
      <c r="I169" s="22"/>
      <c r="AA169" s="22"/>
      <c r="AB169" s="22"/>
      <c r="AG169" s="22"/>
    </row>
    <row r="170" spans="3:33">
      <c r="C170" s="19"/>
      <c r="D170" s="21"/>
      <c r="E170" s="21"/>
      <c r="F170" s="21"/>
      <c r="G170" s="21"/>
      <c r="I170" s="22"/>
      <c r="AA170" s="22"/>
      <c r="AB170" s="22"/>
      <c r="AG170" s="22"/>
    </row>
    <row r="171" spans="3:33">
      <c r="C171" s="19"/>
      <c r="D171" s="21"/>
      <c r="E171" s="21"/>
      <c r="F171" s="21"/>
      <c r="G171" s="21"/>
      <c r="I171" s="22"/>
      <c r="AA171" s="22"/>
      <c r="AB171" s="22"/>
      <c r="AG171" s="22"/>
    </row>
    <row r="172" spans="3:33">
      <c r="C172" s="19"/>
      <c r="D172" s="21"/>
      <c r="E172" s="21"/>
      <c r="F172" s="21"/>
      <c r="G172" s="21"/>
      <c r="I172" s="22"/>
      <c r="AA172" s="22"/>
      <c r="AB172" s="22"/>
      <c r="AG172" s="22"/>
    </row>
    <row r="173" spans="3:33">
      <c r="C173" s="19"/>
      <c r="D173" s="21"/>
      <c r="E173" s="21"/>
      <c r="F173" s="21"/>
      <c r="G173" s="21"/>
      <c r="I173" s="22"/>
      <c r="AA173" s="22"/>
      <c r="AB173" s="22"/>
      <c r="AG173" s="22"/>
    </row>
    <row r="174" spans="3:33">
      <c r="C174" s="19"/>
      <c r="D174" s="21"/>
      <c r="E174" s="21"/>
      <c r="F174" s="21"/>
      <c r="G174" s="21"/>
      <c r="I174" s="22"/>
      <c r="AA174" s="22"/>
      <c r="AB174" s="22"/>
      <c r="AG174" s="22"/>
    </row>
    <row r="175" spans="3:33">
      <c r="C175" s="19"/>
      <c r="D175" s="21"/>
      <c r="E175" s="21"/>
      <c r="F175" s="21"/>
      <c r="G175" s="21"/>
      <c r="I175" s="22"/>
      <c r="AA175" s="22"/>
      <c r="AB175" s="22"/>
      <c r="AG175" s="22"/>
    </row>
    <row r="176" spans="3:33">
      <c r="C176" s="19"/>
      <c r="D176" s="21"/>
      <c r="E176" s="21"/>
      <c r="F176" s="21"/>
      <c r="G176" s="21"/>
      <c r="I176" s="22"/>
      <c r="AA176" s="22"/>
      <c r="AB176" s="22"/>
      <c r="AG176" s="22"/>
    </row>
    <row r="177" spans="3:33">
      <c r="C177" s="19"/>
      <c r="D177" s="21"/>
      <c r="E177" s="21"/>
      <c r="F177" s="21"/>
      <c r="G177" s="21"/>
      <c r="I177" s="22"/>
      <c r="AA177" s="22"/>
      <c r="AB177" s="22"/>
      <c r="AG177" s="22"/>
    </row>
    <row r="178" spans="3:33">
      <c r="C178" s="19"/>
      <c r="D178" s="21"/>
      <c r="E178" s="21"/>
      <c r="F178" s="21"/>
      <c r="G178" s="21"/>
      <c r="I178" s="22"/>
      <c r="AA178" s="22"/>
      <c r="AB178" s="22"/>
      <c r="AG178" s="22"/>
    </row>
    <row r="179" spans="3:33">
      <c r="C179" s="19"/>
      <c r="D179" s="21"/>
      <c r="E179" s="21"/>
      <c r="F179" s="21"/>
      <c r="G179" s="21"/>
      <c r="I179" s="22"/>
      <c r="AA179" s="22"/>
      <c r="AB179" s="22"/>
      <c r="AG179" s="22"/>
    </row>
    <row r="180" spans="3:33">
      <c r="C180" s="19"/>
      <c r="D180" s="21"/>
      <c r="E180" s="21"/>
      <c r="F180" s="21"/>
      <c r="G180" s="21"/>
      <c r="I180" s="22"/>
      <c r="AA180" s="22"/>
      <c r="AB180" s="22"/>
      <c r="AG180" s="22"/>
    </row>
    <row r="181" spans="3:33">
      <c r="C181" s="19"/>
      <c r="D181" s="21"/>
      <c r="E181" s="21"/>
      <c r="F181" s="21"/>
      <c r="G181" s="21"/>
      <c r="I181" s="22"/>
      <c r="AA181" s="22"/>
      <c r="AB181" s="22"/>
      <c r="AG181" s="22"/>
    </row>
    <row r="182" spans="3:33">
      <c r="C182" s="19"/>
      <c r="D182" s="21"/>
      <c r="E182" s="21"/>
      <c r="F182" s="21"/>
      <c r="G182" s="21"/>
      <c r="I182" s="22"/>
      <c r="AA182" s="22"/>
      <c r="AB182" s="22"/>
      <c r="AG182" s="22"/>
    </row>
    <row r="183" spans="3:33">
      <c r="C183" s="19"/>
      <c r="D183" s="21"/>
      <c r="E183" s="21"/>
      <c r="F183" s="21"/>
      <c r="G183" s="21"/>
      <c r="I183" s="22"/>
      <c r="AA183" s="22"/>
      <c r="AB183" s="22"/>
      <c r="AG183" s="22"/>
    </row>
    <row r="184" spans="3:33">
      <c r="C184" s="19"/>
      <c r="D184" s="21"/>
      <c r="E184" s="21"/>
      <c r="F184" s="21"/>
      <c r="G184" s="21"/>
      <c r="I184" s="22"/>
      <c r="AA184" s="22"/>
      <c r="AB184" s="22"/>
      <c r="AG184" s="22"/>
    </row>
    <row r="185" spans="3:33">
      <c r="C185" s="19"/>
      <c r="D185" s="21"/>
      <c r="E185" s="21"/>
      <c r="F185" s="21"/>
      <c r="G185" s="21"/>
      <c r="I185" s="22"/>
      <c r="AA185" s="22"/>
      <c r="AB185" s="22"/>
      <c r="AG185" s="22"/>
    </row>
    <row r="186" spans="3:33">
      <c r="C186" s="19"/>
      <c r="D186" s="21"/>
      <c r="E186" s="21"/>
      <c r="F186" s="21"/>
      <c r="G186" s="21"/>
      <c r="I186" s="22"/>
      <c r="AA186" s="22"/>
      <c r="AB186" s="22"/>
      <c r="AG186" s="22"/>
    </row>
    <row r="187" spans="3:33">
      <c r="C187" s="19"/>
      <c r="D187" s="21"/>
      <c r="E187" s="21"/>
      <c r="F187" s="21"/>
      <c r="G187" s="21"/>
      <c r="I187" s="22"/>
      <c r="AA187" s="22"/>
      <c r="AB187" s="22"/>
      <c r="AG187" s="22"/>
    </row>
    <row r="188" spans="3:33">
      <c r="C188" s="19"/>
      <c r="D188" s="21"/>
      <c r="E188" s="21"/>
      <c r="F188" s="21"/>
      <c r="G188" s="21"/>
      <c r="I188" s="22"/>
      <c r="AA188" s="22"/>
      <c r="AB188" s="22"/>
      <c r="AG188" s="22"/>
    </row>
    <row r="189" spans="3:33">
      <c r="C189" s="19"/>
      <c r="D189" s="21"/>
      <c r="E189" s="21"/>
      <c r="F189" s="21"/>
      <c r="G189" s="21"/>
      <c r="I189" s="22"/>
      <c r="AA189" s="22"/>
      <c r="AB189" s="22"/>
      <c r="AG189" s="22"/>
    </row>
    <row r="190" spans="3:33">
      <c r="C190" s="19"/>
      <c r="D190" s="21"/>
      <c r="E190" s="21"/>
      <c r="F190" s="21"/>
      <c r="G190" s="21"/>
      <c r="I190" s="22"/>
      <c r="AA190" s="22"/>
      <c r="AB190" s="22"/>
      <c r="AG190" s="22"/>
    </row>
    <row r="191" spans="3:33">
      <c r="C191" s="19"/>
      <c r="D191" s="21"/>
      <c r="E191" s="21"/>
      <c r="F191" s="21"/>
      <c r="G191" s="21"/>
      <c r="I191" s="22"/>
      <c r="AA191" s="22"/>
      <c r="AB191" s="22"/>
      <c r="AG191" s="22"/>
    </row>
    <row r="192" spans="3:33">
      <c r="C192" s="19"/>
      <c r="D192" s="21"/>
      <c r="E192" s="21"/>
      <c r="F192" s="21"/>
      <c r="G192" s="21"/>
      <c r="I192" s="22"/>
      <c r="AA192" s="22"/>
      <c r="AB192" s="22"/>
      <c r="AG192" s="22"/>
    </row>
    <row r="193" spans="3:33">
      <c r="C193" s="19"/>
      <c r="D193" s="21"/>
      <c r="E193" s="21"/>
      <c r="F193" s="21"/>
      <c r="G193" s="21"/>
      <c r="I193" s="22"/>
      <c r="AA193" s="22"/>
      <c r="AB193" s="22"/>
      <c r="AG193" s="22"/>
    </row>
    <row r="194" spans="3:33">
      <c r="C194" s="19"/>
      <c r="D194" s="21"/>
      <c r="E194" s="21"/>
      <c r="F194" s="21"/>
      <c r="G194" s="21"/>
      <c r="I194" s="22"/>
      <c r="AA194" s="22"/>
      <c r="AB194" s="22"/>
      <c r="AG194" s="22"/>
    </row>
    <row r="195" spans="3:33">
      <c r="C195" s="19"/>
      <c r="D195" s="21"/>
      <c r="E195" s="21"/>
      <c r="F195" s="21"/>
      <c r="G195" s="21"/>
      <c r="I195" s="22"/>
      <c r="AA195" s="22"/>
      <c r="AB195" s="22"/>
      <c r="AG195" s="22"/>
    </row>
    <row r="196" spans="3:33">
      <c r="C196" s="19"/>
      <c r="D196" s="21"/>
      <c r="E196" s="21"/>
      <c r="F196" s="21"/>
      <c r="G196" s="21"/>
      <c r="I196" s="22"/>
      <c r="AA196" s="22"/>
      <c r="AB196" s="22"/>
      <c r="AG196" s="22"/>
    </row>
    <row r="197" spans="3:33">
      <c r="C197" s="19"/>
      <c r="D197" s="21"/>
      <c r="E197" s="21"/>
      <c r="F197" s="21"/>
      <c r="G197" s="21"/>
      <c r="I197" s="22"/>
      <c r="AA197" s="22"/>
      <c r="AB197" s="22"/>
      <c r="AG197" s="22"/>
    </row>
    <row r="198" spans="3:33">
      <c r="C198" s="19"/>
      <c r="D198" s="21"/>
      <c r="E198" s="21"/>
      <c r="F198" s="21"/>
      <c r="G198" s="21"/>
      <c r="I198" s="22"/>
      <c r="AA198" s="22"/>
      <c r="AB198" s="22"/>
      <c r="AG198" s="22"/>
    </row>
    <row r="199" spans="3:33">
      <c r="C199" s="19"/>
      <c r="D199" s="21"/>
      <c r="E199" s="21"/>
      <c r="F199" s="21"/>
      <c r="G199" s="21"/>
      <c r="I199" s="22"/>
      <c r="AA199" s="22"/>
      <c r="AB199" s="22"/>
      <c r="AG199" s="22"/>
    </row>
    <row r="200" spans="3:33">
      <c r="C200" s="19"/>
      <c r="D200" s="21"/>
      <c r="E200" s="21"/>
      <c r="F200" s="21"/>
      <c r="G200" s="21"/>
      <c r="I200" s="22"/>
      <c r="AA200" s="22"/>
      <c r="AB200" s="22"/>
      <c r="AG200" s="22"/>
    </row>
    <row r="201" spans="3:33">
      <c r="C201" s="19"/>
      <c r="D201" s="21"/>
      <c r="E201" s="21"/>
      <c r="F201" s="21"/>
      <c r="G201" s="21"/>
      <c r="I201" s="22"/>
      <c r="AA201" s="22"/>
      <c r="AB201" s="22"/>
      <c r="AG201" s="22"/>
    </row>
    <row r="202" spans="3:33">
      <c r="C202" s="19"/>
      <c r="D202" s="21"/>
      <c r="E202" s="21"/>
      <c r="F202" s="21"/>
      <c r="G202" s="21"/>
      <c r="I202" s="22"/>
      <c r="AA202" s="22"/>
      <c r="AB202" s="22"/>
      <c r="AG202" s="22"/>
    </row>
    <row r="203" spans="3:33">
      <c r="C203" s="19"/>
      <c r="D203" s="21"/>
      <c r="E203" s="21"/>
      <c r="F203" s="21"/>
      <c r="G203" s="21"/>
      <c r="I203" s="22"/>
      <c r="AA203" s="22"/>
      <c r="AB203" s="22"/>
      <c r="AG203" s="22"/>
    </row>
    <row r="204" spans="3:33">
      <c r="C204" s="19"/>
      <c r="D204" s="21"/>
      <c r="E204" s="21"/>
      <c r="F204" s="21"/>
      <c r="G204" s="21"/>
      <c r="I204" s="22"/>
      <c r="AA204" s="22"/>
      <c r="AB204" s="22"/>
      <c r="AG204" s="22"/>
    </row>
    <row r="205" spans="3:33">
      <c r="C205" s="19"/>
      <c r="D205" s="21"/>
      <c r="E205" s="21"/>
      <c r="F205" s="21"/>
      <c r="G205" s="21"/>
      <c r="I205" s="22"/>
      <c r="AA205" s="22"/>
      <c r="AB205" s="22"/>
      <c r="AG205" s="22"/>
    </row>
    <row r="206" spans="3:33">
      <c r="C206" s="19"/>
      <c r="D206" s="21"/>
      <c r="E206" s="21"/>
      <c r="F206" s="21"/>
      <c r="G206" s="21"/>
      <c r="I206" s="22"/>
      <c r="AA206" s="22"/>
      <c r="AB206" s="22"/>
      <c r="AG206" s="22"/>
    </row>
    <row r="207" spans="3:33">
      <c r="C207" s="19"/>
      <c r="D207" s="21"/>
      <c r="E207" s="21"/>
      <c r="F207" s="21"/>
      <c r="G207" s="21"/>
      <c r="I207" s="22"/>
      <c r="AA207" s="22"/>
      <c r="AB207" s="22"/>
      <c r="AG207" s="22"/>
    </row>
    <row r="208" spans="3:33">
      <c r="C208" s="19"/>
      <c r="D208" s="21"/>
      <c r="E208" s="21"/>
      <c r="F208" s="21"/>
      <c r="G208" s="21"/>
      <c r="I208" s="22"/>
      <c r="AA208" s="22"/>
      <c r="AB208" s="22"/>
      <c r="AG208" s="22"/>
    </row>
    <row r="209" spans="3:33">
      <c r="C209" s="19"/>
      <c r="D209" s="21"/>
      <c r="E209" s="21"/>
      <c r="F209" s="21"/>
      <c r="G209" s="21"/>
      <c r="I209" s="22"/>
      <c r="AA209" s="22"/>
      <c r="AB209" s="22"/>
      <c r="AG209" s="22"/>
    </row>
    <row r="210" spans="3:33">
      <c r="C210" s="19"/>
      <c r="D210" s="21"/>
      <c r="E210" s="21"/>
      <c r="F210" s="21"/>
      <c r="G210" s="21"/>
      <c r="I210" s="22"/>
      <c r="AA210" s="22"/>
      <c r="AB210" s="22"/>
      <c r="AG210" s="22"/>
    </row>
    <row r="211" spans="3:33">
      <c r="C211" s="19"/>
      <c r="D211" s="21"/>
      <c r="E211" s="21"/>
      <c r="F211" s="21"/>
      <c r="G211" s="21"/>
      <c r="I211" s="22"/>
      <c r="AA211" s="22"/>
      <c r="AB211" s="22"/>
      <c r="AG211" s="22"/>
    </row>
    <row r="212" spans="3:33">
      <c r="C212" s="19"/>
      <c r="D212" s="21"/>
      <c r="E212" s="21"/>
      <c r="F212" s="21"/>
      <c r="G212" s="21"/>
      <c r="I212" s="22"/>
      <c r="AA212" s="22"/>
      <c r="AB212" s="22"/>
      <c r="AG212" s="22"/>
    </row>
    <row r="213" spans="3:33">
      <c r="C213" s="19"/>
      <c r="D213" s="21"/>
      <c r="E213" s="21"/>
      <c r="F213" s="21"/>
      <c r="G213" s="21"/>
      <c r="I213" s="22"/>
      <c r="AA213" s="22"/>
      <c r="AB213" s="22"/>
      <c r="AG213" s="22"/>
    </row>
    <row r="214" spans="3:33">
      <c r="C214" s="19"/>
      <c r="D214" s="21"/>
      <c r="E214" s="21"/>
      <c r="F214" s="21"/>
      <c r="G214" s="21"/>
      <c r="I214" s="22"/>
      <c r="AA214" s="22"/>
      <c r="AB214" s="22"/>
      <c r="AG214" s="22"/>
    </row>
    <row r="215" spans="3:33">
      <c r="C215" s="19"/>
      <c r="D215" s="21"/>
      <c r="E215" s="21"/>
      <c r="F215" s="21"/>
      <c r="G215" s="21"/>
      <c r="I215" s="22"/>
      <c r="AA215" s="22"/>
      <c r="AB215" s="22"/>
      <c r="AG215" s="22"/>
    </row>
    <row r="216" spans="3:33">
      <c r="C216" s="19"/>
      <c r="D216" s="21"/>
      <c r="E216" s="21"/>
      <c r="F216" s="21"/>
      <c r="G216" s="21"/>
      <c r="I216" s="22"/>
      <c r="AA216" s="22"/>
      <c r="AB216" s="22"/>
      <c r="AG216" s="22"/>
    </row>
    <row r="217" spans="3:33">
      <c r="C217" s="19"/>
      <c r="D217" s="21"/>
      <c r="E217" s="21"/>
      <c r="F217" s="21"/>
      <c r="G217" s="21"/>
      <c r="I217" s="22"/>
      <c r="AA217" s="22"/>
      <c r="AB217" s="22"/>
      <c r="AG217" s="22"/>
    </row>
    <row r="218" spans="3:33">
      <c r="C218" s="19"/>
      <c r="D218" s="21"/>
      <c r="E218" s="21"/>
      <c r="F218" s="21"/>
      <c r="G218" s="21"/>
      <c r="I218" s="22"/>
      <c r="AA218" s="22"/>
      <c r="AB218" s="22"/>
      <c r="AG218" s="22"/>
    </row>
    <row r="219" spans="3:33">
      <c r="C219" s="19"/>
      <c r="D219" s="21"/>
      <c r="E219" s="21"/>
      <c r="F219" s="21"/>
      <c r="G219" s="21"/>
      <c r="I219" s="22"/>
      <c r="AA219" s="22"/>
      <c r="AB219" s="22"/>
      <c r="AG219" s="22"/>
    </row>
    <row r="220" spans="3:33">
      <c r="C220" s="19"/>
      <c r="D220" s="21"/>
      <c r="E220" s="21"/>
      <c r="F220" s="21"/>
      <c r="G220" s="21"/>
      <c r="I220" s="22"/>
      <c r="AA220" s="22"/>
      <c r="AB220" s="22"/>
      <c r="AG220" s="22"/>
    </row>
    <row r="221" spans="3:33">
      <c r="C221" s="19"/>
      <c r="D221" s="21"/>
      <c r="E221" s="21"/>
      <c r="F221" s="21"/>
      <c r="G221" s="21"/>
      <c r="I221" s="22"/>
      <c r="AA221" s="22"/>
      <c r="AB221" s="22"/>
      <c r="AG221" s="22"/>
    </row>
    <row r="222" spans="3:33">
      <c r="C222" s="19"/>
      <c r="D222" s="21"/>
      <c r="E222" s="21"/>
      <c r="F222" s="21"/>
      <c r="G222" s="21"/>
      <c r="I222" s="22"/>
      <c r="AA222" s="22"/>
      <c r="AB222" s="22"/>
      <c r="AG222" s="22"/>
    </row>
    <row r="223" spans="3:33">
      <c r="C223" s="19"/>
      <c r="D223" s="21"/>
      <c r="E223" s="21"/>
      <c r="F223" s="21"/>
      <c r="G223" s="21"/>
      <c r="I223" s="22"/>
      <c r="AA223" s="22"/>
      <c r="AB223" s="22"/>
      <c r="AG223" s="22"/>
    </row>
    <row r="224" spans="3:33">
      <c r="C224" s="19"/>
      <c r="D224" s="21"/>
      <c r="E224" s="21"/>
      <c r="F224" s="21"/>
      <c r="G224" s="21"/>
      <c r="I224" s="22"/>
      <c r="AA224" s="22"/>
      <c r="AB224" s="22"/>
      <c r="AG224" s="22"/>
    </row>
    <row r="225" spans="3:33">
      <c r="C225" s="19"/>
      <c r="D225" s="21"/>
      <c r="E225" s="21"/>
      <c r="F225" s="21"/>
      <c r="G225" s="21"/>
      <c r="I225" s="22"/>
      <c r="AA225" s="22"/>
      <c r="AB225" s="22"/>
      <c r="AG225" s="22"/>
    </row>
    <row r="226" spans="3:33">
      <c r="C226" s="19"/>
      <c r="D226" s="21"/>
      <c r="E226" s="21"/>
      <c r="F226" s="21"/>
      <c r="G226" s="21"/>
      <c r="I226" s="22"/>
      <c r="AA226" s="22"/>
      <c r="AB226" s="22"/>
      <c r="AG226" s="22"/>
    </row>
  </sheetData>
  <conditionalFormatting sqref="E52:E226">
    <cfRule type="expression" dxfId="88" priority="86">
      <formula>NOT(E52=#REF!)</formula>
    </cfRule>
  </conditionalFormatting>
  <conditionalFormatting sqref="AA2 O2 O52:T226 AA52:AA226 Q2:T2 I2:I13 AG2:AG13 AG52:AG226 I52:I226">
    <cfRule type="expression" dxfId="87" priority="85">
      <formula>-ISNA(I2)</formula>
    </cfRule>
  </conditionalFormatting>
  <conditionalFormatting sqref="AA2 Q2:T2">
    <cfRule type="expression" dxfId="86" priority="84">
      <formula>-ISNA(Q2)</formula>
    </cfRule>
  </conditionalFormatting>
  <conditionalFormatting sqref="O2">
    <cfRule type="expression" dxfId="85" priority="83">
      <formula>-ISNA(O2)</formula>
    </cfRule>
  </conditionalFormatting>
  <conditionalFormatting sqref="E2">
    <cfRule type="expression" dxfId="84" priority="82">
      <formula>NOT(E2=#REF!)</formula>
    </cfRule>
  </conditionalFormatting>
  <conditionalFormatting sqref="E3:E8">
    <cfRule type="expression" dxfId="83" priority="81">
      <formula>NOT(E3=#REF!)</formula>
    </cfRule>
  </conditionalFormatting>
  <conditionalFormatting sqref="E9:E13">
    <cfRule type="expression" dxfId="82" priority="80">
      <formula>NOT(E9=#REF!)</formula>
    </cfRule>
  </conditionalFormatting>
  <conditionalFormatting sqref="AA3:AA13">
    <cfRule type="expression" dxfId="81" priority="79">
      <formula>-ISNA(AA3)</formula>
    </cfRule>
  </conditionalFormatting>
  <conditionalFormatting sqref="AA3:AA13">
    <cfRule type="expression" dxfId="80" priority="78">
      <formula>-ISNA(AA3)</formula>
    </cfRule>
  </conditionalFormatting>
  <conditionalFormatting sqref="O3:O13">
    <cfRule type="expression" dxfId="79" priority="77">
      <formula>-ISNA(O3)</formula>
    </cfRule>
  </conditionalFormatting>
  <conditionalFormatting sqref="O3:O13">
    <cfRule type="expression" dxfId="78" priority="76">
      <formula>-ISNA(O3)</formula>
    </cfRule>
  </conditionalFormatting>
  <conditionalFormatting sqref="P2">
    <cfRule type="expression" dxfId="77" priority="75">
      <formula>-ISNA(P2)</formula>
    </cfRule>
  </conditionalFormatting>
  <conditionalFormatting sqref="P2">
    <cfRule type="expression" dxfId="76" priority="74">
      <formula>-ISNA(P2)</formula>
    </cfRule>
  </conditionalFormatting>
  <conditionalFormatting sqref="P3:P13">
    <cfRule type="expression" dxfId="75" priority="73">
      <formula>-ISNA(P3)</formula>
    </cfRule>
  </conditionalFormatting>
  <conditionalFormatting sqref="P3:P13">
    <cfRule type="expression" dxfId="74" priority="72">
      <formula>-ISNA(P3)</formula>
    </cfRule>
  </conditionalFormatting>
  <conditionalFormatting sqref="Q3:T13">
    <cfRule type="expression" dxfId="73" priority="71">
      <formula>-ISNA(Q3)</formula>
    </cfRule>
  </conditionalFormatting>
  <conditionalFormatting sqref="Q3:T13">
    <cfRule type="expression" dxfId="72" priority="70">
      <formula>-ISNA(Q3)</formula>
    </cfRule>
  </conditionalFormatting>
  <conditionalFormatting sqref="I14:I22 AG14:AG22">
    <cfRule type="expression" dxfId="71" priority="69">
      <formula>-ISNA(I14)</formula>
    </cfRule>
  </conditionalFormatting>
  <conditionalFormatting sqref="E14:E22">
    <cfRule type="expression" dxfId="70" priority="68">
      <formula>NOT(E14=#REF!)</formula>
    </cfRule>
  </conditionalFormatting>
  <conditionalFormatting sqref="AA14:AA22">
    <cfRule type="expression" dxfId="69" priority="67">
      <formula>-ISNA(AA14)</formula>
    </cfRule>
  </conditionalFormatting>
  <conditionalFormatting sqref="AA14:AA22">
    <cfRule type="expression" dxfId="68" priority="66">
      <formula>-ISNA(AA14)</formula>
    </cfRule>
  </conditionalFormatting>
  <conditionalFormatting sqref="O14:O22">
    <cfRule type="expression" dxfId="67" priority="65">
      <formula>-ISNA(O14)</formula>
    </cfRule>
  </conditionalFormatting>
  <conditionalFormatting sqref="O14:O22">
    <cfRule type="expression" dxfId="66" priority="64">
      <formula>-ISNA(O14)</formula>
    </cfRule>
  </conditionalFormatting>
  <conditionalFormatting sqref="P14:P22">
    <cfRule type="expression" dxfId="65" priority="63">
      <formula>-ISNA(P14)</formula>
    </cfRule>
  </conditionalFormatting>
  <conditionalFormatting sqref="P14:P22">
    <cfRule type="expression" dxfId="64" priority="62">
      <formula>-ISNA(P14)</formula>
    </cfRule>
  </conditionalFormatting>
  <conditionalFormatting sqref="Q14:T22">
    <cfRule type="expression" dxfId="63" priority="61">
      <formula>-ISNA(Q14)</formula>
    </cfRule>
  </conditionalFormatting>
  <conditionalFormatting sqref="Q14:T22">
    <cfRule type="expression" dxfId="62" priority="60">
      <formula>-ISNA(Q14)</formula>
    </cfRule>
  </conditionalFormatting>
  <conditionalFormatting sqref="I23:I31 AG23:AG31">
    <cfRule type="expression" dxfId="61" priority="59">
      <formula>-ISNA(I23)</formula>
    </cfRule>
  </conditionalFormatting>
  <conditionalFormatting sqref="E23:E31">
    <cfRule type="expression" dxfId="60" priority="58">
      <formula>NOT(E23=#REF!)</formula>
    </cfRule>
  </conditionalFormatting>
  <conditionalFormatting sqref="AA23:AA31">
    <cfRule type="expression" dxfId="59" priority="57">
      <formula>-ISNA(AA23)</formula>
    </cfRule>
  </conditionalFormatting>
  <conditionalFormatting sqref="AA23:AA31">
    <cfRule type="expression" dxfId="58" priority="56">
      <formula>-ISNA(AA23)</formula>
    </cfRule>
  </conditionalFormatting>
  <conditionalFormatting sqref="O23:O32">
    <cfRule type="expression" dxfId="57" priority="55">
      <formula>-ISNA(O23)</formula>
    </cfRule>
  </conditionalFormatting>
  <conditionalFormatting sqref="O23:O32">
    <cfRule type="expression" dxfId="56" priority="54">
      <formula>-ISNA(O23)</formula>
    </cfRule>
  </conditionalFormatting>
  <conditionalFormatting sqref="P23:P32">
    <cfRule type="expression" dxfId="55" priority="53">
      <formula>-ISNA(P23)</formula>
    </cfRule>
  </conditionalFormatting>
  <conditionalFormatting sqref="P23:P32">
    <cfRule type="expression" dxfId="54" priority="52">
      <formula>-ISNA(P23)</formula>
    </cfRule>
  </conditionalFormatting>
  <conditionalFormatting sqref="Q23:T32">
    <cfRule type="expression" dxfId="53" priority="51">
      <formula>-ISNA(Q23)</formula>
    </cfRule>
  </conditionalFormatting>
  <conditionalFormatting sqref="Q23:T32">
    <cfRule type="expression" dxfId="52" priority="50">
      <formula>-ISNA(Q23)</formula>
    </cfRule>
  </conditionalFormatting>
  <conditionalFormatting sqref="I32 AG32">
    <cfRule type="expression" dxfId="51" priority="49">
      <formula>-ISNA(I32)</formula>
    </cfRule>
  </conditionalFormatting>
  <conditionalFormatting sqref="E32">
    <cfRule type="expression" dxfId="50" priority="48">
      <formula>NOT(E32=#REF!)</formula>
    </cfRule>
  </conditionalFormatting>
  <conditionalFormatting sqref="AA32">
    <cfRule type="expression" dxfId="49" priority="47">
      <formula>-ISNA(AA32)</formula>
    </cfRule>
  </conditionalFormatting>
  <conditionalFormatting sqref="AA32">
    <cfRule type="expression" dxfId="48" priority="46">
      <formula>-ISNA(AA32)</formula>
    </cfRule>
  </conditionalFormatting>
  <conditionalFormatting sqref="O32">
    <cfRule type="expression" dxfId="47" priority="45">
      <formula>-ISNA(O32)</formula>
    </cfRule>
  </conditionalFormatting>
  <conditionalFormatting sqref="O32">
    <cfRule type="expression" dxfId="46" priority="44">
      <formula>-ISNA(O32)</formula>
    </cfRule>
  </conditionalFormatting>
  <conditionalFormatting sqref="P32">
    <cfRule type="expression" dxfId="45" priority="43">
      <formula>-ISNA(P32)</formula>
    </cfRule>
  </conditionalFormatting>
  <conditionalFormatting sqref="P32">
    <cfRule type="expression" dxfId="44" priority="42">
      <formula>-ISNA(P32)</formula>
    </cfRule>
  </conditionalFormatting>
  <conditionalFormatting sqref="Q32:T32">
    <cfRule type="expression" dxfId="43" priority="41">
      <formula>-ISNA(Q32)</formula>
    </cfRule>
  </conditionalFormatting>
  <conditionalFormatting sqref="Q32:T32">
    <cfRule type="expression" dxfId="42" priority="40">
      <formula>-ISNA(Q32)</formula>
    </cfRule>
  </conditionalFormatting>
  <conditionalFormatting sqref="I33:I41 AG33:AG41">
    <cfRule type="expression" dxfId="41" priority="39">
      <formula>-ISNA(I33)</formula>
    </cfRule>
  </conditionalFormatting>
  <conditionalFormatting sqref="E33:E41">
    <cfRule type="expression" dxfId="40" priority="38">
      <formula>NOT(E33=#REF!)</formula>
    </cfRule>
  </conditionalFormatting>
  <conditionalFormatting sqref="AA33:AA41">
    <cfRule type="expression" dxfId="39" priority="37">
      <formula>-ISNA(AA33)</formula>
    </cfRule>
  </conditionalFormatting>
  <conditionalFormatting sqref="AA33:AA41">
    <cfRule type="expression" dxfId="38" priority="36">
      <formula>-ISNA(AA33)</formula>
    </cfRule>
  </conditionalFormatting>
  <conditionalFormatting sqref="O33:O41">
    <cfRule type="expression" dxfId="37" priority="35">
      <formula>-ISNA(O33)</formula>
    </cfRule>
  </conditionalFormatting>
  <conditionalFormatting sqref="O33:O41">
    <cfRule type="expression" dxfId="36" priority="34">
      <formula>-ISNA(O33)</formula>
    </cfRule>
  </conditionalFormatting>
  <conditionalFormatting sqref="P33:P41">
    <cfRule type="expression" dxfId="35" priority="33">
      <formula>-ISNA(P33)</formula>
    </cfRule>
  </conditionalFormatting>
  <conditionalFormatting sqref="P33:P41">
    <cfRule type="expression" dxfId="34" priority="32">
      <formula>-ISNA(P33)</formula>
    </cfRule>
  </conditionalFormatting>
  <conditionalFormatting sqref="Q33:T41">
    <cfRule type="expression" dxfId="33" priority="31">
      <formula>-ISNA(Q33)</formula>
    </cfRule>
  </conditionalFormatting>
  <conditionalFormatting sqref="Q33:T41">
    <cfRule type="expression" dxfId="32" priority="30">
      <formula>-ISNA(Q33)</formula>
    </cfRule>
  </conditionalFormatting>
  <conditionalFormatting sqref="I42:I50 AG42:AG50">
    <cfRule type="expression" dxfId="31" priority="29">
      <formula>-ISNA(I42)</formula>
    </cfRule>
  </conditionalFormatting>
  <conditionalFormatting sqref="E42:E50">
    <cfRule type="expression" dxfId="30" priority="28">
      <formula>NOT(E42=#REF!)</formula>
    </cfRule>
  </conditionalFormatting>
  <conditionalFormatting sqref="AA42:AA50">
    <cfRule type="expression" dxfId="29" priority="27">
      <formula>-ISNA(AA42)</formula>
    </cfRule>
  </conditionalFormatting>
  <conditionalFormatting sqref="AA42:AA50">
    <cfRule type="expression" dxfId="28" priority="26">
      <formula>-ISNA(AA42)</formula>
    </cfRule>
  </conditionalFormatting>
  <conditionalFormatting sqref="O42:O51">
    <cfRule type="expression" dxfId="27" priority="25">
      <formula>-ISNA(O42)</formula>
    </cfRule>
  </conditionalFormatting>
  <conditionalFormatting sqref="O42:O51">
    <cfRule type="expression" dxfId="26" priority="24">
      <formula>-ISNA(O42)</formula>
    </cfRule>
  </conditionalFormatting>
  <conditionalFormatting sqref="P42:P51">
    <cfRule type="expression" dxfId="25" priority="23">
      <formula>-ISNA(P42)</formula>
    </cfRule>
  </conditionalFormatting>
  <conditionalFormatting sqref="P42:P51">
    <cfRule type="expression" dxfId="24" priority="22">
      <formula>-ISNA(P42)</formula>
    </cfRule>
  </conditionalFormatting>
  <conditionalFormatting sqref="Q42:T51">
    <cfRule type="expression" dxfId="23" priority="21">
      <formula>-ISNA(Q42)</formula>
    </cfRule>
  </conditionalFormatting>
  <conditionalFormatting sqref="Q42:T51">
    <cfRule type="expression" dxfId="22" priority="20">
      <formula>-ISNA(Q42)</formula>
    </cfRule>
  </conditionalFormatting>
  <conditionalFormatting sqref="I51 AG51">
    <cfRule type="expression" dxfId="21" priority="19">
      <formula>-ISNA(I51)</formula>
    </cfRule>
  </conditionalFormatting>
  <conditionalFormatting sqref="E51">
    <cfRule type="expression" dxfId="20" priority="18">
      <formula>NOT(E51=#REF!)</formula>
    </cfRule>
  </conditionalFormatting>
  <conditionalFormatting sqref="AA51">
    <cfRule type="expression" dxfId="19" priority="17">
      <formula>-ISNA(AA51)</formula>
    </cfRule>
  </conditionalFormatting>
  <conditionalFormatting sqref="AA51">
    <cfRule type="expression" dxfId="18" priority="16">
      <formula>-ISNA(AA51)</formula>
    </cfRule>
  </conditionalFormatting>
  <conditionalFormatting sqref="O51">
    <cfRule type="expression" dxfId="17" priority="15">
      <formula>-ISNA(O51)</formula>
    </cfRule>
  </conditionalFormatting>
  <conditionalFormatting sqref="O51">
    <cfRule type="expression" dxfId="16" priority="14">
      <formula>-ISNA(O51)</formula>
    </cfRule>
  </conditionalFormatting>
  <conditionalFormatting sqref="P51">
    <cfRule type="expression" dxfId="15" priority="13">
      <formula>-ISNA(P51)</formula>
    </cfRule>
  </conditionalFormatting>
  <conditionalFormatting sqref="P51">
    <cfRule type="expression" dxfId="14" priority="12">
      <formula>-ISNA(P51)</formula>
    </cfRule>
  </conditionalFormatting>
  <conditionalFormatting sqref="Q51:T51">
    <cfRule type="expression" dxfId="13" priority="11">
      <formula>-ISNA(Q51)</formula>
    </cfRule>
  </conditionalFormatting>
  <conditionalFormatting sqref="Q51:T51">
    <cfRule type="expression" dxfId="12" priority="10">
      <formula>-ISNA(Q51)</formula>
    </cfRule>
  </conditionalFormatting>
  <conditionalFormatting sqref="U2">
    <cfRule type="expression" dxfId="11" priority="9">
      <formula>-ISNA(U2)</formula>
    </cfRule>
  </conditionalFormatting>
  <conditionalFormatting sqref="U3:U51">
    <cfRule type="expression" dxfId="10" priority="8">
      <formula>-ISNA(U3)</formula>
    </cfRule>
  </conditionalFormatting>
  <conditionalFormatting sqref="AB2:AB51">
    <cfRule type="expression" dxfId="9" priority="7">
      <formula>ISNA(AB2)</formula>
    </cfRule>
  </conditionalFormatting>
  <conditionalFormatting sqref="V2:W2">
    <cfRule type="expression" dxfId="8" priority="6">
      <formula>-ISNA(V2)</formula>
    </cfRule>
  </conditionalFormatting>
  <conditionalFormatting sqref="V3:W51">
    <cfRule type="expression" dxfId="7" priority="5">
      <formula>-ISNA(V3)</formula>
    </cfRule>
  </conditionalFormatting>
  <conditionalFormatting sqref="R2:T2">
    <cfRule type="expression" dxfId="6" priority="4">
      <formula>-ISNA(R2)</formula>
    </cfRule>
  </conditionalFormatting>
  <conditionalFormatting sqref="R3:T51">
    <cfRule type="expression" dxfId="5" priority="3">
      <formula>-ISNA(R3)</formula>
    </cfRule>
  </conditionalFormatting>
  <conditionalFormatting sqref="R3:T51">
    <cfRule type="expression" dxfId="4" priority="2">
      <formula>-ISNA(R3)</formula>
    </cfRule>
  </conditionalFormatting>
  <conditionalFormatting sqref="R3:T51">
    <cfRule type="expression" dxfId="3" priority="1">
      <formula>-ISNA(R3)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E24" sqref="E24"/>
    </sheetView>
  </sheetViews>
  <sheetFormatPr defaultColWidth="9.140625" defaultRowHeight="15"/>
  <cols>
    <col min="1" max="16384" width="9.140625" style="26"/>
  </cols>
  <sheetData>
    <row r="1" spans="1:12">
      <c r="A1" s="73" t="s">
        <v>182</v>
      </c>
      <c r="B1" s="17" t="s">
        <v>71</v>
      </c>
      <c r="C1" s="51" t="s">
        <v>41</v>
      </c>
      <c r="D1" s="26" t="s">
        <v>94</v>
      </c>
      <c r="E1" s="26" t="str">
        <f>Sheet1!Q50</f>
        <v>nd24k</v>
      </c>
    </row>
    <row r="2" spans="1:12">
      <c r="A2" s="26" t="s">
        <v>103</v>
      </c>
      <c r="B2" s="54">
        <f>Sheet1!N22</f>
        <v>6.9883040935672511</v>
      </c>
      <c r="C2" s="54">
        <f>Sheet1!N34</f>
        <v>49.591577634076053</v>
      </c>
      <c r="D2" s="54">
        <f>Sheet1!N46</f>
        <v>73.318238950395155</v>
      </c>
      <c r="E2" s="54">
        <f>Sheet1!N49</f>
        <v>398.82825000000003</v>
      </c>
    </row>
    <row r="3" spans="1:12">
      <c r="A3" s="26">
        <f>Sheet1!D34</f>
        <v>1</v>
      </c>
      <c r="B3" s="26" t="s">
        <v>104</v>
      </c>
      <c r="C3" s="53">
        <v>1.02</v>
      </c>
      <c r="D3" s="26">
        <v>1.1499999999999999</v>
      </c>
      <c r="E3" s="26">
        <v>1.2</v>
      </c>
      <c r="F3" s="53"/>
    </row>
    <row r="4" spans="1:12">
      <c r="A4" s="26">
        <v>2</v>
      </c>
      <c r="B4" s="26">
        <v>0.9</v>
      </c>
      <c r="C4" s="53">
        <v>1.96</v>
      </c>
      <c r="D4" s="26">
        <v>2.13</v>
      </c>
      <c r="E4" s="26">
        <v>2.2000000000000002</v>
      </c>
      <c r="F4" s="53"/>
    </row>
    <row r="5" spans="1:12">
      <c r="A5" s="26">
        <f>2+A4</f>
        <v>4</v>
      </c>
      <c r="B5" s="26">
        <v>1.45</v>
      </c>
      <c r="C5" s="53">
        <v>2.4</v>
      </c>
      <c r="D5" s="26">
        <v>2.2999999999999998</v>
      </c>
      <c r="E5" s="26">
        <v>2.4</v>
      </c>
      <c r="F5" s="53"/>
    </row>
    <row r="6" spans="1:12">
      <c r="A6" s="55">
        <f t="shared" ref="A6:A9" si="0">2+A5</f>
        <v>6</v>
      </c>
      <c r="B6" s="55">
        <v>1.9</v>
      </c>
      <c r="C6" s="56">
        <v>2.69</v>
      </c>
      <c r="D6" s="55">
        <v>3.12</v>
      </c>
      <c r="E6" s="55">
        <v>3.31</v>
      </c>
      <c r="F6" s="53"/>
    </row>
    <row r="7" spans="1:12">
      <c r="A7" s="26">
        <f t="shared" si="0"/>
        <v>8</v>
      </c>
      <c r="B7" s="26">
        <v>1.91</v>
      </c>
      <c r="C7" s="53">
        <v>2.68</v>
      </c>
      <c r="D7" s="26">
        <v>2.95</v>
      </c>
      <c r="E7" s="26">
        <v>3.15</v>
      </c>
      <c r="F7" s="53"/>
    </row>
    <row r="8" spans="1:12">
      <c r="A8" s="26">
        <f t="shared" si="0"/>
        <v>10</v>
      </c>
      <c r="B8" s="26">
        <v>1.88</v>
      </c>
      <c r="C8" s="53">
        <v>2.69</v>
      </c>
      <c r="D8" s="26">
        <v>2.8</v>
      </c>
      <c r="E8" s="26">
        <v>3.15</v>
      </c>
      <c r="F8" s="53"/>
    </row>
    <row r="9" spans="1:12">
      <c r="A9" s="26">
        <f t="shared" si="0"/>
        <v>12</v>
      </c>
      <c r="B9" s="26">
        <v>1.6</v>
      </c>
      <c r="C9" s="53">
        <v>2.68</v>
      </c>
      <c r="D9" s="26">
        <v>2.6</v>
      </c>
      <c r="E9" s="26">
        <v>3.15</v>
      </c>
      <c r="F9" s="53"/>
    </row>
    <row r="10" spans="1:12">
      <c r="A10" s="26">
        <v>16</v>
      </c>
      <c r="B10" s="26">
        <v>1.91</v>
      </c>
      <c r="C10" s="53">
        <v>2.65</v>
      </c>
      <c r="D10" s="26">
        <v>2.8</v>
      </c>
      <c r="E10" s="26">
        <v>2.9</v>
      </c>
      <c r="F10" s="53"/>
    </row>
    <row r="11" spans="1:12">
      <c r="A11" s="26">
        <v>20</v>
      </c>
      <c r="B11" s="26">
        <v>1.62</v>
      </c>
      <c r="C11" s="26">
        <v>2.8</v>
      </c>
      <c r="D11" s="26">
        <v>2.7</v>
      </c>
      <c r="E11" s="26">
        <v>2.95</v>
      </c>
    </row>
    <row r="12" spans="1:12">
      <c r="A12" s="26">
        <v>24</v>
      </c>
      <c r="B12" s="26">
        <v>1.6</v>
      </c>
      <c r="C12" s="26">
        <v>2.58</v>
      </c>
      <c r="D12" s="26">
        <v>2.5</v>
      </c>
      <c r="E12" s="26">
        <v>2.95</v>
      </c>
    </row>
    <row r="13" spans="1:12">
      <c r="A13" s="26" t="s">
        <v>105</v>
      </c>
      <c r="B13" s="26">
        <f>MAX(B3:B9)</f>
        <v>1.91</v>
      </c>
      <c r="C13" s="26">
        <f t="shared" ref="C13:E13" si="1">MAX(C3:C9)</f>
        <v>2.69</v>
      </c>
      <c r="D13" s="26">
        <f t="shared" si="1"/>
        <v>3.12</v>
      </c>
      <c r="E13" s="26">
        <f t="shared" si="1"/>
        <v>3.31</v>
      </c>
    </row>
    <row r="15" spans="1:12">
      <c r="A15" s="26" t="s">
        <v>109</v>
      </c>
      <c r="B15" s="26">
        <v>27</v>
      </c>
      <c r="C15" s="26" t="s">
        <v>110</v>
      </c>
    </row>
    <row r="16" spans="1:12">
      <c r="A16" s="26" t="s">
        <v>106</v>
      </c>
      <c r="B16" s="26" t="s">
        <v>107</v>
      </c>
      <c r="C16" s="26" t="s">
        <v>108</v>
      </c>
      <c r="D16" s="26" t="s">
        <v>111</v>
      </c>
      <c r="E16" s="26" t="s">
        <v>119</v>
      </c>
      <c r="F16" s="26" t="s">
        <v>124</v>
      </c>
      <c r="K16" s="73" t="s">
        <v>181</v>
      </c>
      <c r="L16" s="26">
        <v>73.3</v>
      </c>
    </row>
    <row r="17" spans="1:12">
      <c r="A17" s="54">
        <f>B2</f>
        <v>6.9883040935672511</v>
      </c>
      <c r="B17" s="26">
        <f>B13</f>
        <v>1.91</v>
      </c>
      <c r="C17" s="26">
        <f>2*A17*$B$15/B17</f>
        <v>197.5750895563516</v>
      </c>
      <c r="D17" s="26">
        <f>24*A17</f>
        <v>167.71929824561403</v>
      </c>
      <c r="E17" s="26">
        <f>$I$17*A17+$I$18</f>
        <v>197.57508955635163</v>
      </c>
      <c r="F17" s="26">
        <f>$I$19*A17+$I$20</f>
        <v>181.2436758347055</v>
      </c>
      <c r="H17" s="26" t="s">
        <v>120</v>
      </c>
      <c r="I17" s="26">
        <f>(C18-C17)/(A18-A17)</f>
        <v>18.729630447534788</v>
      </c>
      <c r="K17" s="26">
        <f>$B$22+$A$22*A17</f>
        <v>238.61808470743881</v>
      </c>
      <c r="L17" s="26">
        <f>$B$23+$A$23*A17</f>
        <v>223.06954866120819</v>
      </c>
    </row>
    <row r="18" spans="1:12">
      <c r="A18" s="54">
        <f>C2</f>
        <v>49.591577634076053</v>
      </c>
      <c r="B18" s="26">
        <f>C13</f>
        <v>2.69</v>
      </c>
      <c r="C18" s="26">
        <f t="shared" ref="C18:C20" si="2">2*A18*$B$15/B18</f>
        <v>995.51865882531854</v>
      </c>
      <c r="D18" s="26">
        <f t="shared" ref="D18:D20" si="3">24*A18</f>
        <v>1190.1978632178252</v>
      </c>
      <c r="E18" s="26">
        <f>$I$17*A18+$I$18</f>
        <v>995.51865882531854</v>
      </c>
      <c r="F18" s="57">
        <f t="shared" ref="F18:F20" si="4">$I$19*A18+$I$20</f>
        <v>868.97175861383073</v>
      </c>
      <c r="H18" s="26" t="s">
        <v>121</v>
      </c>
      <c r="I18" s="26">
        <f>C18-I17*A18</f>
        <v>66.686736428842437</v>
      </c>
      <c r="K18" s="73">
        <f t="shared" ref="K18:K20" si="5">$B$22+$A$22*A18</f>
        <v>920.42223992367485</v>
      </c>
      <c r="L18" s="73">
        <f t="shared" ref="L18:L19" si="6">$B$23+$A$23*A18</f>
        <v>924.24669227720199</v>
      </c>
    </row>
    <row r="19" spans="1:12">
      <c r="A19" s="54">
        <f>D2</f>
        <v>73.318238950395155</v>
      </c>
      <c r="B19" s="26">
        <f>D13</f>
        <v>3.12</v>
      </c>
      <c r="C19" s="26">
        <f t="shared" si="2"/>
        <v>1268.9695202953008</v>
      </c>
      <c r="D19" s="26">
        <f t="shared" si="3"/>
        <v>1759.6377348094838</v>
      </c>
      <c r="E19" s="26">
        <f>$I$17*A19+$I$18</f>
        <v>1439.9102570337946</v>
      </c>
      <c r="F19" s="57">
        <f t="shared" si="4"/>
        <v>1251.9820285243457</v>
      </c>
      <c r="H19" s="57" t="s">
        <v>122</v>
      </c>
      <c r="I19" s="26">
        <f>(C20-C17)/(A20-A7)</f>
        <v>16.142611250875063</v>
      </c>
      <c r="K19" s="73">
        <f t="shared" si="5"/>
        <v>1300.1333496695738</v>
      </c>
      <c r="L19" s="73">
        <f t="shared" si="6"/>
        <v>1314.747027738561</v>
      </c>
    </row>
    <row r="20" spans="1:12">
      <c r="A20" s="54">
        <f>E2</f>
        <v>398.82825000000003</v>
      </c>
      <c r="B20" s="26">
        <f>E13</f>
        <v>3.31</v>
      </c>
      <c r="C20" s="26">
        <f t="shared" si="2"/>
        <v>6506.5635951661634</v>
      </c>
      <c r="D20" s="26">
        <f t="shared" si="3"/>
        <v>9571.8780000000006</v>
      </c>
      <c r="E20" s="26">
        <f>$I$17*A20+$I$18</f>
        <v>7536.5924709658593</v>
      </c>
      <c r="F20" s="57">
        <f t="shared" si="4"/>
        <v>6506.5635951661634</v>
      </c>
      <c r="H20" s="57" t="s">
        <v>123</v>
      </c>
      <c r="I20" s="26">
        <f>C20-I19*A20</f>
        <v>68.434199549350524</v>
      </c>
      <c r="K20" s="73">
        <f t="shared" si="5"/>
        <v>6509.453189542447</v>
      </c>
    </row>
    <row r="22" spans="1:12">
      <c r="A22" s="73">
        <f t="array" ref="A22:B22">LINEST(C17:C20,A17:A20,,FALSE)</f>
        <v>16.003562603421798</v>
      </c>
      <c r="B22" s="26">
        <v>126.78032265428646</v>
      </c>
      <c r="C22" s="73" t="s">
        <v>179</v>
      </c>
    </row>
    <row r="23" spans="1:12">
      <c r="A23" s="26">
        <f t="array" ref="A23:B23">LINEST(C17:C19,A17:A19,,FALSE)</f>
        <v>16.458292646204477</v>
      </c>
      <c r="B23" s="26">
        <v>108.05399478860966</v>
      </c>
      <c r="C23" s="73" t="s">
        <v>180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0"/>
  <sheetViews>
    <sheetView workbookViewId="0">
      <selection activeCell="I27" sqref="I27"/>
    </sheetView>
  </sheetViews>
  <sheetFormatPr defaultColWidth="8.85546875" defaultRowHeight="15"/>
  <cols>
    <col min="1" max="2" width="8.85546875" style="26"/>
    <col min="3" max="3" width="10" style="26" bestFit="1" customWidth="1"/>
    <col min="4" max="4" width="10.140625" style="26" customWidth="1"/>
    <col min="5" max="5" width="10.140625" style="57" customWidth="1"/>
    <col min="6" max="6" width="9" style="26" bestFit="1" customWidth="1"/>
    <col min="7" max="7" width="10" style="26" bestFit="1" customWidth="1"/>
    <col min="8" max="8" width="9" style="57" bestFit="1" customWidth="1"/>
    <col min="9" max="9" width="9" style="57" customWidth="1"/>
    <col min="10" max="10" width="9" style="26" bestFit="1" customWidth="1"/>
    <col min="11" max="11" width="10" style="26" bestFit="1" customWidth="1"/>
    <col min="12" max="12" width="9" style="57" bestFit="1" customWidth="1"/>
    <col min="13" max="13" width="9" style="57" customWidth="1"/>
    <col min="14" max="15" width="9" style="26" bestFit="1" customWidth="1"/>
    <col min="16" max="16" width="9" style="57" bestFit="1" customWidth="1"/>
    <col min="17" max="17" width="9" style="57" customWidth="1"/>
    <col min="18" max="18" width="9" style="26" bestFit="1" customWidth="1"/>
    <col min="19" max="16384" width="8.85546875" style="26"/>
  </cols>
  <sheetData>
    <row r="1" spans="1:25">
      <c r="A1" s="26" t="s">
        <v>118</v>
      </c>
      <c r="B1" s="26" t="s">
        <v>114</v>
      </c>
      <c r="C1" s="26" t="s">
        <v>117</v>
      </c>
    </row>
    <row r="2" spans="1:25">
      <c r="B2" s="26" t="s">
        <v>112</v>
      </c>
      <c r="C2" s="26">
        <f>'Multi-Threaded'!I19</f>
        <v>16.142611250875063</v>
      </c>
      <c r="D2" s="26" t="s">
        <v>124</v>
      </c>
    </row>
    <row r="3" spans="1:25">
      <c r="B3" s="26" t="s">
        <v>113</v>
      </c>
      <c r="C3" s="26">
        <f>'Multi-Threaded'!I20</f>
        <v>68.434199549350524</v>
      </c>
    </row>
    <row r="4" spans="1:25">
      <c r="B4" s="26" t="s">
        <v>109</v>
      </c>
      <c r="C4" s="26">
        <f>'Multi-Threaded'!B15</f>
        <v>27</v>
      </c>
    </row>
    <row r="5" spans="1:25" s="57" customFormat="1">
      <c r="B5" s="57" t="s">
        <v>132</v>
      </c>
      <c r="C5" s="57">
        <v>64</v>
      </c>
      <c r="D5" s="57" t="s">
        <v>133</v>
      </c>
    </row>
    <row r="6" spans="1:25" s="61" customFormat="1">
      <c r="B6" s="66" t="s">
        <v>138</v>
      </c>
      <c r="C6" s="61">
        <v>3</v>
      </c>
    </row>
    <row r="7" spans="1:25">
      <c r="B7" s="26" t="s">
        <v>125</v>
      </c>
      <c r="C7" s="59">
        <v>525825</v>
      </c>
      <c r="D7" s="59"/>
      <c r="E7" s="59"/>
      <c r="F7" s="59"/>
      <c r="G7" s="59">
        <v>227632</v>
      </c>
      <c r="H7" s="59"/>
      <c r="I7" s="59"/>
      <c r="J7" s="59"/>
      <c r="K7" s="59">
        <v>116158</v>
      </c>
      <c r="L7" s="59"/>
      <c r="M7" s="59"/>
      <c r="N7" s="59"/>
      <c r="O7" s="59">
        <v>72000</v>
      </c>
      <c r="P7" s="58"/>
      <c r="Q7" s="58"/>
      <c r="R7" s="58"/>
      <c r="S7" s="57"/>
    </row>
    <row r="8" spans="1:25">
      <c r="B8" s="57" t="s">
        <v>115</v>
      </c>
      <c r="C8" s="77" t="s">
        <v>71</v>
      </c>
      <c r="D8" s="78"/>
      <c r="E8" s="78"/>
      <c r="F8" s="78"/>
      <c r="G8" s="79" t="s">
        <v>41</v>
      </c>
      <c r="H8" s="79"/>
      <c r="I8" s="79"/>
      <c r="J8" s="79"/>
      <c r="K8" s="80" t="s">
        <v>94</v>
      </c>
      <c r="L8" s="80"/>
      <c r="M8" s="80"/>
      <c r="N8" s="80"/>
      <c r="O8" s="80" t="s">
        <v>67</v>
      </c>
      <c r="P8" s="80"/>
      <c r="Q8" s="80"/>
      <c r="R8" s="80"/>
      <c r="S8" s="57"/>
    </row>
    <row r="9" spans="1:25">
      <c r="A9" s="26" t="s">
        <v>129</v>
      </c>
      <c r="B9" s="26" t="s">
        <v>128</v>
      </c>
      <c r="C9" s="58">
        <v>6.9883040935672511</v>
      </c>
      <c r="D9" s="58" t="s">
        <v>126</v>
      </c>
      <c r="E9" s="58" t="s">
        <v>127</v>
      </c>
      <c r="F9" s="58" t="s">
        <v>116</v>
      </c>
      <c r="G9" s="58">
        <v>49.591577634076053</v>
      </c>
      <c r="H9" s="58" t="s">
        <v>126</v>
      </c>
      <c r="I9" s="58" t="s">
        <v>127</v>
      </c>
      <c r="J9" s="58" t="s">
        <v>116</v>
      </c>
      <c r="K9" s="58">
        <v>73.318238950395155</v>
      </c>
      <c r="L9" s="58" t="s">
        <v>126</v>
      </c>
      <c r="M9" s="58" t="s">
        <v>127</v>
      </c>
      <c r="N9" s="58" t="s">
        <v>116</v>
      </c>
      <c r="O9" s="58">
        <v>398.82825000000003</v>
      </c>
      <c r="P9" s="58" t="s">
        <v>126</v>
      </c>
      <c r="Q9" s="58" t="s">
        <v>127</v>
      </c>
      <c r="R9" s="58" t="s">
        <v>116</v>
      </c>
    </row>
    <row r="10" spans="1:25">
      <c r="A10" s="26">
        <v>1</v>
      </c>
      <c r="B10" s="26">
        <v>1</v>
      </c>
      <c r="C10" s="58">
        <v>1.91</v>
      </c>
      <c r="D10" s="58">
        <f>(($B10*2*C$9*$C$4/C10)-($C$2*C$9+$C$3*$A10))/$A10</f>
        <v>16.331413721646101</v>
      </c>
      <c r="E10" s="58">
        <f>D10+$C$3</f>
        <v>84.765613270996624</v>
      </c>
      <c r="F10" s="58">
        <f>$B10*2*C$9*$C$4/($C$2*C$9+($C$3+D10)*$A10)</f>
        <v>1.91</v>
      </c>
      <c r="G10" s="58">
        <v>2.69</v>
      </c>
      <c r="H10" s="58">
        <f>(($B10*2*G$9*$C$4/G10)-($C$2*G$9+$C$3*$A10))/$A10</f>
        <v>126.54690021148781</v>
      </c>
      <c r="I10" s="58">
        <f>H10+$C$3</f>
        <v>194.98109976083833</v>
      </c>
      <c r="J10" s="58">
        <f>$B10*2*G$9*$C$4/($C$2*G$9+($C$3+H10)*$A10)</f>
        <v>2.69</v>
      </c>
      <c r="K10" s="58">
        <v>3.12</v>
      </c>
      <c r="L10" s="58">
        <f>(($B10*2*K$9*$C$4/K10)-($C$2*K$9+$C$3*$A10))/$A10</f>
        <v>16.987491770955103</v>
      </c>
      <c r="M10" s="58">
        <f>L10+$C$3</f>
        <v>85.421691320305627</v>
      </c>
      <c r="N10" s="58">
        <f>$B10*2*K$9*$C$4/($C$2*K$9+($C$3+L10)*$A10)</f>
        <v>3.12</v>
      </c>
      <c r="O10" s="58">
        <v>3.31</v>
      </c>
      <c r="P10" s="58">
        <f>(($B10*2*O$9*$C$4/O10)-($C$2*O$9+$C$3*$A10))/$A10</f>
        <v>0</v>
      </c>
      <c r="Q10" s="58">
        <f>P10+$C$3</f>
        <v>68.434199549350524</v>
      </c>
      <c r="R10" s="58">
        <f>$B10*2*O$9*$C$4/($C$2*O$9+($C$3+P10)*$A10)</f>
        <v>3.31</v>
      </c>
    </row>
    <row r="11" spans="1:25">
      <c r="A11" s="26">
        <v>2</v>
      </c>
      <c r="B11" s="26">
        <v>4</v>
      </c>
      <c r="C11" s="58">
        <v>0.31</v>
      </c>
      <c r="D11" s="58">
        <f>(($B11*2*C$9*$C$4/C11)-($C$2*C$9+$C$3*$A11))/$A11</f>
        <v>2309.7960368410786</v>
      </c>
      <c r="E11" s="58">
        <f t="shared" ref="E11:E12" si="0">D11+$C$3</f>
        <v>2378.2302363904291</v>
      </c>
      <c r="F11" s="58">
        <f>$B11*2*C$9*$C$4/($C$2*C$9+($C$3+D11)*$A11)</f>
        <v>0.31</v>
      </c>
      <c r="G11" s="58">
        <v>2.02</v>
      </c>
      <c r="H11" s="58">
        <f>(($B11*2*G$9*$C$4/G11)-($C$2*G$9+$C$3*$A11))/$A11</f>
        <v>2182.7279043244557</v>
      </c>
      <c r="I11" s="58">
        <f t="shared" ref="I11:I12" si="1">H11+$C$3</f>
        <v>2251.1621038738062</v>
      </c>
      <c r="J11" s="58">
        <f>$B11*2*G$9*$C$4/($C$2*G$9+($C$3+H11)*$A11)</f>
        <v>2.02</v>
      </c>
      <c r="K11" s="58">
        <v>4.49</v>
      </c>
      <c r="L11" s="58">
        <f>(($B11*2*K$9*$C$4/K11)-($C$2*K$9+$C$3*$A11))/$A11</f>
        <v>1103.3486357722113</v>
      </c>
      <c r="M11" s="58">
        <f t="shared" ref="M11:M12" si="2">L11+$C$3</f>
        <v>1171.7828353215618</v>
      </c>
      <c r="N11" s="58">
        <f>$B11*2*K$9*$C$4/($C$2*K$9+($C$3+L11)*$A11)</f>
        <v>4.49</v>
      </c>
      <c r="O11" s="58">
        <v>4.3899999999999997</v>
      </c>
      <c r="P11" s="58">
        <f>(($B11*2*O$9*$C$4/O11)-($C$2*O$9+$C$3*$A11))/$A11</f>
        <v>6524.2211482003313</v>
      </c>
      <c r="Q11" s="58">
        <f t="shared" ref="Q11:Q12" si="3">P11+$C$3</f>
        <v>6592.6553477496818</v>
      </c>
      <c r="R11" s="58">
        <f>$B11*2*O$9*$C$4/($C$2*O$9+($C$3+P11)*$A11)</f>
        <v>4.3899999999999997</v>
      </c>
    </row>
    <row r="12" spans="1:25">
      <c r="A12" s="26">
        <v>4</v>
      </c>
      <c r="B12" s="26">
        <v>16</v>
      </c>
      <c r="C12" s="58">
        <v>0.41</v>
      </c>
      <c r="D12" s="58">
        <f>(($B12*2*C$9*$C$4/C12)-($C$2*C$9+$C$3*$A12))/$A12</f>
        <v>3585.0065636001068</v>
      </c>
      <c r="E12" s="58">
        <f t="shared" si="0"/>
        <v>3653.4407631494573</v>
      </c>
      <c r="F12" s="58">
        <f>$B12*2*C$9*$C$4/($C$2*C$9+($C$3+D12)*$A12)</f>
        <v>0.41</v>
      </c>
      <c r="G12" s="58">
        <v>3.05</v>
      </c>
      <c r="H12" s="58">
        <f>(($B12*2*G$9*$C$4/G12)-($C$2*G$9+$C$3*$A12))/$A12</f>
        <v>3243.4906791961453</v>
      </c>
      <c r="I12" s="58">
        <f t="shared" si="1"/>
        <v>3311.9248787454958</v>
      </c>
      <c r="J12" s="58">
        <f>$B12*2*G$9*$C$4/($C$2*G$9+($C$3+H12)*$A12)</f>
        <v>3.05</v>
      </c>
      <c r="K12" s="58">
        <v>8.25</v>
      </c>
      <c r="L12" s="58">
        <f>(($B12*2*K$9*$C$4/K12)-($C$2*K$9+$C$3*$A12))/$A12</f>
        <v>1555.2836448172466</v>
      </c>
      <c r="M12" s="58">
        <f t="shared" si="2"/>
        <v>1623.7178443665971</v>
      </c>
      <c r="N12" s="58">
        <f>$B12*2*K$9*$C$4/($C$2*K$9+($C$3+L12)*$A12)</f>
        <v>8.25</v>
      </c>
      <c r="O12" s="58">
        <v>12</v>
      </c>
      <c r="P12" s="58">
        <f>(($B12*2*O$9*$C$4/O12)-($C$2*O$9+$C$3*$A12))/$A12</f>
        <v>5500.9419515464469</v>
      </c>
      <c r="Q12" s="58">
        <f t="shared" si="3"/>
        <v>5569.3761510957975</v>
      </c>
      <c r="R12" s="58">
        <f>$B12*2*O$9*$C$4/($C$2*O$9+($C$3+P12)*$A12)</f>
        <v>12</v>
      </c>
    </row>
    <row r="14" spans="1:25" s="57" customFormat="1">
      <c r="B14" s="57" t="s">
        <v>115</v>
      </c>
      <c r="C14" s="77" t="s">
        <v>71</v>
      </c>
      <c r="D14" s="78"/>
      <c r="E14" s="78"/>
      <c r="F14" s="78"/>
      <c r="G14" s="79" t="s">
        <v>41</v>
      </c>
      <c r="H14" s="79"/>
      <c r="I14" s="79"/>
      <c r="J14" s="79"/>
      <c r="K14" s="80" t="s">
        <v>94</v>
      </c>
      <c r="L14" s="80"/>
      <c r="M14" s="80"/>
      <c r="N14" s="80"/>
      <c r="O14" s="80" t="s">
        <v>67</v>
      </c>
      <c r="P14" s="80"/>
      <c r="Q14" s="80"/>
      <c r="R14" s="80"/>
      <c r="Y14" s="57" t="s">
        <v>130</v>
      </c>
    </row>
    <row r="15" spans="1:25">
      <c r="A15" s="26">
        <v>1</v>
      </c>
      <c r="B15" s="26">
        <f>A15^2</f>
        <v>1</v>
      </c>
      <c r="Y15" s="26">
        <v>1</v>
      </c>
    </row>
    <row r="16" spans="1:25">
      <c r="A16" s="26">
        <v>2</v>
      </c>
      <c r="B16" s="57">
        <f t="shared" ref="B16:B24" si="4">A16^2</f>
        <v>4</v>
      </c>
      <c r="Y16" s="26">
        <f>T35*$Y$15</f>
        <v>4</v>
      </c>
    </row>
    <row r="17" spans="1:25">
      <c r="A17" s="26">
        <v>3</v>
      </c>
      <c r="B17" s="57">
        <f t="shared" si="4"/>
        <v>9</v>
      </c>
      <c r="Y17" s="57">
        <f>T36*$Y$15</f>
        <v>16</v>
      </c>
    </row>
    <row r="18" spans="1:25">
      <c r="A18" s="26">
        <v>4</v>
      </c>
      <c r="B18" s="57">
        <f t="shared" si="4"/>
        <v>16</v>
      </c>
      <c r="H18" s="60"/>
      <c r="I18" s="60"/>
      <c r="J18" s="60"/>
      <c r="K18" s="60"/>
    </row>
    <row r="19" spans="1:25">
      <c r="A19" s="26">
        <v>5</v>
      </c>
      <c r="B19" s="57">
        <f t="shared" si="4"/>
        <v>25</v>
      </c>
      <c r="I19" s="57">
        <v>1</v>
      </c>
      <c r="J19" s="26">
        <v>4</v>
      </c>
      <c r="K19" s="26">
        <v>16</v>
      </c>
    </row>
    <row r="20" spans="1:25">
      <c r="A20" s="26">
        <v>6</v>
      </c>
      <c r="B20" s="57">
        <f t="shared" si="4"/>
        <v>36</v>
      </c>
      <c r="H20" s="60">
        <v>6.9883040935672511</v>
      </c>
      <c r="I20" s="60">
        <f>E10</f>
        <v>84.765613270996624</v>
      </c>
      <c r="J20" s="60">
        <f>E11</f>
        <v>2378.2302363904291</v>
      </c>
      <c r="K20" s="60">
        <f>E12</f>
        <v>3653.4407631494573</v>
      </c>
    </row>
    <row r="21" spans="1:25">
      <c r="A21" s="26">
        <v>7</v>
      </c>
      <c r="B21" s="57">
        <f t="shared" si="4"/>
        <v>49</v>
      </c>
      <c r="H21" s="60">
        <v>49.591577634076053</v>
      </c>
      <c r="I21" s="60">
        <f>I10</f>
        <v>194.98109976083833</v>
      </c>
      <c r="J21" s="60">
        <f>I11</f>
        <v>2251.1621038738062</v>
      </c>
      <c r="K21" s="60">
        <f>I12</f>
        <v>3311.9248787454958</v>
      </c>
    </row>
    <row r="22" spans="1:25">
      <c r="A22" s="26">
        <v>8</v>
      </c>
      <c r="B22" s="57">
        <f t="shared" si="4"/>
        <v>64</v>
      </c>
      <c r="H22" s="60">
        <v>73.318238950395155</v>
      </c>
      <c r="I22" s="60">
        <f>M10</f>
        <v>85.421691320305627</v>
      </c>
      <c r="J22" s="60">
        <f>M11</f>
        <v>1171.7828353215618</v>
      </c>
      <c r="K22" s="60">
        <f>M12</f>
        <v>1623.7178443665971</v>
      </c>
    </row>
    <row r="23" spans="1:25">
      <c r="A23" s="26">
        <v>9</v>
      </c>
      <c r="B23" s="57">
        <f t="shared" si="4"/>
        <v>81</v>
      </c>
      <c r="H23" s="60">
        <v>398.82825000000003</v>
      </c>
      <c r="I23" s="60">
        <f>Q10</f>
        <v>68.434199549350524</v>
      </c>
      <c r="J23" s="60">
        <f>Q11</f>
        <v>6592.6553477496818</v>
      </c>
      <c r="K23" s="60">
        <f>Q12</f>
        <v>5569.3761510957975</v>
      </c>
      <c r="U23" s="76" t="s">
        <v>137</v>
      </c>
      <c r="V23" s="76"/>
      <c r="W23" s="76"/>
      <c r="X23" s="76"/>
    </row>
    <row r="24" spans="1:25">
      <c r="A24" s="26">
        <v>10</v>
      </c>
      <c r="B24" s="57">
        <f t="shared" si="4"/>
        <v>100</v>
      </c>
      <c r="U24" s="60">
        <f>C4</f>
        <v>27</v>
      </c>
      <c r="V24" s="60">
        <f>G4</f>
        <v>0</v>
      </c>
      <c r="W24" s="60">
        <f>K4</f>
        <v>0</v>
      </c>
      <c r="X24" s="60">
        <f>O4</f>
        <v>0</v>
      </c>
    </row>
    <row r="25" spans="1:25">
      <c r="T25" s="57">
        <v>1</v>
      </c>
      <c r="U25" s="60">
        <f>E10</f>
        <v>84.765613270996624</v>
      </c>
      <c r="V25" s="60">
        <f>I10</f>
        <v>194.98109976083833</v>
      </c>
      <c r="W25" s="60">
        <f>M10</f>
        <v>85.421691320305627</v>
      </c>
      <c r="X25" s="60">
        <f>Q10</f>
        <v>68.434199549350524</v>
      </c>
    </row>
    <row r="26" spans="1:25">
      <c r="T26" s="57">
        <v>4</v>
      </c>
      <c r="U26" s="60">
        <f>E11</f>
        <v>2378.2302363904291</v>
      </c>
      <c r="V26" s="60">
        <f>I11</f>
        <v>2251.1621038738062</v>
      </c>
      <c r="W26" s="60">
        <f>M11</f>
        <v>1171.7828353215618</v>
      </c>
      <c r="X26" s="60">
        <f>Q11</f>
        <v>6592.6553477496818</v>
      </c>
    </row>
    <row r="27" spans="1:25">
      <c r="T27" s="57">
        <v>16</v>
      </c>
      <c r="U27" s="60">
        <f>E12</f>
        <v>3653.4407631494573</v>
      </c>
      <c r="V27" s="60">
        <f>I12</f>
        <v>3311.9248787454958</v>
      </c>
      <c r="W27" s="60">
        <f>M12</f>
        <v>1623.7178443665971</v>
      </c>
      <c r="X27" s="60">
        <f>Q12</f>
        <v>5569.3761510957975</v>
      </c>
    </row>
    <row r="28" spans="1:25">
      <c r="T28" s="57" t="s">
        <v>131</v>
      </c>
      <c r="U28" s="60">
        <f>C9</f>
        <v>6.9883040935672511</v>
      </c>
      <c r="V28" s="60">
        <f>G9</f>
        <v>49.591577634076053</v>
      </c>
      <c r="W28" s="60">
        <f>K9</f>
        <v>73.318238950395155</v>
      </c>
      <c r="X28" s="60">
        <f>O9</f>
        <v>398.82825000000003</v>
      </c>
    </row>
    <row r="29" spans="1:25">
      <c r="T29" s="76" t="s">
        <v>134</v>
      </c>
      <c r="U29" s="76"/>
      <c r="V29" s="76"/>
      <c r="W29" s="76"/>
      <c r="X29" s="76"/>
    </row>
    <row r="30" spans="1:25">
      <c r="T30" s="26">
        <v>1</v>
      </c>
      <c r="U30" s="60">
        <f>C10</f>
        <v>1.91</v>
      </c>
      <c r="V30" s="60">
        <f>G10</f>
        <v>2.69</v>
      </c>
      <c r="W30" s="60">
        <f>K10</f>
        <v>3.12</v>
      </c>
      <c r="X30" s="60">
        <f>O10</f>
        <v>3.31</v>
      </c>
    </row>
    <row r="31" spans="1:25">
      <c r="T31" s="26">
        <v>4</v>
      </c>
      <c r="U31" s="60">
        <f>C11</f>
        <v>0.31</v>
      </c>
      <c r="V31" s="60">
        <f>G11</f>
        <v>2.02</v>
      </c>
      <c r="W31" s="60">
        <f>K11</f>
        <v>4.49</v>
      </c>
      <c r="X31" s="60">
        <f>O11</f>
        <v>4.3899999999999997</v>
      </c>
    </row>
    <row r="32" spans="1:25">
      <c r="T32" s="26">
        <v>16</v>
      </c>
      <c r="U32" s="60">
        <f>C12</f>
        <v>0.41</v>
      </c>
      <c r="V32" s="60">
        <f>G12</f>
        <v>3.05</v>
      </c>
      <c r="W32" s="60">
        <f>K12</f>
        <v>8.25</v>
      </c>
      <c r="X32" s="60">
        <f>O12</f>
        <v>12</v>
      </c>
    </row>
    <row r="33" spans="20:24">
      <c r="T33" s="76" t="s">
        <v>135</v>
      </c>
      <c r="U33" s="76"/>
      <c r="V33" s="76"/>
      <c r="W33" s="76"/>
      <c r="X33" s="76"/>
    </row>
    <row r="34" spans="20:24">
      <c r="T34" s="26">
        <f>B10</f>
        <v>1</v>
      </c>
      <c r="U34" s="26">
        <f>U30/U$30</f>
        <v>1</v>
      </c>
      <c r="V34" s="26">
        <f>G10/G$10</f>
        <v>1</v>
      </c>
      <c r="W34" s="26">
        <f>K10/K$10</f>
        <v>1</v>
      </c>
      <c r="X34" s="26">
        <f>O10/O$10</f>
        <v>1</v>
      </c>
    </row>
    <row r="35" spans="20:24">
      <c r="T35" s="57">
        <f>B11</f>
        <v>4</v>
      </c>
      <c r="U35" s="57">
        <f>U31/U$30</f>
        <v>0.16230366492146597</v>
      </c>
      <c r="V35" s="57">
        <f>G11/G$10</f>
        <v>0.75092936802973975</v>
      </c>
      <c r="W35" s="57">
        <f>K11/K$10</f>
        <v>1.4391025641025641</v>
      </c>
      <c r="X35" s="57">
        <f>O11/O$10</f>
        <v>1.3262839879154078</v>
      </c>
    </row>
    <row r="36" spans="20:24">
      <c r="T36" s="57">
        <f>B12</f>
        <v>16</v>
      </c>
      <c r="U36" s="57">
        <f>U32/U$30</f>
        <v>0.21465968586387435</v>
      </c>
      <c r="V36" s="57">
        <f>G12/G$10</f>
        <v>1.1338289962825279</v>
      </c>
      <c r="W36" s="57">
        <f>K12/K$10</f>
        <v>2.6442307692307692</v>
      </c>
      <c r="X36" s="57">
        <f>O12/O$10</f>
        <v>3.6253776435045317</v>
      </c>
    </row>
    <row r="37" spans="20:24">
      <c r="T37" s="57"/>
      <c r="U37" s="62"/>
      <c r="V37" s="62" t="s">
        <v>136</v>
      </c>
      <c r="W37" s="62"/>
      <c r="X37" s="62"/>
    </row>
    <row r="38" spans="20:24">
      <c r="T38" s="57">
        <v>1</v>
      </c>
      <c r="U38" s="63">
        <f t="shared" ref="U38:X40" si="5">U30/($T38*$C$5)</f>
        <v>2.9843749999999999E-2</v>
      </c>
      <c r="V38" s="63">
        <f t="shared" si="5"/>
        <v>4.2031249999999999E-2</v>
      </c>
      <c r="W38" s="63">
        <f t="shared" si="5"/>
        <v>4.8750000000000002E-2</v>
      </c>
      <c r="X38" s="63">
        <f t="shared" si="5"/>
        <v>5.1718750000000001E-2</v>
      </c>
    </row>
    <row r="39" spans="20:24">
      <c r="T39" s="57">
        <v>4</v>
      </c>
      <c r="U39" s="63">
        <f t="shared" si="5"/>
        <v>1.2109375E-3</v>
      </c>
      <c r="V39" s="63">
        <f t="shared" si="5"/>
        <v>7.8906250000000001E-3</v>
      </c>
      <c r="W39" s="63">
        <f t="shared" si="5"/>
        <v>1.7539062500000001E-2</v>
      </c>
      <c r="X39" s="63">
        <f t="shared" si="5"/>
        <v>1.7148437499999999E-2</v>
      </c>
    </row>
    <row r="40" spans="20:24">
      <c r="T40" s="57">
        <v>16</v>
      </c>
      <c r="U40" s="63">
        <f t="shared" si="5"/>
        <v>4.0039062499999998E-4</v>
      </c>
      <c r="V40" s="63">
        <f t="shared" si="5"/>
        <v>2.9785156249999998E-3</v>
      </c>
      <c r="W40" s="63">
        <f t="shared" si="5"/>
        <v>8.056640625E-3</v>
      </c>
      <c r="X40" s="63">
        <f t="shared" si="5"/>
        <v>1.171875E-2</v>
      </c>
    </row>
  </sheetData>
  <mergeCells count="11">
    <mergeCell ref="T29:X29"/>
    <mergeCell ref="T33:X33"/>
    <mergeCell ref="U23:X23"/>
    <mergeCell ref="C8:F8"/>
    <mergeCell ref="G8:J8"/>
    <mergeCell ref="K8:N8"/>
    <mergeCell ref="O8:R8"/>
    <mergeCell ref="C14:F14"/>
    <mergeCell ref="G14:J14"/>
    <mergeCell ref="K14:N14"/>
    <mergeCell ref="O14:R1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3:H11"/>
  <sheetViews>
    <sheetView workbookViewId="0">
      <selection activeCell="C7" sqref="C7"/>
    </sheetView>
  </sheetViews>
  <sheetFormatPr defaultRowHeight="15"/>
  <sheetData>
    <row r="3" spans="2:8">
      <c r="G3">
        <v>32</v>
      </c>
    </row>
    <row r="4" spans="2:8">
      <c r="B4" s="66" t="s">
        <v>140</v>
      </c>
      <c r="C4">
        <f>'Multi-Process'!C4/'Multi-Process'!C6</f>
        <v>9</v>
      </c>
      <c r="G4" s="67">
        <f>'Multi-Process'!E10+8</f>
        <v>92.765613270996624</v>
      </c>
    </row>
    <row r="6" spans="2:8">
      <c r="B6" t="s">
        <v>139</v>
      </c>
      <c r="C6" s="67">
        <f>'Multi-Process'!U28</f>
        <v>6.9883040935672511</v>
      </c>
      <c r="D6" s="67">
        <f>'Multi-Process'!V28</f>
        <v>49.591577634076053</v>
      </c>
      <c r="E6" s="67">
        <f>'Multi-Process'!W28</f>
        <v>73.318238950395155</v>
      </c>
      <c r="F6" s="67">
        <f>'Multi-Process'!X28</f>
        <v>398.82825000000003</v>
      </c>
      <c r="G6" s="67">
        <f>C6</f>
        <v>6.9883040935672511</v>
      </c>
      <c r="H6" s="67">
        <f>F6</f>
        <v>398.82825000000003</v>
      </c>
    </row>
    <row r="7" spans="2:8">
      <c r="B7" s="69">
        <v>6</v>
      </c>
      <c r="C7">
        <f>'Multi-Process'!C10/Compare!$C$4</f>
        <v>0.2122222222222222</v>
      </c>
      <c r="D7">
        <f>'Multi-Process'!G10/Compare!$C$4</f>
        <v>0.29888888888888887</v>
      </c>
      <c r="E7">
        <f>'Multi-Process'!K10/Compare!$C$4</f>
        <v>0.34666666666666668</v>
      </c>
      <c r="F7">
        <f>'Multi-Process'!O10/Compare!$C$4</f>
        <v>0.36777777777777776</v>
      </c>
      <c r="G7">
        <f>$B7*2/($G$3+$G$4/G$6)</f>
        <v>0.26505038978730483</v>
      </c>
      <c r="H7">
        <f>$B7*2/($G$3+$G$4/H$6)</f>
        <v>0.37229394201575428</v>
      </c>
    </row>
    <row r="8" spans="2:8">
      <c r="B8">
        <f>3*'Multi-Process'!T26</f>
        <v>12</v>
      </c>
      <c r="C8">
        <f>'Multi-Process'!C11/Compare!$C$4</f>
        <v>3.4444444444444444E-2</v>
      </c>
      <c r="D8">
        <f>'Multi-Process'!G11/Compare!$C$4</f>
        <v>0.22444444444444445</v>
      </c>
      <c r="E8">
        <f>'Multi-Process'!K11/Compare!$C$4</f>
        <v>0.49888888888888894</v>
      </c>
      <c r="F8">
        <f>'Multi-Process'!O11/Compare!$C$4</f>
        <v>0.48777777777777775</v>
      </c>
      <c r="G8">
        <f t="shared" ref="G8:H11" si="0">$B8*2/($G$3+$G$4/G$6)</f>
        <v>0.53010077957460966</v>
      </c>
      <c r="H8">
        <f t="shared" si="0"/>
        <v>0.74458788403150855</v>
      </c>
    </row>
    <row r="9" spans="2:8">
      <c r="B9">
        <f>3*'Multi-Process'!T27</f>
        <v>48</v>
      </c>
      <c r="C9">
        <f>'Multi-Process'!C12/Compare!$C$4</f>
        <v>4.5555555555555551E-2</v>
      </c>
      <c r="D9">
        <f>'Multi-Process'!G12/Compare!$C$4</f>
        <v>0.33888888888888885</v>
      </c>
      <c r="E9">
        <f>'Multi-Process'!K12/Compare!$C$4</f>
        <v>0.91666666666666663</v>
      </c>
      <c r="F9">
        <f>'Multi-Process'!O12/Compare!$C$4</f>
        <v>1.3333333333333333</v>
      </c>
      <c r="G9">
        <f t="shared" si="0"/>
        <v>2.1204031182984386</v>
      </c>
      <c r="H9">
        <f t="shared" si="0"/>
        <v>2.9783515361260342</v>
      </c>
    </row>
    <row r="10" spans="2:8">
      <c r="B10">
        <v>100</v>
      </c>
      <c r="C10" t="e">
        <v>#N/A</v>
      </c>
      <c r="D10" t="e">
        <v>#N/A</v>
      </c>
      <c r="E10" t="e">
        <v>#N/A</v>
      </c>
      <c r="F10" t="e">
        <v>#N/A</v>
      </c>
      <c r="G10">
        <f t="shared" si="0"/>
        <v>4.4175064964550801</v>
      </c>
      <c r="H10">
        <f t="shared" si="0"/>
        <v>6.2048990335959049</v>
      </c>
    </row>
    <row r="11" spans="2:8">
      <c r="B11">
        <v>1000</v>
      </c>
      <c r="C11" t="e">
        <v>#N/A</v>
      </c>
      <c r="D11" t="e">
        <v>#N/A</v>
      </c>
      <c r="E11" t="e">
        <v>#N/A</v>
      </c>
      <c r="F11" t="e">
        <v>#N/A</v>
      </c>
      <c r="G11">
        <f t="shared" si="0"/>
        <v>44.175064964550806</v>
      </c>
      <c r="H11">
        <f t="shared" si="0"/>
        <v>62.048990335959047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O76"/>
  <sheetViews>
    <sheetView topLeftCell="A10" workbookViewId="0">
      <selection activeCell="S13" sqref="S13"/>
    </sheetView>
  </sheetViews>
  <sheetFormatPr defaultRowHeight="15"/>
  <cols>
    <col min="1" max="1" width="4.140625" style="70" customWidth="1"/>
    <col min="2" max="2" width="35.7109375" style="64" customWidth="1"/>
    <col min="3" max="3" width="9.140625" style="64" customWidth="1"/>
    <col min="4" max="4" width="16.5703125" style="64" customWidth="1"/>
    <col min="5" max="13" width="9.140625" style="64"/>
    <col min="14" max="14" width="16.5703125" style="64" customWidth="1"/>
    <col min="15" max="16384" width="9.140625" style="64"/>
  </cols>
  <sheetData>
    <row r="6" spans="2:14">
      <c r="C6" s="76" t="s">
        <v>148</v>
      </c>
      <c r="D6" s="76"/>
      <c r="E6" s="76"/>
      <c r="F6" s="76" t="s">
        <v>142</v>
      </c>
      <c r="G6" s="76"/>
      <c r="H6" s="76" t="s">
        <v>143</v>
      </c>
      <c r="I6" s="76"/>
      <c r="J6" s="76" t="s">
        <v>146</v>
      </c>
      <c r="K6" s="76"/>
      <c r="L6" s="76" t="s">
        <v>147</v>
      </c>
      <c r="M6" s="76"/>
    </row>
    <row r="7" spans="2:14">
      <c r="B7" s="64" t="s">
        <v>145</v>
      </c>
      <c r="C7" s="64">
        <v>1333</v>
      </c>
      <c r="D7" s="64">
        <v>1333</v>
      </c>
      <c r="E7" s="64">
        <v>1333</v>
      </c>
      <c r="F7" s="64">
        <v>1600</v>
      </c>
      <c r="G7" s="64">
        <v>1600</v>
      </c>
      <c r="H7" s="64">
        <v>1866</v>
      </c>
      <c r="I7" s="64">
        <v>1866</v>
      </c>
      <c r="J7" s="64">
        <v>3200</v>
      </c>
      <c r="K7" s="64">
        <v>3200</v>
      </c>
      <c r="L7" s="64">
        <v>2000</v>
      </c>
      <c r="M7" s="64">
        <v>2000</v>
      </c>
    </row>
    <row r="8" spans="2:14">
      <c r="B8" s="64" t="s">
        <v>144</v>
      </c>
      <c r="C8" s="64">
        <f>8*C7/1000</f>
        <v>10.664</v>
      </c>
      <c r="D8" s="64">
        <f t="shared" ref="D8:M8" si="0">8*D7/1000</f>
        <v>10.664</v>
      </c>
      <c r="E8" s="64">
        <f t="shared" si="0"/>
        <v>10.664</v>
      </c>
      <c r="F8" s="64">
        <f>F7/1000</f>
        <v>1.6</v>
      </c>
      <c r="G8" s="68">
        <f t="shared" ref="G8:K8" si="1">G7/1000</f>
        <v>1.6</v>
      </c>
      <c r="H8" s="68">
        <f t="shared" si="1"/>
        <v>1.8660000000000001</v>
      </c>
      <c r="I8" s="68">
        <f t="shared" si="1"/>
        <v>1.8660000000000001</v>
      </c>
      <c r="J8" s="68">
        <f t="shared" si="1"/>
        <v>3.2</v>
      </c>
      <c r="K8" s="68">
        <f t="shared" si="1"/>
        <v>3.2</v>
      </c>
      <c r="L8" s="64">
        <f t="shared" si="0"/>
        <v>16</v>
      </c>
      <c r="M8" s="64">
        <f t="shared" si="0"/>
        <v>16</v>
      </c>
    </row>
    <row r="9" spans="2:14">
      <c r="B9" s="64" t="s">
        <v>149</v>
      </c>
      <c r="C9" s="64">
        <v>12</v>
      </c>
      <c r="D9" s="64">
        <v>12</v>
      </c>
      <c r="E9" s="64">
        <v>12</v>
      </c>
      <c r="F9" s="64">
        <v>16</v>
      </c>
      <c r="G9" s="64">
        <v>16</v>
      </c>
      <c r="H9" s="64">
        <v>32</v>
      </c>
      <c r="I9" s="64">
        <v>32</v>
      </c>
    </row>
    <row r="10" spans="2:14">
      <c r="B10" s="64" t="s">
        <v>150</v>
      </c>
      <c r="C10" s="64">
        <v>2</v>
      </c>
      <c r="D10" s="64">
        <v>2</v>
      </c>
      <c r="E10" s="64">
        <v>2</v>
      </c>
      <c r="F10" s="64">
        <v>2</v>
      </c>
      <c r="G10" s="64">
        <v>2</v>
      </c>
      <c r="H10" s="64">
        <v>4</v>
      </c>
      <c r="I10" s="64">
        <v>4</v>
      </c>
      <c r="J10" s="64">
        <v>4</v>
      </c>
      <c r="K10" s="64">
        <v>4</v>
      </c>
      <c r="L10" s="64">
        <v>4</v>
      </c>
      <c r="M10" s="64">
        <v>4</v>
      </c>
    </row>
    <row r="11" spans="2:14">
      <c r="B11" s="64" t="s">
        <v>151</v>
      </c>
      <c r="C11" s="64">
        <v>2660</v>
      </c>
      <c r="D11" s="64">
        <v>2660</v>
      </c>
      <c r="E11" s="64">
        <v>2660</v>
      </c>
      <c r="F11" s="64">
        <v>150</v>
      </c>
      <c r="G11" s="64">
        <v>150</v>
      </c>
      <c r="H11" s="64">
        <v>300</v>
      </c>
      <c r="I11" s="64">
        <v>300</v>
      </c>
      <c r="J11" s="64">
        <v>2000</v>
      </c>
      <c r="K11" s="64">
        <v>2000</v>
      </c>
      <c r="L11" s="64">
        <v>2000</v>
      </c>
      <c r="M11" s="64">
        <v>2000</v>
      </c>
    </row>
    <row r="12" spans="2:14">
      <c r="B12" s="64" t="s">
        <v>153</v>
      </c>
      <c r="C12" s="53">
        <f>'Multi-Threaded'!$I$20</f>
        <v>68.434199549350524</v>
      </c>
      <c r="D12" s="53">
        <f>C12</f>
        <v>68.434199549350524</v>
      </c>
      <c r="E12" s="53">
        <f t="shared" ref="E12:E13" si="2">D12</f>
        <v>68.434199549350524</v>
      </c>
      <c r="F12" s="64">
        <v>108</v>
      </c>
      <c r="G12" s="64">
        <v>108</v>
      </c>
      <c r="H12" s="64">
        <v>108</v>
      </c>
      <c r="I12" s="64">
        <v>108</v>
      </c>
      <c r="J12" s="64">
        <v>108</v>
      </c>
      <c r="K12" s="64">
        <v>108</v>
      </c>
      <c r="L12" s="64">
        <v>108</v>
      </c>
      <c r="M12" s="64">
        <v>108</v>
      </c>
      <c r="N12" s="64">
        <v>108</v>
      </c>
    </row>
    <row r="13" spans="2:14">
      <c r="B13" s="64" t="s">
        <v>152</v>
      </c>
      <c r="C13" s="53">
        <f>'Multi-Threaded'!$I$19</f>
        <v>16.142611250875063</v>
      </c>
      <c r="D13" s="53">
        <f t="shared" ref="D13" si="3">C13</f>
        <v>16.142611250875063</v>
      </c>
      <c r="E13" s="53">
        <f t="shared" si="2"/>
        <v>16.142611250875063</v>
      </c>
      <c r="F13" s="64">
        <v>32</v>
      </c>
      <c r="G13" s="64">
        <v>32</v>
      </c>
      <c r="H13" s="64">
        <v>32</v>
      </c>
      <c r="I13" s="64">
        <v>32</v>
      </c>
      <c r="J13" s="64">
        <v>32</v>
      </c>
      <c r="K13" s="64">
        <v>32</v>
      </c>
      <c r="L13" s="64">
        <v>32</v>
      </c>
      <c r="M13" s="64">
        <v>32</v>
      </c>
      <c r="N13" s="64">
        <v>32</v>
      </c>
    </row>
    <row r="14" spans="2:14">
      <c r="B14" s="64" t="s">
        <v>154</v>
      </c>
      <c r="C14" s="53"/>
      <c r="D14" s="53"/>
      <c r="E14" s="53"/>
      <c r="F14" s="64">
        <v>20</v>
      </c>
      <c r="G14" s="64">
        <v>20</v>
      </c>
      <c r="H14" s="64">
        <v>20</v>
      </c>
      <c r="I14" s="64">
        <v>20</v>
      </c>
      <c r="J14" s="64">
        <v>20</v>
      </c>
      <c r="K14" s="64">
        <v>20</v>
      </c>
      <c r="L14" s="64">
        <v>20</v>
      </c>
      <c r="M14" s="64">
        <v>20</v>
      </c>
      <c r="N14" s="64">
        <v>20</v>
      </c>
    </row>
    <row r="15" spans="2:14">
      <c r="B15" s="64" t="s">
        <v>155</v>
      </c>
      <c r="C15" s="53"/>
      <c r="D15" s="53"/>
      <c r="E15" s="53"/>
      <c r="F15" s="64">
        <v>14</v>
      </c>
      <c r="G15" s="64">
        <v>14</v>
      </c>
      <c r="H15" s="64">
        <v>14</v>
      </c>
      <c r="I15" s="64">
        <v>14</v>
      </c>
      <c r="J15" s="64">
        <v>14</v>
      </c>
      <c r="K15" s="64">
        <v>14</v>
      </c>
      <c r="L15" s="64">
        <v>14</v>
      </c>
      <c r="M15" s="64">
        <v>14</v>
      </c>
      <c r="N15" s="64">
        <v>14</v>
      </c>
    </row>
    <row r="16" spans="2:14">
      <c r="B16" s="72" t="s">
        <v>174</v>
      </c>
      <c r="C16" s="53"/>
      <c r="D16" s="53"/>
      <c r="E16" s="53"/>
      <c r="F16" s="64">
        <v>6</v>
      </c>
      <c r="G16" s="64">
        <v>6</v>
      </c>
      <c r="H16" s="64">
        <v>6</v>
      </c>
      <c r="I16" s="64">
        <v>6</v>
      </c>
      <c r="J16" s="64">
        <v>8</v>
      </c>
      <c r="K16" s="64">
        <v>8</v>
      </c>
      <c r="L16" s="64">
        <v>8</v>
      </c>
      <c r="M16" s="64">
        <v>8</v>
      </c>
    </row>
    <row r="17" spans="1:15">
      <c r="B17" s="72" t="s">
        <v>170</v>
      </c>
      <c r="C17" s="53"/>
      <c r="D17" s="53"/>
      <c r="E17" s="53"/>
      <c r="F17" s="64">
        <v>2.5</v>
      </c>
      <c r="G17" s="64">
        <v>2.5</v>
      </c>
      <c r="H17" s="64">
        <v>2.5</v>
      </c>
      <c r="I17" s="64">
        <v>2.5</v>
      </c>
      <c r="J17" s="64">
        <v>5.97</v>
      </c>
      <c r="K17" s="64">
        <v>5.97</v>
      </c>
      <c r="L17" s="64">
        <v>5.97</v>
      </c>
      <c r="M17" s="64">
        <v>5.97</v>
      </c>
    </row>
    <row r="18" spans="1:15">
      <c r="B18" s="72" t="s">
        <v>161</v>
      </c>
      <c r="C18" s="53"/>
      <c r="D18" s="53"/>
      <c r="E18" s="53"/>
      <c r="F18" s="64">
        <v>7</v>
      </c>
      <c r="G18" s="64">
        <v>7</v>
      </c>
      <c r="H18" s="64">
        <v>7</v>
      </c>
      <c r="I18" s="64">
        <v>7</v>
      </c>
      <c r="J18" s="64">
        <v>7</v>
      </c>
      <c r="K18" s="64">
        <v>7</v>
      </c>
      <c r="L18" s="64">
        <v>7</v>
      </c>
      <c r="M18" s="64">
        <v>7</v>
      </c>
      <c r="N18" s="64" t="s">
        <v>162</v>
      </c>
      <c r="O18" s="64">
        <v>12</v>
      </c>
    </row>
    <row r="19" spans="1:15">
      <c r="B19" s="72" t="s">
        <v>160</v>
      </c>
      <c r="C19" s="53"/>
      <c r="D19" s="53"/>
      <c r="E19" s="53"/>
      <c r="F19" s="64">
        <f>$O$18+F18*8</f>
        <v>68</v>
      </c>
      <c r="G19" s="64">
        <f t="shared" ref="G19:M19" si="4">$O$18+G18*8</f>
        <v>68</v>
      </c>
      <c r="H19" s="64">
        <f t="shared" si="4"/>
        <v>68</v>
      </c>
      <c r="I19" s="64">
        <f t="shared" si="4"/>
        <v>68</v>
      </c>
      <c r="J19" s="64">
        <f t="shared" si="4"/>
        <v>68</v>
      </c>
      <c r="K19" s="64">
        <f t="shared" si="4"/>
        <v>68</v>
      </c>
      <c r="L19" s="64">
        <f t="shared" si="4"/>
        <v>68</v>
      </c>
      <c r="M19" s="64">
        <f t="shared" si="4"/>
        <v>68</v>
      </c>
      <c r="N19" s="68"/>
    </row>
    <row r="20" spans="1:15">
      <c r="B20" s="75" t="s">
        <v>169</v>
      </c>
      <c r="C20" s="53"/>
      <c r="D20" s="53"/>
      <c r="E20" s="53"/>
      <c r="F20" s="53">
        <f>F17*F16/(F19*$O$20)</f>
        <v>2.7573529411764705E-2</v>
      </c>
      <c r="G20" s="53">
        <f t="shared" ref="G20:M20" si="5">G17*G16/(G19*$O$20)</f>
        <v>2.7573529411764705E-2</v>
      </c>
      <c r="H20" s="53">
        <f t="shared" si="5"/>
        <v>2.7573529411764705E-2</v>
      </c>
      <c r="I20" s="53">
        <f t="shared" si="5"/>
        <v>2.7573529411764705E-2</v>
      </c>
      <c r="J20" s="53">
        <f t="shared" si="5"/>
        <v>8.7794117647058814E-2</v>
      </c>
      <c r="K20" s="53">
        <f t="shared" si="5"/>
        <v>8.7794117647058814E-2</v>
      </c>
      <c r="L20" s="53">
        <f t="shared" si="5"/>
        <v>8.7794117647058814E-2</v>
      </c>
      <c r="M20" s="53">
        <f t="shared" si="5"/>
        <v>8.7794117647058814E-2</v>
      </c>
      <c r="N20" s="68" t="s">
        <v>168</v>
      </c>
      <c r="O20" s="64">
        <v>8</v>
      </c>
    </row>
    <row r="21" spans="1:15">
      <c r="B21" s="64" t="s">
        <v>24</v>
      </c>
      <c r="C21" s="64">
        <v>1</v>
      </c>
      <c r="D21" s="64">
        <v>2</v>
      </c>
      <c r="E21" s="64">
        <v>8</v>
      </c>
      <c r="F21" s="64">
        <v>1</v>
      </c>
      <c r="G21" s="64">
        <v>8</v>
      </c>
      <c r="H21" s="64">
        <v>1</v>
      </c>
      <c r="I21" s="64">
        <v>8</v>
      </c>
      <c r="J21" s="64">
        <v>1</v>
      </c>
      <c r="K21" s="64">
        <v>8</v>
      </c>
      <c r="L21" s="64">
        <v>1</v>
      </c>
      <c r="M21" s="64">
        <v>8</v>
      </c>
      <c r="N21" s="64" t="s">
        <v>164</v>
      </c>
      <c r="O21" s="64">
        <v>2</v>
      </c>
    </row>
    <row r="22" spans="1:15">
      <c r="B22" s="64" t="s">
        <v>141</v>
      </c>
      <c r="C22" s="64">
        <f>C21*6</f>
        <v>6</v>
      </c>
      <c r="D22" s="64">
        <f>D21*6</f>
        <v>12</v>
      </c>
      <c r="E22" s="64">
        <f>E21*6</f>
        <v>48</v>
      </c>
      <c r="F22" s="64">
        <f t="shared" ref="F22:K22" si="6">8*F21</f>
        <v>8</v>
      </c>
      <c r="G22" s="64">
        <f t="shared" si="6"/>
        <v>64</v>
      </c>
      <c r="H22" s="64">
        <f t="shared" si="6"/>
        <v>8</v>
      </c>
      <c r="I22" s="64">
        <f t="shared" si="6"/>
        <v>64</v>
      </c>
      <c r="J22" s="64">
        <f t="shared" si="6"/>
        <v>8</v>
      </c>
      <c r="K22" s="64">
        <f t="shared" si="6"/>
        <v>64</v>
      </c>
      <c r="L22" s="64">
        <f>8*4*L21</f>
        <v>32</v>
      </c>
      <c r="M22" s="68">
        <f>8*4*M21</f>
        <v>256</v>
      </c>
      <c r="N22" s="64" t="s">
        <v>157</v>
      </c>
      <c r="O22" s="64" t="s">
        <v>158</v>
      </c>
    </row>
    <row r="23" spans="1:15" ht="15" customHeight="1">
      <c r="A23" s="82" t="s">
        <v>163</v>
      </c>
      <c r="B23" s="53">
        <v>6.9883040935672511</v>
      </c>
      <c r="C23" s="65">
        <v>1.91</v>
      </c>
      <c r="D23" s="65">
        <v>0.31</v>
      </c>
      <c r="E23" s="65">
        <v>0.41</v>
      </c>
      <c r="F23" s="53">
        <f>$O$21*F29*F33*F$22</f>
        <v>0.28466501240694786</v>
      </c>
      <c r="G23" s="53">
        <f t="shared" ref="G23:M23" si="7">$O$21*G29*G33*G$22</f>
        <v>0.38538441692466457</v>
      </c>
      <c r="H23" s="53">
        <f t="shared" si="7"/>
        <v>0.38538441692466457</v>
      </c>
      <c r="I23" s="53">
        <f t="shared" si="7"/>
        <v>0.38538441692466457</v>
      </c>
      <c r="J23" s="53">
        <f t="shared" si="7"/>
        <v>1.2270639834881318</v>
      </c>
      <c r="K23" s="53">
        <f t="shared" si="7"/>
        <v>1.2270639834881318</v>
      </c>
      <c r="L23" s="53">
        <f t="shared" si="7"/>
        <v>1.2270639834881318</v>
      </c>
      <c r="M23" s="53">
        <f t="shared" si="7"/>
        <v>1.2270639834881318</v>
      </c>
      <c r="N23" s="53">
        <f>$N$12+B23*$N$13</f>
        <v>331.62573099415204</v>
      </c>
      <c r="O23" s="53">
        <f>$N$14+$N$15*B23</f>
        <v>117.83625730994152</v>
      </c>
    </row>
    <row r="24" spans="1:15">
      <c r="A24" s="82"/>
      <c r="B24" s="53">
        <v>49.591577634076053</v>
      </c>
      <c r="C24" s="65">
        <v>2.69</v>
      </c>
      <c r="D24" s="65">
        <v>2.02</v>
      </c>
      <c r="E24" s="65">
        <v>3.05</v>
      </c>
      <c r="F24" s="53">
        <f t="shared" ref="F24:M24" si="8">$O$21*F30*F34*F$22</f>
        <v>0.33325709410452303</v>
      </c>
      <c r="G24" s="53">
        <f t="shared" si="8"/>
        <v>2.6660567528361843</v>
      </c>
      <c r="H24" s="53">
        <f t="shared" si="8"/>
        <v>1.3330283764180921</v>
      </c>
      <c r="I24" s="53">
        <f t="shared" si="8"/>
        <v>2.7348296489380175</v>
      </c>
      <c r="J24" s="53">
        <f t="shared" si="8"/>
        <v>6.4</v>
      </c>
      <c r="K24" s="53">
        <f t="shared" si="8"/>
        <v>6.4</v>
      </c>
      <c r="L24" s="53">
        <f t="shared" si="8"/>
        <v>8.7076976022186479</v>
      </c>
      <c r="M24" s="53">
        <f t="shared" si="8"/>
        <v>8.7076976022186479</v>
      </c>
      <c r="N24" s="53">
        <f t="shared" ref="N24:N26" si="9">$N$12+B24*$N$13</f>
        <v>1694.9304842904337</v>
      </c>
      <c r="O24" s="53">
        <f t="shared" ref="O24:O26" si="10">$N$14+$N$15*B24</f>
        <v>714.28208687706478</v>
      </c>
    </row>
    <row r="25" spans="1:15">
      <c r="A25" s="82"/>
      <c r="B25" s="53">
        <v>73.318238950395155</v>
      </c>
      <c r="C25" s="65">
        <v>3.12</v>
      </c>
      <c r="D25" s="65">
        <v>4.49</v>
      </c>
      <c r="E25" s="65">
        <v>8.25</v>
      </c>
      <c r="F25" s="53">
        <f t="shared" ref="F25:M25" si="11">$O$21*F31*F35*F$22</f>
        <v>0.33630440949120954</v>
      </c>
      <c r="G25" s="53">
        <f t="shared" si="11"/>
        <v>2.6904352759296764</v>
      </c>
      <c r="H25" s="53">
        <f t="shared" si="11"/>
        <v>1.3452176379648382</v>
      </c>
      <c r="I25" s="53">
        <f t="shared" si="11"/>
        <v>3.7320000000000002</v>
      </c>
      <c r="J25" s="53">
        <f t="shared" si="11"/>
        <v>6.4</v>
      </c>
      <c r="K25" s="53">
        <f t="shared" si="11"/>
        <v>6.4</v>
      </c>
      <c r="L25" s="53">
        <f t="shared" si="11"/>
        <v>12.873820192172325</v>
      </c>
      <c r="M25" s="53">
        <f t="shared" si="11"/>
        <v>12.873820192172325</v>
      </c>
      <c r="N25" s="53">
        <f t="shared" si="9"/>
        <v>2454.183646412645</v>
      </c>
      <c r="O25" s="53">
        <f t="shared" si="10"/>
        <v>1046.4553453055321</v>
      </c>
    </row>
    <row r="26" spans="1:15">
      <c r="A26" s="82"/>
      <c r="B26" s="53">
        <v>398.82825000000003</v>
      </c>
      <c r="C26" s="65">
        <v>3.31</v>
      </c>
      <c r="D26" s="65">
        <v>4.3899999999999997</v>
      </c>
      <c r="E26" s="65">
        <v>12</v>
      </c>
      <c r="F26" s="53">
        <f t="shared" ref="F26:M26" si="12">$O$21*F32*F36*F$22</f>
        <v>0.34163343874482022</v>
      </c>
      <c r="G26" s="53">
        <f t="shared" si="12"/>
        <v>2.7330675099585617</v>
      </c>
      <c r="H26" s="53">
        <f t="shared" si="12"/>
        <v>1.3665337549792809</v>
      </c>
      <c r="I26" s="53">
        <f t="shared" si="12"/>
        <v>3.7319999999999998</v>
      </c>
      <c r="J26" s="53">
        <f t="shared" si="12"/>
        <v>6.3999999999999995</v>
      </c>
      <c r="K26" s="53">
        <f t="shared" si="12"/>
        <v>6.3999999999999995</v>
      </c>
      <c r="L26" s="53">
        <f t="shared" si="12"/>
        <v>32</v>
      </c>
      <c r="M26" s="53">
        <f t="shared" si="12"/>
        <v>32</v>
      </c>
      <c r="N26" s="53">
        <f t="shared" si="9"/>
        <v>12870.504000000001</v>
      </c>
      <c r="O26" s="53">
        <f t="shared" si="10"/>
        <v>5603.5955000000004</v>
      </c>
    </row>
    <row r="27" spans="1:15">
      <c r="A27" s="71"/>
      <c r="B27" s="53"/>
    </row>
    <row r="28" spans="1:15">
      <c r="A28" s="71"/>
      <c r="B28" s="53"/>
    </row>
    <row r="29" spans="1:15">
      <c r="A29" s="71"/>
      <c r="B29" s="53"/>
      <c r="D29" s="83" t="s">
        <v>166</v>
      </c>
      <c r="E29" s="53">
        <v>6.9883040935672511</v>
      </c>
      <c r="F29" s="74">
        <f>MIN(F$20,F41,F49)</f>
        <v>2.0367245657568239E-2</v>
      </c>
      <c r="G29" s="74">
        <f t="shared" ref="G29:M29" si="13">MIN(G$20,G41,G49)</f>
        <v>2.7573529411764705E-2</v>
      </c>
      <c r="H29" s="74">
        <f t="shared" si="13"/>
        <v>2.7573529411764705E-2</v>
      </c>
      <c r="I29" s="74">
        <f t="shared" si="13"/>
        <v>2.7573529411764705E-2</v>
      </c>
      <c r="J29" s="74">
        <f t="shared" si="13"/>
        <v>8.7794117647058814E-2</v>
      </c>
      <c r="K29" s="74">
        <f t="shared" si="13"/>
        <v>8.7794117647058814E-2</v>
      </c>
      <c r="L29" s="74">
        <f t="shared" si="13"/>
        <v>8.7794117647058814E-2</v>
      </c>
      <c r="M29" s="74">
        <f t="shared" si="13"/>
        <v>8.7794117647058814E-2</v>
      </c>
    </row>
    <row r="30" spans="1:15">
      <c r="A30" s="71"/>
      <c r="B30" s="53"/>
      <c r="D30" s="83"/>
      <c r="E30" s="53">
        <v>49.591577634076053</v>
      </c>
      <c r="F30" s="74">
        <f t="shared" ref="F30:M30" si="14">MIN(F$20,F42,F50)</f>
        <v>3.3600170634169417E-3</v>
      </c>
      <c r="G30" s="74">
        <f t="shared" si="14"/>
        <v>2.6880136507335534E-2</v>
      </c>
      <c r="H30" s="74">
        <f t="shared" si="14"/>
        <v>1.3440068253667767E-2</v>
      </c>
      <c r="I30" s="74">
        <f t="shared" si="14"/>
        <v>2.7573529411764705E-2</v>
      </c>
      <c r="J30" s="74">
        <f t="shared" si="14"/>
        <v>6.4527086103450995E-2</v>
      </c>
      <c r="K30" s="74">
        <f t="shared" si="14"/>
        <v>6.4527086103450995E-2</v>
      </c>
      <c r="L30" s="74">
        <f t="shared" si="14"/>
        <v>8.7794117647058814E-2</v>
      </c>
      <c r="M30" s="74">
        <f t="shared" si="14"/>
        <v>8.7794117647058814E-2</v>
      </c>
    </row>
    <row r="31" spans="1:15">
      <c r="A31" s="71"/>
      <c r="B31" s="53"/>
      <c r="D31" s="83"/>
      <c r="E31" s="53">
        <v>73.318238950395155</v>
      </c>
      <c r="F31" s="74">
        <f t="shared" ref="F31:M31" si="15">MIN(F$20,F43,F51)</f>
        <v>2.2934566780766696E-3</v>
      </c>
      <c r="G31" s="74">
        <f t="shared" si="15"/>
        <v>1.8347653424613357E-2</v>
      </c>
      <c r="H31" s="74">
        <f t="shared" si="15"/>
        <v>9.1738267123066784E-3</v>
      </c>
      <c r="I31" s="74">
        <f t="shared" si="15"/>
        <v>2.5450693125110082E-2</v>
      </c>
      <c r="J31" s="74">
        <f t="shared" si="15"/>
        <v>4.3645347267069805E-2</v>
      </c>
      <c r="K31" s="74">
        <f t="shared" si="15"/>
        <v>4.3645347267069805E-2</v>
      </c>
      <c r="L31" s="74">
        <f t="shared" si="15"/>
        <v>8.7794117647058814E-2</v>
      </c>
      <c r="M31" s="74">
        <f t="shared" si="15"/>
        <v>8.7794117647058814E-2</v>
      </c>
    </row>
    <row r="32" spans="1:15">
      <c r="A32" s="71"/>
      <c r="B32" s="53"/>
      <c r="D32" s="83"/>
      <c r="E32" s="53">
        <v>398.82825000000003</v>
      </c>
      <c r="F32" s="74">
        <f t="shared" ref="F32:M32" si="16">MIN(F$20,F44,F52)</f>
        <v>4.2829643931293758E-4</v>
      </c>
      <c r="G32" s="74">
        <f t="shared" si="16"/>
        <v>3.4263715145035007E-3</v>
      </c>
      <c r="H32" s="74">
        <f t="shared" si="16"/>
        <v>1.7131857572517503E-3</v>
      </c>
      <c r="I32" s="74">
        <f t="shared" si="16"/>
        <v>4.6787056834614897E-3</v>
      </c>
      <c r="J32" s="74">
        <f t="shared" si="16"/>
        <v>8.0235038515952661E-3</v>
      </c>
      <c r="K32" s="74">
        <f t="shared" si="16"/>
        <v>8.0235038515952661E-3</v>
      </c>
      <c r="L32" s="74">
        <f t="shared" si="16"/>
        <v>4.0117519257976332E-2</v>
      </c>
      <c r="M32" s="74">
        <f t="shared" si="16"/>
        <v>4.0117519257976332E-2</v>
      </c>
    </row>
    <row r="33" spans="1:13">
      <c r="A33" s="71"/>
      <c r="B33" s="53"/>
      <c r="D33" s="83" t="s">
        <v>165</v>
      </c>
      <c r="E33" s="53">
        <v>6.9883040935672511</v>
      </c>
      <c r="F33" s="74">
        <f>$E33/F$22</f>
        <v>0.87353801169590639</v>
      </c>
      <c r="G33" s="74">
        <f t="shared" ref="G33:M36" si="17">$E33/G$22</f>
        <v>0.1091922514619883</v>
      </c>
      <c r="H33" s="74">
        <f t="shared" si="17"/>
        <v>0.87353801169590639</v>
      </c>
      <c r="I33" s="74">
        <f t="shared" si="17"/>
        <v>0.1091922514619883</v>
      </c>
      <c r="J33" s="74">
        <f t="shared" si="17"/>
        <v>0.87353801169590639</v>
      </c>
      <c r="K33" s="74">
        <f t="shared" si="17"/>
        <v>0.1091922514619883</v>
      </c>
      <c r="L33" s="74">
        <f t="shared" si="17"/>
        <v>0.2183845029239766</v>
      </c>
      <c r="M33" s="74">
        <f t="shared" si="17"/>
        <v>2.7298062865497075E-2</v>
      </c>
    </row>
    <row r="34" spans="1:13">
      <c r="D34" s="83"/>
      <c r="E34" s="53">
        <v>49.591577634076053</v>
      </c>
      <c r="F34" s="53">
        <f t="shared" ref="F34:F36" si="18">$E34/F$22</f>
        <v>6.1989472042595066</v>
      </c>
      <c r="G34" s="53">
        <f t="shared" si="17"/>
        <v>0.77486840053243833</v>
      </c>
      <c r="H34" s="53">
        <f t="shared" si="17"/>
        <v>6.1989472042595066</v>
      </c>
      <c r="I34" s="53">
        <f t="shared" si="17"/>
        <v>0.77486840053243833</v>
      </c>
      <c r="J34" s="53">
        <f t="shared" si="17"/>
        <v>6.1989472042595066</v>
      </c>
      <c r="K34" s="53">
        <f t="shared" si="17"/>
        <v>0.77486840053243833</v>
      </c>
      <c r="L34" s="53">
        <f t="shared" si="17"/>
        <v>1.5497368010648767</v>
      </c>
      <c r="M34" s="53">
        <f t="shared" si="17"/>
        <v>0.19371710013310958</v>
      </c>
    </row>
    <row r="35" spans="1:13">
      <c r="D35" s="83"/>
      <c r="E35" s="53">
        <v>73.318238950395155</v>
      </c>
      <c r="F35" s="53">
        <f t="shared" si="18"/>
        <v>9.1647798687993944</v>
      </c>
      <c r="G35" s="53">
        <f t="shared" si="17"/>
        <v>1.1455974835999243</v>
      </c>
      <c r="H35" s="53">
        <f t="shared" si="17"/>
        <v>9.1647798687993944</v>
      </c>
      <c r="I35" s="53">
        <f t="shared" si="17"/>
        <v>1.1455974835999243</v>
      </c>
      <c r="J35" s="53">
        <f t="shared" si="17"/>
        <v>9.1647798687993944</v>
      </c>
      <c r="K35" s="53">
        <f t="shared" si="17"/>
        <v>1.1455974835999243</v>
      </c>
      <c r="L35" s="53">
        <f t="shared" si="17"/>
        <v>2.2911949671998486</v>
      </c>
      <c r="M35" s="53">
        <f t="shared" si="17"/>
        <v>0.28639937089998108</v>
      </c>
    </row>
    <row r="36" spans="1:13">
      <c r="D36" s="83"/>
      <c r="E36" s="53">
        <v>398.82825000000003</v>
      </c>
      <c r="F36" s="53">
        <f t="shared" si="18"/>
        <v>49.853531250000003</v>
      </c>
      <c r="G36" s="53">
        <f t="shared" si="17"/>
        <v>6.2316914062500004</v>
      </c>
      <c r="H36" s="53">
        <f t="shared" si="17"/>
        <v>49.853531250000003</v>
      </c>
      <c r="I36" s="53">
        <f t="shared" si="17"/>
        <v>6.2316914062500004</v>
      </c>
      <c r="J36" s="53">
        <f t="shared" si="17"/>
        <v>49.853531250000003</v>
      </c>
      <c r="K36" s="53">
        <f t="shared" si="17"/>
        <v>6.2316914062500004</v>
      </c>
      <c r="L36" s="53">
        <f t="shared" si="17"/>
        <v>12.463382812500001</v>
      </c>
      <c r="M36" s="53">
        <f t="shared" si="17"/>
        <v>1.5579228515625001</v>
      </c>
    </row>
    <row r="37" spans="1:13">
      <c r="D37" s="83" t="s">
        <v>156</v>
      </c>
      <c r="E37" s="53">
        <v>6.9883040935672511</v>
      </c>
      <c r="F37" s="53">
        <f>$O23/F$22</f>
        <v>14.729532163742689</v>
      </c>
      <c r="G37" s="53">
        <f t="shared" ref="G37:M37" si="19">$O23/G$22</f>
        <v>1.8411915204678362</v>
      </c>
      <c r="H37" s="53">
        <f t="shared" si="19"/>
        <v>14.729532163742689</v>
      </c>
      <c r="I37" s="53">
        <f t="shared" si="19"/>
        <v>1.8411915204678362</v>
      </c>
      <c r="J37" s="53">
        <f t="shared" si="19"/>
        <v>14.729532163742689</v>
      </c>
      <c r="K37" s="53">
        <f t="shared" si="19"/>
        <v>1.8411915204678362</v>
      </c>
      <c r="L37" s="53">
        <f t="shared" si="19"/>
        <v>3.6823830409356724</v>
      </c>
      <c r="M37" s="53">
        <f t="shared" si="19"/>
        <v>0.46029788011695905</v>
      </c>
    </row>
    <row r="38" spans="1:13">
      <c r="D38" s="83"/>
      <c r="E38" s="53">
        <v>49.591577634076053</v>
      </c>
      <c r="F38" s="53">
        <f t="shared" ref="F38:M38" si="20">$O24/F$22</f>
        <v>89.285260859633098</v>
      </c>
      <c r="G38" s="53">
        <f t="shared" si="20"/>
        <v>11.160657607454137</v>
      </c>
      <c r="H38" s="53">
        <f t="shared" si="20"/>
        <v>89.285260859633098</v>
      </c>
      <c r="I38" s="53">
        <f t="shared" si="20"/>
        <v>11.160657607454137</v>
      </c>
      <c r="J38" s="53">
        <f t="shared" si="20"/>
        <v>89.285260859633098</v>
      </c>
      <c r="K38" s="53">
        <f t="shared" si="20"/>
        <v>11.160657607454137</v>
      </c>
      <c r="L38" s="53">
        <f t="shared" si="20"/>
        <v>22.321315214908275</v>
      </c>
      <c r="M38" s="53">
        <f t="shared" si="20"/>
        <v>2.7901644018635343</v>
      </c>
    </row>
    <row r="39" spans="1:13">
      <c r="D39" s="83"/>
      <c r="E39" s="53">
        <v>73.318238950395155</v>
      </c>
      <c r="F39" s="53">
        <f t="shared" ref="F39:M39" si="21">$O25/F$22</f>
        <v>130.80691816319151</v>
      </c>
      <c r="G39" s="53">
        <f t="shared" si="21"/>
        <v>16.350864770398939</v>
      </c>
      <c r="H39" s="53">
        <f t="shared" si="21"/>
        <v>130.80691816319151</v>
      </c>
      <c r="I39" s="53">
        <f t="shared" si="21"/>
        <v>16.350864770398939</v>
      </c>
      <c r="J39" s="53">
        <f t="shared" si="21"/>
        <v>130.80691816319151</v>
      </c>
      <c r="K39" s="53">
        <f t="shared" si="21"/>
        <v>16.350864770398939</v>
      </c>
      <c r="L39" s="53">
        <f t="shared" si="21"/>
        <v>32.701729540797878</v>
      </c>
      <c r="M39" s="53">
        <f t="shared" si="21"/>
        <v>4.0877161925997347</v>
      </c>
    </row>
    <row r="40" spans="1:13">
      <c r="D40" s="83"/>
      <c r="E40" s="53">
        <v>398.82825000000003</v>
      </c>
      <c r="F40" s="53">
        <f t="shared" ref="F40:M40" si="22">$O26/F$22</f>
        <v>700.44943750000004</v>
      </c>
      <c r="G40" s="53">
        <f t="shared" si="22"/>
        <v>87.556179687500006</v>
      </c>
      <c r="H40" s="53">
        <f t="shared" si="22"/>
        <v>700.44943750000004</v>
      </c>
      <c r="I40" s="53">
        <f t="shared" si="22"/>
        <v>87.556179687500006</v>
      </c>
      <c r="J40" s="53">
        <f t="shared" si="22"/>
        <v>700.44943750000004</v>
      </c>
      <c r="K40" s="53">
        <f t="shared" si="22"/>
        <v>87.556179687500006</v>
      </c>
      <c r="L40" s="53">
        <f t="shared" si="22"/>
        <v>175.11235937500001</v>
      </c>
      <c r="M40" s="53">
        <f t="shared" si="22"/>
        <v>21.889044921875001</v>
      </c>
    </row>
    <row r="41" spans="1:13">
      <c r="D41" s="84" t="s">
        <v>171</v>
      </c>
      <c r="E41" s="53">
        <v>6.9883040935672511</v>
      </c>
      <c r="F41" s="74">
        <f>F$10*F$11/(1000*F37)</f>
        <v>2.0367245657568239E-2</v>
      </c>
      <c r="G41" s="74">
        <f t="shared" ref="G41:M41" si="23">G$10*G$11/(1000*G37)</f>
        <v>0.16293796526054591</v>
      </c>
      <c r="H41" s="74">
        <f t="shared" si="23"/>
        <v>8.1468982630272954E-2</v>
      </c>
      <c r="I41" s="74">
        <f t="shared" si="23"/>
        <v>0.65175186104218363</v>
      </c>
      <c r="J41" s="74">
        <f t="shared" si="23"/>
        <v>0.54312655086848638</v>
      </c>
      <c r="K41" s="74">
        <f t="shared" si="23"/>
        <v>4.345012406947891</v>
      </c>
      <c r="L41" s="74">
        <f t="shared" si="23"/>
        <v>2.1725062034739455</v>
      </c>
      <c r="M41" s="74">
        <f t="shared" si="23"/>
        <v>17.380049627791564</v>
      </c>
    </row>
    <row r="42" spans="1:13">
      <c r="D42" s="84"/>
      <c r="E42" s="53">
        <v>49.591577634076053</v>
      </c>
      <c r="F42" s="74">
        <f t="shared" ref="F42:M42" si="24">F$10*F$11/(1000*F38)</f>
        <v>3.3600170634169417E-3</v>
      </c>
      <c r="G42" s="74">
        <f t="shared" si="24"/>
        <v>2.6880136507335534E-2</v>
      </c>
      <c r="H42" s="74">
        <f t="shared" si="24"/>
        <v>1.3440068253667767E-2</v>
      </c>
      <c r="I42" s="74">
        <f t="shared" si="24"/>
        <v>0.10752054602934213</v>
      </c>
      <c r="J42" s="74">
        <f t="shared" si="24"/>
        <v>8.9600455024451783E-2</v>
      </c>
      <c r="K42" s="74">
        <f t="shared" si="24"/>
        <v>0.71680364019561427</v>
      </c>
      <c r="L42" s="74">
        <f t="shared" si="24"/>
        <v>0.35840182009780713</v>
      </c>
      <c r="M42" s="74">
        <f t="shared" si="24"/>
        <v>2.8672145607824571</v>
      </c>
    </row>
    <row r="43" spans="1:13">
      <c r="D43" s="84"/>
      <c r="E43" s="53">
        <v>73.318238950395155</v>
      </c>
      <c r="F43" s="74">
        <f t="shared" ref="F43:M43" si="25">F$10*F$11/(1000*F39)</f>
        <v>2.2934566780766696E-3</v>
      </c>
      <c r="G43" s="74">
        <f t="shared" si="25"/>
        <v>1.8347653424613357E-2</v>
      </c>
      <c r="H43" s="74">
        <f t="shared" si="25"/>
        <v>9.1738267123066784E-3</v>
      </c>
      <c r="I43" s="74">
        <f t="shared" si="25"/>
        <v>7.3390613698453427E-2</v>
      </c>
      <c r="J43" s="74">
        <f t="shared" si="25"/>
        <v>6.1158844748711194E-2</v>
      </c>
      <c r="K43" s="74">
        <f t="shared" si="25"/>
        <v>0.48927075798968955</v>
      </c>
      <c r="L43" s="74">
        <f t="shared" si="25"/>
        <v>0.24463537899484478</v>
      </c>
      <c r="M43" s="74">
        <f t="shared" si="25"/>
        <v>1.9570830319587582</v>
      </c>
    </row>
    <row r="44" spans="1:13">
      <c r="D44" s="84"/>
      <c r="E44" s="53">
        <v>398.82825000000003</v>
      </c>
      <c r="F44" s="74">
        <f t="shared" ref="F44:M44" si="26">F$10*F$11/(1000*F40)</f>
        <v>4.2829643931293758E-4</v>
      </c>
      <c r="G44" s="74">
        <f t="shared" si="26"/>
        <v>3.4263715145035007E-3</v>
      </c>
      <c r="H44" s="74">
        <f t="shared" si="26"/>
        <v>1.7131857572517503E-3</v>
      </c>
      <c r="I44" s="74">
        <f t="shared" si="26"/>
        <v>1.3705486058014003E-2</v>
      </c>
      <c r="J44" s="74">
        <f t="shared" si="26"/>
        <v>1.1421238381678335E-2</v>
      </c>
      <c r="K44" s="74">
        <f t="shared" si="26"/>
        <v>9.136990705342668E-2</v>
      </c>
      <c r="L44" s="74">
        <f t="shared" si="26"/>
        <v>4.568495352671334E-2</v>
      </c>
      <c r="M44" s="74">
        <f t="shared" si="26"/>
        <v>0.36547962821370672</v>
      </c>
    </row>
    <row r="45" spans="1:13">
      <c r="D45" s="83" t="s">
        <v>159</v>
      </c>
      <c r="E45" s="53">
        <v>6.9883040935672511</v>
      </c>
      <c r="F45" s="53">
        <f>$N23/F$22</f>
        <v>41.453216374269005</v>
      </c>
      <c r="G45" s="53">
        <f t="shared" ref="G45:M45" si="27">$N23/G$22</f>
        <v>5.1816520467836256</v>
      </c>
      <c r="H45" s="53">
        <f t="shared" si="27"/>
        <v>41.453216374269005</v>
      </c>
      <c r="I45" s="53">
        <f t="shared" si="27"/>
        <v>5.1816520467836256</v>
      </c>
      <c r="J45" s="53">
        <f t="shared" si="27"/>
        <v>41.453216374269005</v>
      </c>
      <c r="K45" s="53">
        <f t="shared" si="27"/>
        <v>5.1816520467836256</v>
      </c>
      <c r="L45" s="53">
        <f t="shared" si="27"/>
        <v>10.363304093567251</v>
      </c>
      <c r="M45" s="53">
        <f t="shared" si="27"/>
        <v>1.2954130116959064</v>
      </c>
    </row>
    <row r="46" spans="1:13">
      <c r="D46" s="83"/>
      <c r="E46" s="53">
        <v>49.591577634076053</v>
      </c>
      <c r="F46" s="53">
        <f t="shared" ref="F46:M46" si="28">$N24/F$22</f>
        <v>211.86631053630421</v>
      </c>
      <c r="G46" s="53">
        <f t="shared" si="28"/>
        <v>26.483288817038027</v>
      </c>
      <c r="H46" s="53">
        <f t="shared" si="28"/>
        <v>211.86631053630421</v>
      </c>
      <c r="I46" s="53">
        <f t="shared" si="28"/>
        <v>26.483288817038027</v>
      </c>
      <c r="J46" s="53">
        <f t="shared" si="28"/>
        <v>211.86631053630421</v>
      </c>
      <c r="K46" s="53">
        <f t="shared" si="28"/>
        <v>26.483288817038027</v>
      </c>
      <c r="L46" s="53">
        <f t="shared" si="28"/>
        <v>52.966577634076053</v>
      </c>
      <c r="M46" s="53">
        <f t="shared" si="28"/>
        <v>6.6208222042595066</v>
      </c>
    </row>
    <row r="47" spans="1:13">
      <c r="D47" s="83"/>
      <c r="E47" s="53">
        <v>73.318238950395155</v>
      </c>
      <c r="F47" s="53">
        <f t="shared" ref="F47:M47" si="29">$N25/F$22</f>
        <v>306.77295580158062</v>
      </c>
      <c r="G47" s="53">
        <f t="shared" si="29"/>
        <v>38.346619475197578</v>
      </c>
      <c r="H47" s="53">
        <f t="shared" si="29"/>
        <v>306.77295580158062</v>
      </c>
      <c r="I47" s="53">
        <f t="shared" si="29"/>
        <v>38.346619475197578</v>
      </c>
      <c r="J47" s="53">
        <f t="shared" si="29"/>
        <v>306.77295580158062</v>
      </c>
      <c r="K47" s="53">
        <f t="shared" si="29"/>
        <v>38.346619475197578</v>
      </c>
      <c r="L47" s="53">
        <f t="shared" si="29"/>
        <v>76.693238950395155</v>
      </c>
      <c r="M47" s="53">
        <f t="shared" si="29"/>
        <v>9.5866548687993944</v>
      </c>
    </row>
    <row r="48" spans="1:13">
      <c r="D48" s="83"/>
      <c r="E48" s="53">
        <v>398.82825000000003</v>
      </c>
      <c r="F48" s="53">
        <f t="shared" ref="F48:M48" si="30">$N26/F$22</f>
        <v>1608.8130000000001</v>
      </c>
      <c r="G48" s="53">
        <f t="shared" si="30"/>
        <v>201.10162500000001</v>
      </c>
      <c r="H48" s="53">
        <f t="shared" si="30"/>
        <v>1608.8130000000001</v>
      </c>
      <c r="I48" s="53">
        <f t="shared" si="30"/>
        <v>201.10162500000001</v>
      </c>
      <c r="J48" s="53">
        <f t="shared" si="30"/>
        <v>1608.8130000000001</v>
      </c>
      <c r="K48" s="53">
        <f t="shared" si="30"/>
        <v>201.10162500000001</v>
      </c>
      <c r="L48" s="53">
        <f t="shared" si="30"/>
        <v>402.20325000000003</v>
      </c>
      <c r="M48" s="53">
        <f t="shared" si="30"/>
        <v>50.275406250000003</v>
      </c>
    </row>
    <row r="49" spans="1:13">
      <c r="D49" s="85" t="s">
        <v>167</v>
      </c>
      <c r="E49" s="53">
        <v>6.9883040935672511</v>
      </c>
      <c r="F49" s="74">
        <f>F$8/$E49</f>
        <v>0.22895397489539751</v>
      </c>
      <c r="G49" s="74">
        <f t="shared" ref="G49:M52" si="31">G$8/$E49</f>
        <v>0.22895397489539751</v>
      </c>
      <c r="H49" s="74">
        <f t="shared" si="31"/>
        <v>0.26701757322175734</v>
      </c>
      <c r="I49" s="74">
        <f t="shared" si="31"/>
        <v>0.26701757322175734</v>
      </c>
      <c r="J49" s="74">
        <f t="shared" si="31"/>
        <v>0.45790794979079502</v>
      </c>
      <c r="K49" s="74">
        <f t="shared" si="31"/>
        <v>0.45790794979079502</v>
      </c>
      <c r="L49" s="74">
        <f t="shared" si="31"/>
        <v>2.2895397489539748</v>
      </c>
      <c r="M49" s="74">
        <f t="shared" si="31"/>
        <v>2.2895397489539748</v>
      </c>
    </row>
    <row r="50" spans="1:13">
      <c r="D50" s="85"/>
      <c r="E50" s="53">
        <v>49.591577634076053</v>
      </c>
      <c r="F50" s="74">
        <f t="shared" ref="F50:F52" si="32">F$8/$E50</f>
        <v>3.2263543051725498E-2</v>
      </c>
      <c r="G50" s="74">
        <f t="shared" si="31"/>
        <v>3.2263543051725498E-2</v>
      </c>
      <c r="H50" s="74">
        <f t="shared" si="31"/>
        <v>3.7627357084074865E-2</v>
      </c>
      <c r="I50" s="74">
        <f t="shared" si="31"/>
        <v>3.7627357084074865E-2</v>
      </c>
      <c r="J50" s="74">
        <f t="shared" si="31"/>
        <v>6.4527086103450995E-2</v>
      </c>
      <c r="K50" s="74">
        <f t="shared" si="31"/>
        <v>6.4527086103450995E-2</v>
      </c>
      <c r="L50" s="74">
        <f t="shared" si="31"/>
        <v>0.32263543051725496</v>
      </c>
      <c r="M50" s="74">
        <f t="shared" si="31"/>
        <v>0.32263543051725496</v>
      </c>
    </row>
    <row r="51" spans="1:13">
      <c r="D51" s="85"/>
      <c r="E51" s="53">
        <v>73.318238950395155</v>
      </c>
      <c r="F51" s="74">
        <f t="shared" si="32"/>
        <v>2.1822673633534902E-2</v>
      </c>
      <c r="G51" s="74">
        <f t="shared" si="31"/>
        <v>2.1822673633534902E-2</v>
      </c>
      <c r="H51" s="74">
        <f t="shared" si="31"/>
        <v>2.5450693125110082E-2</v>
      </c>
      <c r="I51" s="74">
        <f t="shared" si="31"/>
        <v>2.5450693125110082E-2</v>
      </c>
      <c r="J51" s="74">
        <f t="shared" si="31"/>
        <v>4.3645347267069805E-2</v>
      </c>
      <c r="K51" s="74">
        <f t="shared" si="31"/>
        <v>4.3645347267069805E-2</v>
      </c>
      <c r="L51" s="74">
        <f t="shared" si="31"/>
        <v>0.218226736335349</v>
      </c>
      <c r="M51" s="74">
        <f t="shared" si="31"/>
        <v>0.218226736335349</v>
      </c>
    </row>
    <row r="52" spans="1:13">
      <c r="D52" s="85"/>
      <c r="E52" s="53">
        <v>398.82825000000003</v>
      </c>
      <c r="F52" s="74">
        <f t="shared" si="32"/>
        <v>4.011751925797633E-3</v>
      </c>
      <c r="G52" s="74">
        <f t="shared" si="31"/>
        <v>4.011751925797633E-3</v>
      </c>
      <c r="H52" s="74">
        <f t="shared" si="31"/>
        <v>4.6787056834614897E-3</v>
      </c>
      <c r="I52" s="74">
        <f t="shared" si="31"/>
        <v>4.6787056834614897E-3</v>
      </c>
      <c r="J52" s="74">
        <f t="shared" si="31"/>
        <v>8.0235038515952661E-3</v>
      </c>
      <c r="K52" s="74">
        <f t="shared" si="31"/>
        <v>8.0235038515952661E-3</v>
      </c>
      <c r="L52" s="74">
        <f t="shared" si="31"/>
        <v>4.0117519257976332E-2</v>
      </c>
      <c r="M52" s="74">
        <f t="shared" si="31"/>
        <v>4.0117519257976332E-2</v>
      </c>
    </row>
    <row r="53" spans="1:13" ht="15" customHeight="1">
      <c r="D53" s="81" t="s">
        <v>172</v>
      </c>
      <c r="E53" s="53">
        <v>6.9883040935672511</v>
      </c>
      <c r="F53" s="74">
        <f t="shared" ref="F53:M56" si="33">MIN(F41,F49)</f>
        <v>2.0367245657568239E-2</v>
      </c>
      <c r="G53" s="74">
        <f t="shared" si="33"/>
        <v>0.16293796526054591</v>
      </c>
      <c r="H53" s="74">
        <f t="shared" si="33"/>
        <v>8.1468982630272954E-2</v>
      </c>
      <c r="I53" s="74">
        <f t="shared" si="33"/>
        <v>0.26701757322175734</v>
      </c>
      <c r="J53" s="74">
        <f t="shared" si="33"/>
        <v>0.45790794979079502</v>
      </c>
      <c r="K53" s="74">
        <f t="shared" si="33"/>
        <v>0.45790794979079502</v>
      </c>
      <c r="L53" s="74">
        <f t="shared" si="33"/>
        <v>2.1725062034739455</v>
      </c>
      <c r="M53" s="74">
        <f t="shared" si="33"/>
        <v>2.2895397489539748</v>
      </c>
    </row>
    <row r="54" spans="1:13">
      <c r="D54" s="81"/>
      <c r="E54" s="53">
        <v>49.591577634076053</v>
      </c>
      <c r="F54" s="74">
        <f t="shared" si="33"/>
        <v>3.3600170634169417E-3</v>
      </c>
      <c r="G54" s="74">
        <f t="shared" si="33"/>
        <v>2.6880136507335534E-2</v>
      </c>
      <c r="H54" s="74">
        <f t="shared" si="33"/>
        <v>1.3440068253667767E-2</v>
      </c>
      <c r="I54" s="74">
        <f t="shared" si="33"/>
        <v>3.7627357084074865E-2</v>
      </c>
      <c r="J54" s="74">
        <f t="shared" si="33"/>
        <v>6.4527086103450995E-2</v>
      </c>
      <c r="K54" s="74">
        <f t="shared" si="33"/>
        <v>6.4527086103450995E-2</v>
      </c>
      <c r="L54" s="74">
        <f t="shared" si="33"/>
        <v>0.32263543051725496</v>
      </c>
      <c r="M54" s="74">
        <f t="shared" si="33"/>
        <v>0.32263543051725496</v>
      </c>
    </row>
    <row r="55" spans="1:13">
      <c r="D55" s="81"/>
      <c r="E55" s="53">
        <v>73.318238950395155</v>
      </c>
      <c r="F55" s="74">
        <f t="shared" si="33"/>
        <v>2.2934566780766696E-3</v>
      </c>
      <c r="G55" s="74">
        <f t="shared" si="33"/>
        <v>1.8347653424613357E-2</v>
      </c>
      <c r="H55" s="74">
        <f t="shared" si="33"/>
        <v>9.1738267123066784E-3</v>
      </c>
      <c r="I55" s="74">
        <f t="shared" si="33"/>
        <v>2.5450693125110082E-2</v>
      </c>
      <c r="J55" s="74">
        <f t="shared" si="33"/>
        <v>4.3645347267069805E-2</v>
      </c>
      <c r="K55" s="74">
        <f t="shared" si="33"/>
        <v>4.3645347267069805E-2</v>
      </c>
      <c r="L55" s="74">
        <f t="shared" si="33"/>
        <v>0.218226736335349</v>
      </c>
      <c r="M55" s="74">
        <f t="shared" si="33"/>
        <v>0.218226736335349</v>
      </c>
    </row>
    <row r="56" spans="1:13">
      <c r="D56" s="81"/>
      <c r="E56" s="53">
        <v>398.82825000000003</v>
      </c>
      <c r="F56" s="74">
        <f t="shared" si="33"/>
        <v>4.2829643931293758E-4</v>
      </c>
      <c r="G56" s="74">
        <f t="shared" si="33"/>
        <v>3.4263715145035007E-3</v>
      </c>
      <c r="H56" s="74">
        <f t="shared" si="33"/>
        <v>1.7131857572517503E-3</v>
      </c>
      <c r="I56" s="74">
        <f t="shared" si="33"/>
        <v>4.6787056834614897E-3</v>
      </c>
      <c r="J56" s="74">
        <f t="shared" si="33"/>
        <v>8.0235038515952661E-3</v>
      </c>
      <c r="K56" s="74">
        <f t="shared" si="33"/>
        <v>8.0235038515952661E-3</v>
      </c>
      <c r="L56" s="74">
        <f t="shared" si="33"/>
        <v>4.0117519257976332E-2</v>
      </c>
      <c r="M56" s="74">
        <f t="shared" si="33"/>
        <v>4.0117519257976332E-2</v>
      </c>
    </row>
    <row r="57" spans="1:13" s="68" customFormat="1">
      <c r="A57" s="70"/>
      <c r="D57" s="81" t="s">
        <v>173</v>
      </c>
      <c r="E57" s="53">
        <v>6.9883040935672511</v>
      </c>
      <c r="F57" s="74">
        <f>MIN(F53,F$20)</f>
        <v>2.0367245657568239E-2</v>
      </c>
      <c r="G57" s="74">
        <f t="shared" ref="G57:M57" si="34">MIN(G53,G$20)</f>
        <v>2.7573529411764705E-2</v>
      </c>
      <c r="H57" s="74">
        <f t="shared" si="34"/>
        <v>2.7573529411764705E-2</v>
      </c>
      <c r="I57" s="74">
        <f t="shared" si="34"/>
        <v>2.7573529411764705E-2</v>
      </c>
      <c r="J57" s="74">
        <f t="shared" si="34"/>
        <v>8.7794117647058814E-2</v>
      </c>
      <c r="K57" s="74">
        <f t="shared" si="34"/>
        <v>8.7794117647058814E-2</v>
      </c>
      <c r="L57" s="74">
        <f t="shared" si="34"/>
        <v>8.7794117647058814E-2</v>
      </c>
      <c r="M57" s="74">
        <f t="shared" si="34"/>
        <v>8.7794117647058814E-2</v>
      </c>
    </row>
    <row r="58" spans="1:13" s="68" customFormat="1">
      <c r="A58" s="70"/>
      <c r="D58" s="81"/>
      <c r="E58" s="53">
        <v>49.591577634076053</v>
      </c>
      <c r="F58" s="74">
        <f t="shared" ref="F58:M58" si="35">MIN(F54,F$20)</f>
        <v>3.3600170634169417E-3</v>
      </c>
      <c r="G58" s="74">
        <f t="shared" si="35"/>
        <v>2.6880136507335534E-2</v>
      </c>
      <c r="H58" s="74">
        <f t="shared" si="35"/>
        <v>1.3440068253667767E-2</v>
      </c>
      <c r="I58" s="74">
        <f t="shared" si="35"/>
        <v>2.7573529411764705E-2</v>
      </c>
      <c r="J58" s="74">
        <f t="shared" si="35"/>
        <v>6.4527086103450995E-2</v>
      </c>
      <c r="K58" s="74">
        <f t="shared" si="35"/>
        <v>6.4527086103450995E-2</v>
      </c>
      <c r="L58" s="74">
        <f t="shared" si="35"/>
        <v>8.7794117647058814E-2</v>
      </c>
      <c r="M58" s="74">
        <f t="shared" si="35"/>
        <v>8.7794117647058814E-2</v>
      </c>
    </row>
    <row r="59" spans="1:13" s="68" customFormat="1">
      <c r="A59" s="70"/>
      <c r="D59" s="81"/>
      <c r="E59" s="53">
        <v>73.318238950395155</v>
      </c>
      <c r="F59" s="74">
        <f t="shared" ref="F59:M59" si="36">MIN(F55,F$20)</f>
        <v>2.2934566780766696E-3</v>
      </c>
      <c r="G59" s="74">
        <f t="shared" si="36"/>
        <v>1.8347653424613357E-2</v>
      </c>
      <c r="H59" s="74">
        <f t="shared" si="36"/>
        <v>9.1738267123066784E-3</v>
      </c>
      <c r="I59" s="74">
        <f t="shared" si="36"/>
        <v>2.5450693125110082E-2</v>
      </c>
      <c r="J59" s="74">
        <f t="shared" si="36"/>
        <v>4.3645347267069805E-2</v>
      </c>
      <c r="K59" s="74">
        <f t="shared" si="36"/>
        <v>4.3645347267069805E-2</v>
      </c>
      <c r="L59" s="74">
        <f t="shared" si="36"/>
        <v>8.7794117647058814E-2</v>
      </c>
      <c r="M59" s="74">
        <f t="shared" si="36"/>
        <v>8.7794117647058814E-2</v>
      </c>
    </row>
    <row r="60" spans="1:13" s="68" customFormat="1">
      <c r="A60" s="70"/>
      <c r="D60" s="81"/>
      <c r="E60" s="53">
        <v>398.82825000000003</v>
      </c>
      <c r="F60" s="74">
        <f t="shared" ref="F60:M60" si="37">MIN(F56,F$20)</f>
        <v>4.2829643931293758E-4</v>
      </c>
      <c r="G60" s="74">
        <f t="shared" si="37"/>
        <v>3.4263715145035007E-3</v>
      </c>
      <c r="H60" s="74">
        <f t="shared" si="37"/>
        <v>1.7131857572517503E-3</v>
      </c>
      <c r="I60" s="74">
        <f t="shared" si="37"/>
        <v>4.6787056834614897E-3</v>
      </c>
      <c r="J60" s="74">
        <f t="shared" si="37"/>
        <v>8.0235038515952661E-3</v>
      </c>
      <c r="K60" s="74">
        <f t="shared" si="37"/>
        <v>8.0235038515952661E-3</v>
      </c>
      <c r="L60" s="74">
        <f t="shared" si="37"/>
        <v>4.0117519257976332E-2</v>
      </c>
      <c r="M60" s="74">
        <f t="shared" si="37"/>
        <v>4.0117519257976332E-2</v>
      </c>
    </row>
    <row r="61" spans="1:13">
      <c r="D61" s="81" t="s">
        <v>175</v>
      </c>
      <c r="E61" s="53">
        <v>6.9883040935672511</v>
      </c>
      <c r="F61" s="74">
        <f>IF(F$21=1,F53,F57)</f>
        <v>2.0367245657568239E-2</v>
      </c>
      <c r="G61" s="74">
        <f t="shared" ref="G61:M61" si="38">IF(G$21=1,G53,G57)</f>
        <v>2.7573529411764705E-2</v>
      </c>
      <c r="H61" s="74">
        <f t="shared" si="38"/>
        <v>8.1468982630272954E-2</v>
      </c>
      <c r="I61" s="74">
        <f t="shared" si="38"/>
        <v>2.7573529411764705E-2</v>
      </c>
      <c r="J61" s="74">
        <f t="shared" si="38"/>
        <v>0.45790794979079502</v>
      </c>
      <c r="K61" s="74">
        <f t="shared" si="38"/>
        <v>8.7794117647058814E-2</v>
      </c>
      <c r="L61" s="74">
        <f t="shared" si="38"/>
        <v>2.1725062034739455</v>
      </c>
      <c r="M61" s="74">
        <f t="shared" si="38"/>
        <v>8.7794117647058814E-2</v>
      </c>
    </row>
    <row r="62" spans="1:13">
      <c r="D62" s="81"/>
      <c r="E62" s="53">
        <v>49.591577634076053</v>
      </c>
      <c r="F62" s="74">
        <f t="shared" ref="F62:M62" si="39">IF(F$21=1,F54,F58)</f>
        <v>3.3600170634169417E-3</v>
      </c>
      <c r="G62" s="74">
        <f t="shared" si="39"/>
        <v>2.6880136507335534E-2</v>
      </c>
      <c r="H62" s="74">
        <f t="shared" si="39"/>
        <v>1.3440068253667767E-2</v>
      </c>
      <c r="I62" s="74">
        <f t="shared" si="39"/>
        <v>2.7573529411764705E-2</v>
      </c>
      <c r="J62" s="74">
        <f t="shared" si="39"/>
        <v>6.4527086103450995E-2</v>
      </c>
      <c r="K62" s="74">
        <f t="shared" si="39"/>
        <v>6.4527086103450995E-2</v>
      </c>
      <c r="L62" s="74">
        <f t="shared" si="39"/>
        <v>0.32263543051725496</v>
      </c>
      <c r="M62" s="74">
        <f t="shared" si="39"/>
        <v>8.7794117647058814E-2</v>
      </c>
    </row>
    <row r="63" spans="1:13">
      <c r="D63" s="81"/>
      <c r="E63" s="53">
        <v>73.318238950395155</v>
      </c>
      <c r="F63" s="74">
        <f t="shared" ref="F63:M63" si="40">IF(F$21=1,F55,F59)</f>
        <v>2.2934566780766696E-3</v>
      </c>
      <c r="G63" s="74">
        <f t="shared" si="40"/>
        <v>1.8347653424613357E-2</v>
      </c>
      <c r="H63" s="74">
        <f t="shared" si="40"/>
        <v>9.1738267123066784E-3</v>
      </c>
      <c r="I63" s="74">
        <f t="shared" si="40"/>
        <v>2.5450693125110082E-2</v>
      </c>
      <c r="J63" s="74">
        <f t="shared" si="40"/>
        <v>4.3645347267069805E-2</v>
      </c>
      <c r="K63" s="74">
        <f t="shared" si="40"/>
        <v>4.3645347267069805E-2</v>
      </c>
      <c r="L63" s="74">
        <f t="shared" si="40"/>
        <v>0.218226736335349</v>
      </c>
      <c r="M63" s="74">
        <f t="shared" si="40"/>
        <v>8.7794117647058814E-2</v>
      </c>
    </row>
    <row r="64" spans="1:13">
      <c r="D64" s="81"/>
      <c r="E64" s="53">
        <v>398.82825000000003</v>
      </c>
      <c r="F64" s="74">
        <f t="shared" ref="F64:M64" si="41">IF(F$21=1,F56,F60)</f>
        <v>4.2829643931293758E-4</v>
      </c>
      <c r="G64" s="74">
        <f t="shared" si="41"/>
        <v>3.4263715145035007E-3</v>
      </c>
      <c r="H64" s="74">
        <f t="shared" si="41"/>
        <v>1.7131857572517503E-3</v>
      </c>
      <c r="I64" s="74">
        <f t="shared" si="41"/>
        <v>4.6787056834614897E-3</v>
      </c>
      <c r="J64" s="74">
        <f t="shared" si="41"/>
        <v>8.0235038515952661E-3</v>
      </c>
      <c r="K64" s="74">
        <f t="shared" si="41"/>
        <v>8.0235038515952661E-3</v>
      </c>
      <c r="L64" s="74">
        <f t="shared" si="41"/>
        <v>4.0117519257976332E-2</v>
      </c>
      <c r="M64" s="74">
        <f t="shared" si="41"/>
        <v>4.0117519257976332E-2</v>
      </c>
    </row>
    <row r="65" spans="4:13">
      <c r="D65" s="81" t="s">
        <v>177</v>
      </c>
      <c r="E65" s="53">
        <v>6.9883040935672511</v>
      </c>
      <c r="F65" s="74">
        <f>F61*F$22</f>
        <v>0.16293796526054591</v>
      </c>
      <c r="G65" s="74">
        <f t="shared" ref="G65:M65" si="42">G61*G$22</f>
        <v>1.7647058823529411</v>
      </c>
      <c r="H65" s="74">
        <f t="shared" si="42"/>
        <v>0.65175186104218363</v>
      </c>
      <c r="I65" s="74">
        <f t="shared" si="42"/>
        <v>1.7647058823529411</v>
      </c>
      <c r="J65" s="74">
        <f t="shared" si="42"/>
        <v>3.6632635983263602</v>
      </c>
      <c r="K65" s="74">
        <f t="shared" si="42"/>
        <v>5.6188235294117641</v>
      </c>
      <c r="L65" s="74">
        <f t="shared" si="42"/>
        <v>69.520198511166257</v>
      </c>
      <c r="M65" s="74">
        <f t="shared" si="42"/>
        <v>22.475294117647056</v>
      </c>
    </row>
    <row r="66" spans="4:13">
      <c r="D66" s="81"/>
      <c r="E66" s="53">
        <v>49.591577634076053</v>
      </c>
      <c r="F66" s="74">
        <f t="shared" ref="F66:M66" si="43">F62*F$22</f>
        <v>2.6880136507335534E-2</v>
      </c>
      <c r="G66" s="74">
        <f t="shared" si="43"/>
        <v>1.7203287364694742</v>
      </c>
      <c r="H66" s="74">
        <f t="shared" si="43"/>
        <v>0.10752054602934213</v>
      </c>
      <c r="I66" s="74">
        <f t="shared" si="43"/>
        <v>1.7647058823529411</v>
      </c>
      <c r="J66" s="74">
        <f t="shared" si="43"/>
        <v>0.51621668882760796</v>
      </c>
      <c r="K66" s="74">
        <f t="shared" si="43"/>
        <v>4.1297335106208637</v>
      </c>
      <c r="L66" s="74">
        <f t="shared" si="43"/>
        <v>10.324333776552159</v>
      </c>
      <c r="M66" s="74">
        <f t="shared" si="43"/>
        <v>22.475294117647056</v>
      </c>
    </row>
    <row r="67" spans="4:13">
      <c r="D67" s="81"/>
      <c r="E67" s="53">
        <v>73.318238950395155</v>
      </c>
      <c r="F67" s="74">
        <f t="shared" ref="F67:M67" si="44">F63*F$22</f>
        <v>1.8347653424613357E-2</v>
      </c>
      <c r="G67" s="74">
        <f t="shared" si="44"/>
        <v>1.1742498191752548</v>
      </c>
      <c r="H67" s="74">
        <f t="shared" si="44"/>
        <v>7.3390613698453427E-2</v>
      </c>
      <c r="I67" s="74">
        <f t="shared" si="44"/>
        <v>1.6288443600070452</v>
      </c>
      <c r="J67" s="74">
        <f t="shared" si="44"/>
        <v>0.34916277813655844</v>
      </c>
      <c r="K67" s="74">
        <f t="shared" si="44"/>
        <v>2.7933022250924675</v>
      </c>
      <c r="L67" s="74">
        <f t="shared" si="44"/>
        <v>6.9832555627311681</v>
      </c>
      <c r="M67" s="74">
        <f t="shared" si="44"/>
        <v>22.475294117647056</v>
      </c>
    </row>
    <row r="68" spans="4:13">
      <c r="D68" s="81"/>
      <c r="E68" s="53">
        <v>398.82825000000003</v>
      </c>
      <c r="F68" s="74">
        <f t="shared" ref="F68:M68" si="45">F64*F$22</f>
        <v>3.4263715145035007E-3</v>
      </c>
      <c r="G68" s="74">
        <f t="shared" si="45"/>
        <v>0.21928777692822404</v>
      </c>
      <c r="H68" s="74">
        <f t="shared" si="45"/>
        <v>1.3705486058014003E-2</v>
      </c>
      <c r="I68" s="74">
        <f t="shared" si="45"/>
        <v>0.29943716374153534</v>
      </c>
      <c r="J68" s="74">
        <f t="shared" si="45"/>
        <v>6.4188030812762129E-2</v>
      </c>
      <c r="K68" s="74">
        <f t="shared" si="45"/>
        <v>0.51350424650209703</v>
      </c>
      <c r="L68" s="74">
        <f t="shared" si="45"/>
        <v>1.2837606162552426</v>
      </c>
      <c r="M68" s="74">
        <f t="shared" si="45"/>
        <v>10.270084930041941</v>
      </c>
    </row>
    <row r="69" spans="4:13">
      <c r="D69" s="81" t="s">
        <v>176</v>
      </c>
      <c r="E69" s="53">
        <v>6.9883040935672511</v>
      </c>
      <c r="F69" s="53">
        <f>MIN($E69,F$22)</f>
        <v>6.9883040935672511</v>
      </c>
      <c r="G69" s="53">
        <f t="shared" ref="G69:M72" si="46">MIN($E69,G$22)</f>
        <v>6.9883040935672511</v>
      </c>
      <c r="H69" s="53">
        <f t="shared" si="46"/>
        <v>6.9883040935672511</v>
      </c>
      <c r="I69" s="53">
        <f t="shared" si="46"/>
        <v>6.9883040935672511</v>
      </c>
      <c r="J69" s="53">
        <f t="shared" si="46"/>
        <v>6.9883040935672511</v>
      </c>
      <c r="K69" s="53">
        <f t="shared" si="46"/>
        <v>6.9883040935672511</v>
      </c>
      <c r="L69" s="53">
        <f t="shared" si="46"/>
        <v>6.9883040935672511</v>
      </c>
      <c r="M69" s="53">
        <f t="shared" si="46"/>
        <v>6.9883040935672511</v>
      </c>
    </row>
    <row r="70" spans="4:13">
      <c r="D70" s="81"/>
      <c r="E70" s="53">
        <v>49.591577634076053</v>
      </c>
      <c r="F70" s="53">
        <f t="shared" ref="F70:F72" si="47">MIN($E70,F$22)</f>
        <v>8</v>
      </c>
      <c r="G70" s="53">
        <f t="shared" si="46"/>
        <v>49.591577634076053</v>
      </c>
      <c r="H70" s="53">
        <f t="shared" si="46"/>
        <v>8</v>
      </c>
      <c r="I70" s="53">
        <f t="shared" si="46"/>
        <v>49.591577634076053</v>
      </c>
      <c r="J70" s="53">
        <f t="shared" si="46"/>
        <v>8</v>
      </c>
      <c r="K70" s="53">
        <f t="shared" si="46"/>
        <v>49.591577634076053</v>
      </c>
      <c r="L70" s="53">
        <f t="shared" si="46"/>
        <v>32</v>
      </c>
      <c r="M70" s="53">
        <f t="shared" si="46"/>
        <v>49.591577634076053</v>
      </c>
    </row>
    <row r="71" spans="4:13">
      <c r="D71" s="81"/>
      <c r="E71" s="53">
        <v>73.318238950395155</v>
      </c>
      <c r="F71" s="53">
        <f t="shared" si="47"/>
        <v>8</v>
      </c>
      <c r="G71" s="53">
        <f t="shared" si="46"/>
        <v>64</v>
      </c>
      <c r="H71" s="53">
        <f t="shared" si="46"/>
        <v>8</v>
      </c>
      <c r="I71" s="53">
        <f t="shared" si="46"/>
        <v>64</v>
      </c>
      <c r="J71" s="53">
        <f t="shared" si="46"/>
        <v>8</v>
      </c>
      <c r="K71" s="53">
        <f t="shared" si="46"/>
        <v>64</v>
      </c>
      <c r="L71" s="53">
        <f t="shared" si="46"/>
        <v>32</v>
      </c>
      <c r="M71" s="53">
        <f t="shared" si="46"/>
        <v>73.318238950395155</v>
      </c>
    </row>
    <row r="72" spans="4:13">
      <c r="D72" s="81"/>
      <c r="E72" s="53">
        <v>398.82825000000003</v>
      </c>
      <c r="F72" s="53">
        <f t="shared" si="47"/>
        <v>8</v>
      </c>
      <c r="G72" s="53">
        <f t="shared" si="46"/>
        <v>64</v>
      </c>
      <c r="H72" s="53">
        <f t="shared" si="46"/>
        <v>8</v>
      </c>
      <c r="I72" s="53">
        <f t="shared" si="46"/>
        <v>64</v>
      </c>
      <c r="J72" s="53">
        <f t="shared" si="46"/>
        <v>8</v>
      </c>
      <c r="K72" s="53">
        <f t="shared" si="46"/>
        <v>64</v>
      </c>
      <c r="L72" s="53">
        <f t="shared" si="46"/>
        <v>32</v>
      </c>
      <c r="M72" s="53">
        <f t="shared" si="46"/>
        <v>256</v>
      </c>
    </row>
    <row r="73" spans="4:13" ht="15" customHeight="1">
      <c r="D73" s="81" t="s">
        <v>178</v>
      </c>
      <c r="E73" s="53">
        <v>6.9883040935672511</v>
      </c>
      <c r="F73" s="53">
        <f>F65/F69</f>
        <v>2.3315809254856362E-2</v>
      </c>
      <c r="G73" s="53">
        <f t="shared" ref="G73:M73" si="48">G65/G69</f>
        <v>0.25252276642874721</v>
      </c>
      <c r="H73" s="53">
        <f t="shared" si="48"/>
        <v>9.3263237019425446E-2</v>
      </c>
      <c r="I73" s="53">
        <f t="shared" si="48"/>
        <v>0.25252276642874721</v>
      </c>
      <c r="J73" s="53">
        <f t="shared" si="48"/>
        <v>0.52419922620402315</v>
      </c>
      <c r="K73" s="53">
        <f t="shared" si="48"/>
        <v>0.8040324883091311</v>
      </c>
      <c r="L73" s="53">
        <f t="shared" si="48"/>
        <v>9.9480786154053806</v>
      </c>
      <c r="M73" s="53">
        <f t="shared" si="48"/>
        <v>3.2161299532365244</v>
      </c>
    </row>
    <row r="74" spans="4:13">
      <c r="D74" s="81"/>
      <c r="E74" s="53">
        <v>49.591577634076053</v>
      </c>
      <c r="F74" s="53">
        <f t="shared" ref="F74:M74" si="49">F66/F70</f>
        <v>3.3600170634169417E-3</v>
      </c>
      <c r="G74" s="53">
        <f t="shared" si="49"/>
        <v>3.468993765762713E-2</v>
      </c>
      <c r="H74" s="53">
        <f t="shared" si="49"/>
        <v>1.3440068253667767E-2</v>
      </c>
      <c r="I74" s="53">
        <f t="shared" si="49"/>
        <v>3.5584790130579594E-2</v>
      </c>
      <c r="J74" s="53">
        <f t="shared" si="49"/>
        <v>6.4527086103450995E-2</v>
      </c>
      <c r="K74" s="53">
        <f t="shared" si="49"/>
        <v>8.3274896820043576E-2</v>
      </c>
      <c r="L74" s="53">
        <f t="shared" si="49"/>
        <v>0.32263543051725496</v>
      </c>
      <c r="M74" s="53">
        <f t="shared" si="49"/>
        <v>0.45320788710306165</v>
      </c>
    </row>
    <row r="75" spans="4:13">
      <c r="D75" s="81"/>
      <c r="E75" s="53">
        <v>73.318238950395155</v>
      </c>
      <c r="F75" s="53">
        <f t="shared" ref="F75:M75" si="50">F67/F71</f>
        <v>2.2934566780766696E-3</v>
      </c>
      <c r="G75" s="53">
        <f t="shared" si="50"/>
        <v>1.8347653424613357E-2</v>
      </c>
      <c r="H75" s="53">
        <f t="shared" si="50"/>
        <v>9.1738267123066784E-3</v>
      </c>
      <c r="I75" s="53">
        <f t="shared" si="50"/>
        <v>2.5450693125110082E-2</v>
      </c>
      <c r="J75" s="53">
        <f t="shared" si="50"/>
        <v>4.3645347267069805E-2</v>
      </c>
      <c r="K75" s="53">
        <f t="shared" si="50"/>
        <v>4.3645347267069805E-2</v>
      </c>
      <c r="L75" s="53">
        <f t="shared" si="50"/>
        <v>0.218226736335349</v>
      </c>
      <c r="M75" s="53">
        <f t="shared" si="50"/>
        <v>0.30654438021694908</v>
      </c>
    </row>
    <row r="76" spans="4:13">
      <c r="D76" s="81"/>
      <c r="E76" s="53">
        <v>398.82825000000003</v>
      </c>
      <c r="F76" s="53">
        <f t="shared" ref="F76:M76" si="51">F68/F72</f>
        <v>4.2829643931293758E-4</v>
      </c>
      <c r="G76" s="53">
        <f t="shared" si="51"/>
        <v>3.4263715145035007E-3</v>
      </c>
      <c r="H76" s="53">
        <f t="shared" si="51"/>
        <v>1.7131857572517503E-3</v>
      </c>
      <c r="I76" s="53">
        <f t="shared" si="51"/>
        <v>4.6787056834614897E-3</v>
      </c>
      <c r="J76" s="53">
        <f t="shared" si="51"/>
        <v>8.0235038515952661E-3</v>
      </c>
      <c r="K76" s="53">
        <f t="shared" si="51"/>
        <v>8.0235038515952661E-3</v>
      </c>
      <c r="L76" s="53">
        <f t="shared" si="51"/>
        <v>4.0117519257976332E-2</v>
      </c>
      <c r="M76" s="53">
        <f t="shared" si="51"/>
        <v>4.0117519257976332E-2</v>
      </c>
    </row>
  </sheetData>
  <mergeCells count="18">
    <mergeCell ref="L6:M6"/>
    <mergeCell ref="A23:A26"/>
    <mergeCell ref="D53:D56"/>
    <mergeCell ref="D29:D32"/>
    <mergeCell ref="C6:E6"/>
    <mergeCell ref="F6:G6"/>
    <mergeCell ref="H6:I6"/>
    <mergeCell ref="J6:K6"/>
    <mergeCell ref="D33:D36"/>
    <mergeCell ref="D37:D40"/>
    <mergeCell ref="D41:D44"/>
    <mergeCell ref="D45:D48"/>
    <mergeCell ref="D49:D52"/>
    <mergeCell ref="D69:D72"/>
    <mergeCell ref="D61:D64"/>
    <mergeCell ref="D73:D76"/>
    <mergeCell ref="D57:D60"/>
    <mergeCell ref="D65:D68"/>
  </mergeCells>
  <conditionalFormatting sqref="F23:M26">
    <cfRule type="expression" dxfId="2" priority="2">
      <formula>F29=F49</formula>
    </cfRule>
    <cfRule type="expression" dxfId="1" priority="3">
      <formula>F29=F41</formula>
    </cfRule>
  </conditionalFormatting>
  <conditionalFormatting sqref="F23:M26">
    <cfRule type="expression" dxfId="0" priority="1">
      <formula>F29=F$20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original</vt:lpstr>
      <vt:lpstr>Multi-Threaded</vt:lpstr>
      <vt:lpstr>Multi-Process</vt:lpstr>
      <vt:lpstr>Compare</vt:lpstr>
      <vt:lpstr>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kogge</cp:lastModifiedBy>
  <dcterms:created xsi:type="dcterms:W3CDTF">2017-03-20T15:35:51Z</dcterms:created>
  <dcterms:modified xsi:type="dcterms:W3CDTF">2017-08-06T16:04:17Z</dcterms:modified>
</cp:coreProperties>
</file>