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.baker\State_SEGI\state-segi-24\data\plot_data\meyer\"/>
    </mc:Choice>
  </mc:AlternateContent>
  <xr:revisionPtr revIDLastSave="0" documentId="13_ncr:1_{1AEC71DF-1BC0-4E37-B8F6-132AB899DC61}" xr6:coauthVersionLast="47" xr6:coauthVersionMax="47" xr10:uidLastSave="{00000000-0000-0000-0000-000000000000}"/>
  <bookViews>
    <workbookView xWindow="-110" yWindow="-110" windowWidth="19420" windowHeight="10300" activeTab="2" xr2:uid="{04B4F7A7-DE91-42C6-A184-DF23B59B6A66}"/>
  </bookViews>
  <sheets>
    <sheet name="PlotData" sheetId="1" r:id="rId1"/>
    <sheet name="TreeData" sheetId="3" r:id="rId2"/>
    <sheet name="Monarchs" sheetId="7" r:id="rId3"/>
    <sheet name="Regeneration" sheetId="9" r:id="rId4"/>
    <sheet name="FineFuels" sheetId="4" r:id="rId5"/>
    <sheet name="HeavyFuels" sheetId="8" r:id="rId6"/>
    <sheet name="FineFuelsCalc" sheetId="12" r:id="rId7"/>
    <sheet name="HeavyFuelCalc" sheetId="11" r:id="rId8"/>
    <sheet name="Metadata" sheetId="10" r:id="rId9"/>
    <sheet name="Notes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2" l="1"/>
  <c r="G36" i="12"/>
  <c r="F36" i="12"/>
  <c r="E36" i="12"/>
  <c r="D36" i="12"/>
  <c r="C36" i="12"/>
  <c r="H35" i="12"/>
  <c r="G35" i="12"/>
  <c r="F35" i="12"/>
  <c r="E35" i="12"/>
  <c r="D35" i="12"/>
  <c r="C35" i="12"/>
  <c r="H34" i="12"/>
  <c r="G34" i="12"/>
  <c r="F34" i="12"/>
  <c r="E34" i="12"/>
  <c r="D34" i="12"/>
  <c r="C34" i="12"/>
  <c r="H33" i="12"/>
  <c r="G33" i="12"/>
  <c r="F33" i="12"/>
  <c r="E33" i="12"/>
  <c r="D33" i="12"/>
  <c r="C33" i="12"/>
  <c r="H31" i="12"/>
  <c r="G31" i="12"/>
  <c r="F31" i="12"/>
  <c r="E31" i="12"/>
  <c r="D31" i="12"/>
  <c r="C31" i="12"/>
  <c r="H29" i="12"/>
  <c r="G29" i="12"/>
  <c r="F29" i="12"/>
  <c r="E29" i="12"/>
  <c r="D29" i="12"/>
  <c r="C29" i="12"/>
  <c r="H28" i="12"/>
  <c r="G28" i="12"/>
  <c r="F28" i="12"/>
  <c r="E28" i="12"/>
  <c r="D28" i="12"/>
  <c r="C28" i="12"/>
  <c r="H25" i="12"/>
  <c r="G25" i="12"/>
  <c r="F25" i="12"/>
  <c r="E25" i="12"/>
  <c r="D25" i="12"/>
  <c r="C25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E36" i="11"/>
  <c r="G36" i="11" s="1"/>
  <c r="D36" i="11"/>
  <c r="F36" i="11" s="1"/>
  <c r="H36" i="11" s="1"/>
  <c r="E35" i="11"/>
  <c r="D35" i="11"/>
  <c r="G35" i="11" s="1"/>
  <c r="G34" i="11"/>
  <c r="E34" i="11"/>
  <c r="D34" i="11"/>
  <c r="F34" i="11" s="1"/>
  <c r="H34" i="11" s="1"/>
  <c r="E33" i="11"/>
  <c r="G33" i="11" s="1"/>
  <c r="D33" i="11"/>
  <c r="F33" i="11" s="1"/>
  <c r="H33" i="11" s="1"/>
  <c r="F32" i="11"/>
  <c r="E32" i="11"/>
  <c r="G32" i="11" s="1"/>
  <c r="D32" i="11"/>
  <c r="E31" i="11"/>
  <c r="G31" i="11" s="1"/>
  <c r="D31" i="11"/>
  <c r="F31" i="11" s="1"/>
  <c r="H31" i="11" s="1"/>
  <c r="E30" i="11"/>
  <c r="G30" i="11" s="1"/>
  <c r="D30" i="11"/>
  <c r="F30" i="11" s="1"/>
  <c r="H30" i="11" s="1"/>
  <c r="E29" i="11"/>
  <c r="G29" i="11" s="1"/>
  <c r="D29" i="11"/>
  <c r="F29" i="11" s="1"/>
  <c r="H29" i="11" s="1"/>
  <c r="F28" i="11"/>
  <c r="H28" i="11" s="1"/>
  <c r="E28" i="11"/>
  <c r="G28" i="11" s="1"/>
  <c r="D28" i="11"/>
  <c r="G27" i="11"/>
  <c r="F27" i="11"/>
  <c r="H27" i="11" s="1"/>
  <c r="E27" i="11"/>
  <c r="D27" i="11"/>
  <c r="E26" i="11"/>
  <c r="G26" i="11" s="1"/>
  <c r="D26" i="11"/>
  <c r="F26" i="11" s="1"/>
  <c r="E25" i="11"/>
  <c r="G25" i="11" s="1"/>
  <c r="D25" i="11"/>
  <c r="F25" i="11" s="1"/>
  <c r="G24" i="11"/>
  <c r="E24" i="11"/>
  <c r="D24" i="11"/>
  <c r="F24" i="11" s="1"/>
  <c r="H24" i="11" s="1"/>
  <c r="E23" i="11"/>
  <c r="D23" i="11"/>
  <c r="G23" i="11" s="1"/>
  <c r="G22" i="11"/>
  <c r="E22" i="11"/>
  <c r="D22" i="11"/>
  <c r="F22" i="11" s="1"/>
  <c r="H22" i="11" s="1"/>
  <c r="E21" i="11"/>
  <c r="G21" i="11" s="1"/>
  <c r="D21" i="11"/>
  <c r="F21" i="11" s="1"/>
  <c r="H21" i="11" s="1"/>
  <c r="F20" i="11"/>
  <c r="H20" i="11" s="1"/>
  <c r="E20" i="11"/>
  <c r="G20" i="11" s="1"/>
  <c r="D20" i="11"/>
  <c r="E19" i="11"/>
  <c r="G19" i="11" s="1"/>
  <c r="D19" i="11"/>
  <c r="F19" i="11" s="1"/>
  <c r="H19" i="11" s="1"/>
  <c r="E18" i="11"/>
  <c r="G18" i="11" s="1"/>
  <c r="D18" i="11"/>
  <c r="F18" i="11" s="1"/>
  <c r="H18" i="11" s="1"/>
  <c r="F17" i="11"/>
  <c r="E17" i="11"/>
  <c r="G17" i="11" s="1"/>
  <c r="H17" i="11" s="1"/>
  <c r="D17" i="11"/>
  <c r="F16" i="11"/>
  <c r="E16" i="11"/>
  <c r="G16" i="11" s="1"/>
  <c r="D16" i="11"/>
  <c r="G15" i="11"/>
  <c r="F15" i="11"/>
  <c r="H15" i="11" s="1"/>
  <c r="E15" i="11"/>
  <c r="D15" i="11"/>
  <c r="E14" i="11"/>
  <c r="G14" i="11" s="1"/>
  <c r="D14" i="11"/>
  <c r="F14" i="11" s="1"/>
  <c r="H14" i="11" s="1"/>
  <c r="E13" i="11"/>
  <c r="G13" i="11" s="1"/>
  <c r="D13" i="11"/>
  <c r="F13" i="11" s="1"/>
  <c r="H13" i="11" s="1"/>
  <c r="G12" i="11"/>
  <c r="E12" i="11"/>
  <c r="D12" i="11"/>
  <c r="F12" i="11" s="1"/>
  <c r="H12" i="11" s="1"/>
  <c r="E11" i="11"/>
  <c r="D11" i="11"/>
  <c r="G11" i="11" s="1"/>
  <c r="G10" i="11"/>
  <c r="E10" i="11"/>
  <c r="D10" i="11"/>
  <c r="F10" i="11" s="1"/>
  <c r="H10" i="11" s="1"/>
  <c r="E9" i="11"/>
  <c r="G9" i="11" s="1"/>
  <c r="D9" i="11"/>
  <c r="F9" i="11" s="1"/>
  <c r="H9" i="11" s="1"/>
  <c r="F8" i="11"/>
  <c r="E8" i="11"/>
  <c r="G8" i="11" s="1"/>
  <c r="D8" i="11"/>
  <c r="E7" i="11"/>
  <c r="G7" i="11" s="1"/>
  <c r="D7" i="11"/>
  <c r="F7" i="11" s="1"/>
  <c r="H7" i="11" s="1"/>
  <c r="E6" i="11"/>
  <c r="G6" i="11" s="1"/>
  <c r="D6" i="11"/>
  <c r="F6" i="11" s="1"/>
  <c r="E5" i="11"/>
  <c r="G5" i="11" s="1"/>
  <c r="D5" i="11"/>
  <c r="F5" i="11" s="1"/>
  <c r="H5" i="11" s="1"/>
  <c r="F4" i="11"/>
  <c r="E4" i="11"/>
  <c r="G4" i="11" s="1"/>
  <c r="D4" i="11"/>
  <c r="G3" i="11"/>
  <c r="F3" i="11"/>
  <c r="H3" i="11" s="1"/>
  <c r="E3" i="11"/>
  <c r="D3" i="11"/>
  <c r="E2" i="11"/>
  <c r="G2" i="11" s="1"/>
  <c r="D2" i="11"/>
  <c r="F2" i="11" s="1"/>
  <c r="H2" i="1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1" i="1"/>
  <c r="AU22" i="1"/>
  <c r="AU23" i="1"/>
  <c r="AU25" i="1"/>
  <c r="AU28" i="1"/>
  <c r="AU29" i="1"/>
  <c r="AU31" i="1"/>
  <c r="AU33" i="1"/>
  <c r="AU34" i="1"/>
  <c r="AU35" i="1"/>
  <c r="AU36" i="1"/>
  <c r="AU2" i="1"/>
  <c r="E30" i="4"/>
  <c r="I87" i="8"/>
  <c r="G103" i="8"/>
  <c r="H103" i="8" s="1"/>
  <c r="G4" i="8"/>
  <c r="G5" i="8"/>
  <c r="G6" i="8"/>
  <c r="G8" i="8"/>
  <c r="G9" i="8"/>
  <c r="G11" i="8"/>
  <c r="G12" i="8"/>
  <c r="G13" i="8"/>
  <c r="G14" i="8"/>
  <c r="G15" i="8"/>
  <c r="G16" i="8"/>
  <c r="G17" i="8"/>
  <c r="H17" i="8" s="1"/>
  <c r="G18" i="8"/>
  <c r="G19" i="8"/>
  <c r="G20" i="8"/>
  <c r="G21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80" i="8"/>
  <c r="I78" i="8" s="1"/>
  <c r="G81" i="8"/>
  <c r="H78" i="8" s="1"/>
  <c r="G22" i="8"/>
  <c r="G23" i="8"/>
  <c r="G24" i="8"/>
  <c r="G25" i="8"/>
  <c r="G26" i="8"/>
  <c r="G27" i="8"/>
  <c r="G28" i="8"/>
  <c r="G29" i="8"/>
  <c r="G30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8" i="8"/>
  <c r="G69" i="8"/>
  <c r="H68" i="8" s="1"/>
  <c r="G73" i="8"/>
  <c r="G74" i="8"/>
  <c r="G77" i="8"/>
  <c r="G86" i="8"/>
  <c r="H83" i="8" s="1"/>
  <c r="G87" i="8"/>
  <c r="G88" i="8"/>
  <c r="G89" i="8"/>
  <c r="G90" i="8"/>
  <c r="G91" i="8"/>
  <c r="G92" i="8"/>
  <c r="G93" i="8"/>
  <c r="G94" i="8"/>
  <c r="G99" i="8"/>
  <c r="G100" i="8"/>
  <c r="G101" i="8"/>
  <c r="G102" i="8"/>
  <c r="G105" i="8"/>
  <c r="I103" i="8" s="1"/>
  <c r="G108" i="8"/>
  <c r="G109" i="8"/>
  <c r="G110" i="8"/>
  <c r="G111" i="8"/>
  <c r="G112" i="8"/>
  <c r="G115" i="8"/>
  <c r="G116" i="8"/>
  <c r="G117" i="8"/>
  <c r="G118" i="8"/>
  <c r="G120" i="8"/>
  <c r="G121" i="8"/>
  <c r="G122" i="8"/>
  <c r="G123" i="8"/>
  <c r="G127" i="8"/>
  <c r="G128" i="8"/>
  <c r="G129" i="8"/>
  <c r="G131" i="8"/>
  <c r="G134" i="8"/>
  <c r="G135" i="8"/>
  <c r="G139" i="8"/>
  <c r="G140" i="8"/>
  <c r="G142" i="8"/>
  <c r="G143" i="8"/>
  <c r="G144" i="8"/>
  <c r="G145" i="8"/>
  <c r="G149" i="8"/>
  <c r="G150" i="8"/>
  <c r="G153" i="8"/>
  <c r="G154" i="8"/>
  <c r="G155" i="8"/>
  <c r="G159" i="8"/>
  <c r="H156" i="8" s="1"/>
  <c r="G3" i="8"/>
  <c r="H32" i="11" l="1"/>
  <c r="H8" i="11"/>
  <c r="H6" i="11"/>
  <c r="H25" i="11"/>
  <c r="H26" i="11"/>
  <c r="H16" i="11"/>
  <c r="H4" i="11"/>
  <c r="F11" i="11"/>
  <c r="H11" i="11" s="1"/>
  <c r="F23" i="11"/>
  <c r="H23" i="11" s="1"/>
  <c r="F35" i="11"/>
  <c r="H35" i="11" s="1"/>
  <c r="H132" i="8"/>
  <c r="H107" i="8"/>
  <c r="H18" i="8"/>
  <c r="I107" i="8"/>
  <c r="H87" i="8"/>
  <c r="H2" i="8"/>
  <c r="H22" i="8"/>
  <c r="H31" i="8"/>
  <c r="H9" i="8"/>
  <c r="H139" i="8"/>
  <c r="H99" i="8"/>
  <c r="H73" i="8"/>
  <c r="H45" i="8"/>
  <c r="H115" i="8"/>
  <c r="H151" i="8"/>
  <c r="H146" i="8"/>
  <c r="H126" i="8"/>
  <c r="R2" i="4" l="1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3" i="4"/>
  <c r="S3" i="4"/>
  <c r="T3" i="4"/>
  <c r="T2" i="4"/>
  <c r="S2" i="4"/>
  <c r="R62" i="4"/>
  <c r="S62" i="4"/>
  <c r="T62" i="4"/>
  <c r="R63" i="4"/>
  <c r="S63" i="4"/>
  <c r="T63" i="4"/>
  <c r="R64" i="4"/>
  <c r="S64" i="4"/>
  <c r="T64" i="4"/>
  <c r="R65" i="4"/>
  <c r="S65" i="4"/>
  <c r="T65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2" i="4"/>
  <c r="S82" i="4"/>
  <c r="T82" i="4"/>
  <c r="R83" i="4"/>
  <c r="S83" i="4"/>
  <c r="T83" i="4"/>
  <c r="R84" i="4"/>
  <c r="S84" i="4"/>
  <c r="T84" i="4"/>
  <c r="R85" i="4"/>
  <c r="S85" i="4"/>
  <c r="T85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7" i="4"/>
  <c r="S97" i="4"/>
  <c r="T97" i="4"/>
  <c r="R98" i="4"/>
  <c r="S98" i="4"/>
  <c r="T98" i="4"/>
  <c r="R99" i="4"/>
  <c r="S99" i="4"/>
  <c r="T99" i="4"/>
  <c r="R100" i="4"/>
  <c r="S100" i="4"/>
  <c r="T100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E3" i="4"/>
  <c r="V3" i="4" s="1"/>
  <c r="E4" i="4"/>
  <c r="U4" i="4" s="1"/>
  <c r="E5" i="4"/>
  <c r="U5" i="4" s="1"/>
  <c r="E6" i="4"/>
  <c r="U6" i="4" s="1"/>
  <c r="E7" i="4"/>
  <c r="V7" i="4" s="1"/>
  <c r="E8" i="4"/>
  <c r="U8" i="4" s="1"/>
  <c r="E9" i="4"/>
  <c r="U9" i="4" s="1"/>
  <c r="E10" i="4"/>
  <c r="U10" i="4" s="1"/>
  <c r="E11" i="4"/>
  <c r="V11" i="4" s="1"/>
  <c r="E12" i="4"/>
  <c r="U12" i="4" s="1"/>
  <c r="E13" i="4"/>
  <c r="U13" i="4" s="1"/>
  <c r="E14" i="4"/>
  <c r="U14" i="4" s="1"/>
  <c r="E15" i="4"/>
  <c r="V15" i="4" s="1"/>
  <c r="E16" i="4"/>
  <c r="U16" i="4" s="1"/>
  <c r="E17" i="4"/>
  <c r="U17" i="4" s="1"/>
  <c r="E18" i="4"/>
  <c r="U18" i="4" s="1"/>
  <c r="E19" i="4"/>
  <c r="V19" i="4" s="1"/>
  <c r="E20" i="4"/>
  <c r="U20" i="4" s="1"/>
  <c r="E21" i="4"/>
  <c r="U21" i="4" s="1"/>
  <c r="E22" i="4"/>
  <c r="U22" i="4" s="1"/>
  <c r="E23" i="4"/>
  <c r="V23" i="4" s="1"/>
  <c r="E24" i="4"/>
  <c r="U24" i="4" s="1"/>
  <c r="E25" i="4"/>
  <c r="U25" i="4" s="1"/>
  <c r="E26" i="4"/>
  <c r="U26" i="4" s="1"/>
  <c r="E27" i="4"/>
  <c r="V27" i="4" s="1"/>
  <c r="E28" i="4"/>
  <c r="U28" i="4" s="1"/>
  <c r="E29" i="4"/>
  <c r="U29" i="4" s="1"/>
  <c r="U30" i="4"/>
  <c r="E31" i="4"/>
  <c r="V31" i="4" s="1"/>
  <c r="E32" i="4"/>
  <c r="U32" i="4" s="1"/>
  <c r="E33" i="4"/>
  <c r="U33" i="4" s="1"/>
  <c r="E34" i="4"/>
  <c r="U34" i="4" s="1"/>
  <c r="E35" i="4"/>
  <c r="V35" i="4" s="1"/>
  <c r="E36" i="4"/>
  <c r="U36" i="4" s="1"/>
  <c r="E37" i="4"/>
  <c r="U37" i="4" s="1"/>
  <c r="E38" i="4"/>
  <c r="U38" i="4" s="1"/>
  <c r="E39" i="4"/>
  <c r="V39" i="4" s="1"/>
  <c r="E40" i="4"/>
  <c r="U40" i="4" s="1"/>
  <c r="E41" i="4"/>
  <c r="U41" i="4" s="1"/>
  <c r="E42" i="4"/>
  <c r="U42" i="4" s="1"/>
  <c r="E43" i="4"/>
  <c r="V43" i="4" s="1"/>
  <c r="E44" i="4"/>
  <c r="U44" i="4" s="1"/>
  <c r="E45" i="4"/>
  <c r="U45" i="4" s="1"/>
  <c r="E46" i="4"/>
  <c r="U46" i="4" s="1"/>
  <c r="E47" i="4"/>
  <c r="V47" i="4" s="1"/>
  <c r="E48" i="4"/>
  <c r="U48" i="4" s="1"/>
  <c r="E49" i="4"/>
  <c r="U49" i="4" s="1"/>
  <c r="E50" i="4"/>
  <c r="U50" i="4" s="1"/>
  <c r="E51" i="4"/>
  <c r="V51" i="4" s="1"/>
  <c r="E52" i="4"/>
  <c r="U52" i="4" s="1"/>
  <c r="E53" i="4"/>
  <c r="U53" i="4" s="1"/>
  <c r="E54" i="4"/>
  <c r="U54" i="4" s="1"/>
  <c r="E55" i="4"/>
  <c r="V55" i="4" s="1"/>
  <c r="E56" i="4"/>
  <c r="U56" i="4" s="1"/>
  <c r="E57" i="4"/>
  <c r="U57" i="4" s="1"/>
  <c r="E58" i="4"/>
  <c r="U58" i="4" s="1"/>
  <c r="E59" i="4"/>
  <c r="V59" i="4" s="1"/>
  <c r="E60" i="4"/>
  <c r="U60" i="4" s="1"/>
  <c r="E61" i="4"/>
  <c r="U61" i="4" s="1"/>
  <c r="E62" i="4"/>
  <c r="U62" i="4" s="1"/>
  <c r="E63" i="4"/>
  <c r="V63" i="4" s="1"/>
  <c r="E64" i="4"/>
  <c r="U64" i="4" s="1"/>
  <c r="E65" i="4"/>
  <c r="U65" i="4" s="1"/>
  <c r="E69" i="4"/>
  <c r="U69" i="4" s="1"/>
  <c r="E70" i="4"/>
  <c r="V70" i="4" s="1"/>
  <c r="E71" i="4"/>
  <c r="U71" i="4" s="1"/>
  <c r="E72" i="4"/>
  <c r="U72" i="4" s="1"/>
  <c r="E73" i="4"/>
  <c r="U73" i="4" s="1"/>
  <c r="E74" i="4"/>
  <c r="V74" i="4" s="1"/>
  <c r="E75" i="4"/>
  <c r="V75" i="4" s="1"/>
  <c r="E76" i="4"/>
  <c r="U76" i="4" s="1"/>
  <c r="E77" i="4"/>
  <c r="U77" i="4" s="1"/>
  <c r="E78" i="4"/>
  <c r="V78" i="4" s="1"/>
  <c r="E79" i="4"/>
  <c r="U79" i="4" s="1"/>
  <c r="E80" i="4"/>
  <c r="U80" i="4" s="1"/>
  <c r="E82" i="4"/>
  <c r="U82" i="4" s="1"/>
  <c r="E83" i="4"/>
  <c r="V83" i="4" s="1"/>
  <c r="E84" i="4"/>
  <c r="U84" i="4" s="1"/>
  <c r="E85" i="4"/>
  <c r="U85" i="4" s="1"/>
  <c r="E88" i="4"/>
  <c r="U88" i="4" s="1"/>
  <c r="E89" i="4"/>
  <c r="V89" i="4" s="1"/>
  <c r="E90" i="4"/>
  <c r="U90" i="4" s="1"/>
  <c r="E91" i="4"/>
  <c r="U91" i="4" s="1"/>
  <c r="E92" i="4"/>
  <c r="U92" i="4" s="1"/>
  <c r="E93" i="4"/>
  <c r="V93" i="4" s="1"/>
  <c r="E94" i="4"/>
  <c r="U94" i="4" s="1"/>
  <c r="E95" i="4"/>
  <c r="U95" i="4" s="1"/>
  <c r="E97" i="4"/>
  <c r="U97" i="4" s="1"/>
  <c r="E98" i="4"/>
  <c r="V98" i="4" s="1"/>
  <c r="E99" i="4"/>
  <c r="U99" i="4" s="1"/>
  <c r="E100" i="4"/>
  <c r="U100" i="4" s="1"/>
  <c r="E102" i="4"/>
  <c r="U102" i="4" s="1"/>
  <c r="E103" i="4"/>
  <c r="V103" i="4" s="1"/>
  <c r="E104" i="4"/>
  <c r="U104" i="4" s="1"/>
  <c r="E105" i="4"/>
  <c r="U105" i="4" s="1"/>
  <c r="E106" i="4"/>
  <c r="U106" i="4" s="1"/>
  <c r="E107" i="4"/>
  <c r="V107" i="4" s="1"/>
  <c r="E108" i="4"/>
  <c r="U108" i="4" s="1"/>
  <c r="E109" i="4"/>
  <c r="U109" i="4" s="1"/>
  <c r="E110" i="4"/>
  <c r="U110" i="4" s="1"/>
  <c r="E111" i="4"/>
  <c r="V111" i="4" s="1"/>
  <c r="E112" i="4"/>
  <c r="U112" i="4" s="1"/>
  <c r="E113" i="4"/>
  <c r="U113" i="4" s="1"/>
  <c r="E114" i="4"/>
  <c r="U114" i="4" s="1"/>
  <c r="E115" i="4"/>
  <c r="V115" i="4" s="1"/>
  <c r="E116" i="4"/>
  <c r="U116" i="4" s="1"/>
  <c r="E117" i="4"/>
  <c r="U117" i="4" s="1"/>
  <c r="E2" i="4"/>
  <c r="W2" i="4" s="1"/>
  <c r="V112" i="4" l="1"/>
  <c r="V99" i="4"/>
  <c r="V84" i="4"/>
  <c r="V71" i="4"/>
  <c r="V56" i="4"/>
  <c r="U2" i="4"/>
  <c r="W3" i="4"/>
  <c r="V116" i="4"/>
  <c r="U115" i="4"/>
  <c r="U111" i="4"/>
  <c r="U107" i="4"/>
  <c r="U103" i="4"/>
  <c r="U98" i="4"/>
  <c r="U93" i="4"/>
  <c r="U89" i="4"/>
  <c r="U83" i="4"/>
  <c r="U78" i="4"/>
  <c r="U74" i="4"/>
  <c r="U70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7" i="4"/>
  <c r="U3" i="4"/>
  <c r="W114" i="4"/>
  <c r="W110" i="4"/>
  <c r="W106" i="4"/>
  <c r="W102" i="4"/>
  <c r="W97" i="4"/>
  <c r="W92" i="4"/>
  <c r="W88" i="4"/>
  <c r="W82" i="4"/>
  <c r="W77" i="4"/>
  <c r="W73" i="4"/>
  <c r="W69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V2" i="4"/>
  <c r="V114" i="4"/>
  <c r="V110" i="4"/>
  <c r="V106" i="4"/>
  <c r="V102" i="4"/>
  <c r="V97" i="4"/>
  <c r="V92" i="4"/>
  <c r="V88" i="4"/>
  <c r="V82" i="4"/>
  <c r="V77" i="4"/>
  <c r="V73" i="4"/>
  <c r="V69" i="4"/>
  <c r="V62" i="4"/>
  <c r="V58" i="4"/>
  <c r="V54" i="4"/>
  <c r="V50" i="4"/>
  <c r="V46" i="4"/>
  <c r="V42" i="4"/>
  <c r="V38" i="4"/>
  <c r="V34" i="4"/>
  <c r="V30" i="4"/>
  <c r="V26" i="4"/>
  <c r="V22" i="4"/>
  <c r="V18" i="4"/>
  <c r="V14" i="4"/>
  <c r="V10" i="4"/>
  <c r="V6" i="4"/>
  <c r="W117" i="4"/>
  <c r="W113" i="4"/>
  <c r="W109" i="4"/>
  <c r="W105" i="4"/>
  <c r="W100" i="4"/>
  <c r="W95" i="4"/>
  <c r="W91" i="4"/>
  <c r="W85" i="4"/>
  <c r="W80" i="4"/>
  <c r="W76" i="4"/>
  <c r="W72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W5" i="4"/>
  <c r="V117" i="4"/>
  <c r="V113" i="4"/>
  <c r="V109" i="4"/>
  <c r="V105" i="4"/>
  <c r="V100" i="4"/>
  <c r="V95" i="4"/>
  <c r="V91" i="4"/>
  <c r="V85" i="4"/>
  <c r="V80" i="4"/>
  <c r="V76" i="4"/>
  <c r="V72" i="4"/>
  <c r="V65" i="4"/>
  <c r="V61" i="4"/>
  <c r="V57" i="4"/>
  <c r="V53" i="4"/>
  <c r="V49" i="4"/>
  <c r="V45" i="4"/>
  <c r="V41" i="4"/>
  <c r="V37" i="4"/>
  <c r="V33" i="4"/>
  <c r="V29" i="4"/>
  <c r="V25" i="4"/>
  <c r="V21" i="4"/>
  <c r="V17" i="4"/>
  <c r="V13" i="4"/>
  <c r="V9" i="4"/>
  <c r="V5" i="4"/>
  <c r="W116" i="4"/>
  <c r="W112" i="4"/>
  <c r="W108" i="4"/>
  <c r="W104" i="4"/>
  <c r="W99" i="4"/>
  <c r="W94" i="4"/>
  <c r="W90" i="4"/>
  <c r="W84" i="4"/>
  <c r="W79" i="4"/>
  <c r="W75" i="4"/>
  <c r="W71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W4" i="4"/>
  <c r="V108" i="4"/>
  <c r="V104" i="4"/>
  <c r="V94" i="4"/>
  <c r="V79" i="4"/>
  <c r="V64" i="4"/>
  <c r="V52" i="4"/>
  <c r="V48" i="4"/>
  <c r="V44" i="4"/>
  <c r="V40" i="4"/>
  <c r="V36" i="4"/>
  <c r="V32" i="4"/>
  <c r="V28" i="4"/>
  <c r="V24" i="4"/>
  <c r="V20" i="4"/>
  <c r="V16" i="4"/>
  <c r="V12" i="4"/>
  <c r="V8" i="4"/>
  <c r="V4" i="4"/>
  <c r="V90" i="4"/>
  <c r="V60" i="4"/>
  <c r="U75" i="4"/>
  <c r="W115" i="4"/>
  <c r="W111" i="4"/>
  <c r="W107" i="4"/>
  <c r="W103" i="4"/>
  <c r="W98" i="4"/>
  <c r="W93" i="4"/>
  <c r="W89" i="4"/>
  <c r="W83" i="4"/>
  <c r="W78" i="4"/>
  <c r="W74" i="4"/>
  <c r="W70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L36" i="1"/>
  <c r="N36" i="1"/>
  <c r="M36" i="1"/>
  <c r="N35" i="1"/>
  <c r="L35" i="1"/>
  <c r="M35" i="1"/>
  <c r="N34" i="1"/>
  <c r="L34" i="1"/>
  <c r="M34" i="1"/>
  <c r="M33" i="1"/>
  <c r="L32" i="1"/>
  <c r="N32" i="1"/>
  <c r="M32" i="1"/>
  <c r="M31" i="1"/>
  <c r="L30" i="1"/>
  <c r="M30" i="1"/>
  <c r="L29" i="1"/>
  <c r="M29" i="1"/>
  <c r="M28" i="1" l="1"/>
  <c r="M27" i="1"/>
  <c r="L26" i="1"/>
  <c r="M26" i="1"/>
  <c r="M25" i="1"/>
  <c r="L24" i="1"/>
  <c r="M24" i="1"/>
  <c r="N23" i="1"/>
  <c r="L23" i="1"/>
  <c r="M23" i="1"/>
  <c r="M22" i="1"/>
  <c r="M21" i="1"/>
  <c r="N20" i="1"/>
  <c r="L20" i="1"/>
  <c r="M20" i="1"/>
  <c r="M19" i="1"/>
  <c r="N18" i="1"/>
  <c r="M18" i="1"/>
  <c r="L18" i="1"/>
  <c r="M17" i="1"/>
  <c r="N16" i="1"/>
  <c r="L16" i="1"/>
  <c r="M16" i="1"/>
  <c r="N15" i="1"/>
  <c r="L15" i="1"/>
  <c r="M15" i="1"/>
  <c r="L14" i="1"/>
  <c r="M14" i="1"/>
  <c r="N13" i="1"/>
  <c r="L13" i="1"/>
  <c r="M13" i="1"/>
  <c r="M12" i="1"/>
  <c r="L11" i="1"/>
  <c r="M11" i="1"/>
  <c r="M10" i="1"/>
  <c r="M9" i="1"/>
  <c r="L8" i="1"/>
  <c r="M8" i="1"/>
  <c r="L7" i="1"/>
  <c r="M7" i="1"/>
  <c r="L6" i="1"/>
  <c r="M6" i="1"/>
  <c r="N5" i="1"/>
  <c r="L5" i="1"/>
  <c r="M5" i="1"/>
  <c r="L4" i="1"/>
  <c r="M4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" i="1"/>
  <c r="R3" i="1" s="1"/>
  <c r="L3" i="1"/>
  <c r="M3" i="1"/>
  <c r="Q2" i="1"/>
  <c r="R2" i="1" s="1"/>
  <c r="K7" i="3" l="1"/>
  <c r="K6" i="3"/>
  <c r="K3" i="3"/>
  <c r="K4" i="3"/>
  <c r="K5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0" i="3"/>
  <c r="K23" i="3"/>
  <c r="K24" i="3"/>
  <c r="K25" i="3"/>
  <c r="K26" i="3"/>
  <c r="K27" i="3"/>
  <c r="K28" i="3"/>
  <c r="K2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72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18" i="3"/>
  <c r="K136" i="3"/>
  <c r="K137" i="3"/>
  <c r="K138" i="3"/>
  <c r="K139" i="3"/>
  <c r="K140" i="3"/>
  <c r="K141" i="3"/>
  <c r="K119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3" i="3"/>
  <c r="K174" i="3"/>
  <c r="K171" i="3"/>
  <c r="K175" i="3"/>
  <c r="K176" i="3"/>
  <c r="K177" i="3"/>
  <c r="K178" i="3"/>
  <c r="K179" i="3"/>
  <c r="K180" i="3"/>
  <c r="K181" i="3"/>
  <c r="K182" i="3"/>
  <c r="K183" i="3"/>
  <c r="K184" i="3"/>
  <c r="K185" i="3"/>
  <c r="K172" i="3"/>
  <c r="K186" i="3"/>
  <c r="K187" i="3"/>
  <c r="K188" i="3"/>
  <c r="K189" i="3"/>
  <c r="K190" i="3"/>
  <c r="K191" i="3"/>
  <c r="K192" i="3"/>
  <c r="K193" i="3"/>
  <c r="K194" i="3"/>
  <c r="K195" i="3"/>
  <c r="K197" i="3"/>
  <c r="K196" i="3"/>
  <c r="K198" i="3"/>
  <c r="K199" i="3"/>
  <c r="K200" i="3"/>
  <c r="K201" i="3"/>
  <c r="K202" i="3"/>
  <c r="K203" i="3"/>
  <c r="K206" i="3"/>
  <c r="K204" i="3"/>
  <c r="K207" i="3"/>
  <c r="K208" i="3"/>
  <c r="K209" i="3"/>
  <c r="K210" i="3"/>
  <c r="K211" i="3"/>
  <c r="K212" i="3"/>
  <c r="K213" i="3"/>
  <c r="K214" i="3"/>
  <c r="K215" i="3"/>
  <c r="K205" i="3"/>
  <c r="K216" i="3"/>
  <c r="K217" i="3"/>
  <c r="K218" i="3"/>
  <c r="K219" i="3"/>
  <c r="K224" i="3"/>
  <c r="K220" i="3"/>
  <c r="K225" i="3"/>
  <c r="K226" i="3"/>
  <c r="K227" i="3"/>
  <c r="K228" i="3"/>
  <c r="K229" i="3"/>
  <c r="K221" i="3"/>
  <c r="K230" i="3"/>
  <c r="K231" i="3"/>
  <c r="K232" i="3"/>
  <c r="K233" i="3"/>
  <c r="K234" i="3"/>
  <c r="K222" i="3"/>
  <c r="K235" i="3"/>
  <c r="K236" i="3"/>
  <c r="K223" i="3"/>
  <c r="K237" i="3"/>
  <c r="K238" i="3"/>
  <c r="K239" i="3"/>
  <c r="K240" i="3"/>
  <c r="K242" i="3"/>
  <c r="K243" i="3"/>
  <c r="K244" i="3"/>
  <c r="K246" i="3"/>
  <c r="K245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41" i="3"/>
  <c r="K261" i="3"/>
  <c r="K262" i="3"/>
  <c r="K263" i="3"/>
  <c r="K271" i="3"/>
  <c r="K273" i="3"/>
  <c r="K274" i="3"/>
  <c r="K275" i="3"/>
  <c r="K264" i="3"/>
  <c r="K265" i="3"/>
  <c r="K266" i="3"/>
  <c r="K267" i="3"/>
  <c r="K268" i="3"/>
  <c r="K269" i="3"/>
  <c r="K270" i="3"/>
  <c r="K272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70" i="3"/>
  <c r="K369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7" i="3"/>
  <c r="K426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8" i="3"/>
  <c r="K547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2" i="3"/>
  <c r="M2" i="1" l="1"/>
  <c r="L2" i="1"/>
</calcChain>
</file>

<file path=xl/sharedStrings.xml><?xml version="1.0" encoding="utf-8"?>
<sst xmlns="http://schemas.openxmlformats.org/spreadsheetml/2006/main" count="8679" uniqueCount="693">
  <si>
    <t>Grove</t>
  </si>
  <si>
    <t>Date</t>
  </si>
  <si>
    <t>PlotNo</t>
  </si>
  <si>
    <t>Easting</t>
  </si>
  <si>
    <t>Northing</t>
  </si>
  <si>
    <t>Elev_m</t>
  </si>
  <si>
    <t>Slope%</t>
  </si>
  <si>
    <t>Aspect</t>
  </si>
  <si>
    <t>FireSevClass</t>
  </si>
  <si>
    <t>Photos</t>
  </si>
  <si>
    <t>FuelModel</t>
  </si>
  <si>
    <t>TreeCvr%</t>
  </si>
  <si>
    <t>ShrbCvr%</t>
  </si>
  <si>
    <t>DomShrbSp</t>
  </si>
  <si>
    <t>HerbCvr%</t>
  </si>
  <si>
    <t>DomHerbSp</t>
  </si>
  <si>
    <t>CWDcvr%</t>
  </si>
  <si>
    <t>BrGrdCvr%</t>
  </si>
  <si>
    <t>LitterCvr%</t>
  </si>
  <si>
    <t>RockCvr%</t>
  </si>
  <si>
    <t>SEGIsdlgs</t>
  </si>
  <si>
    <t>SEGIsapls</t>
  </si>
  <si>
    <t>ABCOsapls</t>
  </si>
  <si>
    <t>CADEsapls</t>
  </si>
  <si>
    <t>PILAsapls</t>
  </si>
  <si>
    <t>PIJE.PIPOsapls</t>
  </si>
  <si>
    <t>Notes</t>
  </si>
  <si>
    <t>Mtn Home</t>
  </si>
  <si>
    <t>High</t>
  </si>
  <si>
    <t>Yes</t>
  </si>
  <si>
    <t>TU1</t>
  </si>
  <si>
    <t>CHFO</t>
  </si>
  <si>
    <t>Gayophytum sp.</t>
  </si>
  <si>
    <t>TreeNo</t>
  </si>
  <si>
    <t>InPlot</t>
  </si>
  <si>
    <t>Species</t>
  </si>
  <si>
    <t>Status</t>
  </si>
  <si>
    <t>DBH.cm</t>
  </si>
  <si>
    <t>Torch%.LgSEGI</t>
  </si>
  <si>
    <t>Scorch%.LgSEGI</t>
  </si>
  <si>
    <t>HealthCodes</t>
  </si>
  <si>
    <t>DecayClass</t>
  </si>
  <si>
    <t>WT.tag.no</t>
  </si>
  <si>
    <t>WT.distance</t>
  </si>
  <si>
    <t>WT.azimuth</t>
  </si>
  <si>
    <t>QUKE</t>
  </si>
  <si>
    <t>Dead</t>
  </si>
  <si>
    <t>QUCH</t>
  </si>
  <si>
    <t>ABCO</t>
  </si>
  <si>
    <t>PIPO</t>
  </si>
  <si>
    <t>PILA</t>
  </si>
  <si>
    <t>SizeClass</t>
  </si>
  <si>
    <t>HtClass</t>
  </si>
  <si>
    <t>RegenCount</t>
  </si>
  <si>
    <t>LgSEGIplot</t>
  </si>
  <si>
    <t>Seedling</t>
  </si>
  <si>
    <t>50.1-100.0 cm ht</t>
  </si>
  <si>
    <t>100.1-137 cm ht</t>
  </si>
  <si>
    <t>Sapling</t>
  </si>
  <si>
    <t>0-2.5 cm dbh</t>
  </si>
  <si>
    <t>2.6-5.0 cm dbh</t>
  </si>
  <si>
    <t>SEGI</t>
  </si>
  <si>
    <t>PlotNo.Nearby</t>
  </si>
  <si>
    <t>Monarch.No</t>
  </si>
  <si>
    <t>PostfireStatus</t>
  </si>
  <si>
    <t>PrefireStatus</t>
  </si>
  <si>
    <t>Severity</t>
  </si>
  <si>
    <t>%LiveCwn</t>
  </si>
  <si>
    <t>%DeadCwn</t>
  </si>
  <si>
    <t>Photo</t>
  </si>
  <si>
    <t>CatFace</t>
  </si>
  <si>
    <t>EpicormicSprout</t>
  </si>
  <si>
    <t>Azimuth</t>
  </si>
  <si>
    <t>Litter4</t>
  </si>
  <si>
    <t>Litter8</t>
  </si>
  <si>
    <t>Litter12</t>
  </si>
  <si>
    <t>Duff4</t>
  </si>
  <si>
    <t>Duff8</t>
  </si>
  <si>
    <t>Duff12</t>
  </si>
  <si>
    <t>Fuel4</t>
  </si>
  <si>
    <t>Fuel8</t>
  </si>
  <si>
    <t>Fuel12</t>
  </si>
  <si>
    <t>1Hr</t>
  </si>
  <si>
    <t>10Hr</t>
  </si>
  <si>
    <t>100Hr</t>
  </si>
  <si>
    <t>South</t>
  </si>
  <si>
    <t>North</t>
  </si>
  <si>
    <t>West</t>
  </si>
  <si>
    <t>East</t>
  </si>
  <si>
    <t>IntersectDiameter.cm</t>
  </si>
  <si>
    <t>No CWD</t>
  </si>
  <si>
    <t>Enter plot coordinates only if new coordinates are used to locate plot center.</t>
  </si>
  <si>
    <t>Photos will also be taken of each plot, with 1 photo taken at each cardinal direction from the plot boundary facing plot center.</t>
  </si>
  <si>
    <t>Fire severity class is based on basal area loss: 0% loss and no sign of burning = unburned; &lt;25% BA loss = low severity; 25-75% BA loss = moderate severity; &gt;75% BA loss = high severity (stand-replacing); fire severity for monarchs is within 30 m of tree.</t>
  </si>
  <si>
    <t>Tree species: SEGI - giant sequoia, ABCO - white fir, PILA - sugar pine, CADE - incense cedar, PIPO - ponderosa pine, PIJE - Jeffrey pine, ABMA - red fir, QUKE - black oak, QUCH - canyon live oak, CONU - Pacific dogwood, Other - other tree species (include in Notes)</t>
  </si>
  <si>
    <t>Shrub species: CECO - Mtn whitethorn, CEIN - deerbrush, CEPA - C. parvifolius, ARPA - greenleaf manzanita, RIRO - Sierra gooseberry, SAME - blue elderberry, RINE - Ribes nevadense, CHSE - chinquapin, PREM - bitter cherry, RUPA - Thimbleberry, SYMO - snowberry, CHFO - bear clover, COCO - CA hazelnut,</t>
  </si>
  <si>
    <t>For tree form, record tree number sequentially as they are measured in plot.</t>
  </si>
  <si>
    <t>Bark beetle attack rating: 0 = no pitch tubes, 1 = 1 to 5 pitch tubes, 2 = more than 5 pitch tubes that covering some sections of bole, 3 = mass attack with many pitch tubes spread throughout the bole.</t>
  </si>
  <si>
    <t>Install two tree tags per plot (or single tree tag if only SEGI are present); tree tags should only be placed on trees that are within roughly 25 m of plot center, preferably on trees &gt;20 cm DBH, but as small as ~10 cm DBH if larger trees are unavailable.</t>
  </si>
  <si>
    <t>For tree regeneration, count non-SEGI seedlings and saplings (and hardwood resprouts) within 5.64 m radius plot. Count SEGI regeneration within 12.6 m radius plot, but expand to 17.84 m radius if zero SEGI seedlings are found within the 12.6 m radius plot (note that larger plot was used in the LgSEGIplot column).</t>
  </si>
  <si>
    <t>Small hardwood resprouts refers to those in the seedling class (&lt;137 cm ht) and large hardwood resprouts refers to those in the sapling class (=&gt;137 cm height).</t>
  </si>
  <si>
    <t>For monarch epicormic sprouting, minor refers to limited epicormic sprouting on a few parts of bole, and major refers to lots of epicormic sprouting throughout the bole.</t>
  </si>
  <si>
    <t>For monarch SEGI, % dead crown includes fading crown.  Take one photo of the fuels condition for each monarch and another photo showing the crown condition (2 photos total per monarch).</t>
  </si>
  <si>
    <t>For fine fuels, record litter, duff, and fuel depths to the nearest centimeter, recording trace depth as 0.5 cm. Record 1- and 10-hr fuels between 9 m and 12 m along transect (3 m length), and record 100-hr fuels 6 m to 12 m along transect (6 m length).</t>
  </si>
  <si>
    <t>For CWD fuels, record along 0.6 m to 12.6 m along transect (12 m length). For plots with no CWD along all four transects, record it as 'No CWD' in the Notes for the corresponding plot number.</t>
  </si>
  <si>
    <t>RegenSizeClass</t>
  </si>
  <si>
    <t>SdlgSizeClass</t>
  </si>
  <si>
    <t>DomShrubSp</t>
  </si>
  <si>
    <t>HDWspecies</t>
  </si>
  <si>
    <t>BarkBeetleRating</t>
  </si>
  <si>
    <t>Plot.InOut</t>
  </si>
  <si>
    <t>Decay Class</t>
  </si>
  <si>
    <t>Epicormic</t>
  </si>
  <si>
    <t>Catface</t>
  </si>
  <si>
    <t>Upper Tule</t>
  </si>
  <si>
    <t>0.1-10.0 cm ht</t>
  </si>
  <si>
    <t>Unburn</t>
  </si>
  <si>
    <t>CECO</t>
  </si>
  <si>
    <t>Pteridium aquilinum</t>
  </si>
  <si>
    <t>Live</t>
  </si>
  <si>
    <t>Fading crown</t>
  </si>
  <si>
    <t>None</t>
  </si>
  <si>
    <t>Sound</t>
  </si>
  <si>
    <t>No</t>
  </si>
  <si>
    <t>10.1- 50.0 cm ht</t>
  </si>
  <si>
    <t>Low</t>
  </si>
  <si>
    <t>CEIN</t>
  </si>
  <si>
    <t>Lotus crassifolius</t>
  </si>
  <si>
    <t>Bark beetle attack (pitch tubes)</t>
  </si>
  <si>
    <t>TU5</t>
  </si>
  <si>
    <t>Minor</t>
  </si>
  <si>
    <t>Rotten</t>
  </si>
  <si>
    <t>Dillonwood</t>
  </si>
  <si>
    <t>Moderate</t>
  </si>
  <si>
    <t>CEPA</t>
  </si>
  <si>
    <t>Lupinus sp.</t>
  </si>
  <si>
    <t>CONU</t>
  </si>
  <si>
    <t>Marginal live crown (&lt;25%)</t>
  </si>
  <si>
    <t>TL1</t>
  </si>
  <si>
    <t>Major</t>
  </si>
  <si>
    <t>Redwood Mtn</t>
  </si>
  <si>
    <t>CADE</t>
  </si>
  <si>
    <t>ARPA</t>
  </si>
  <si>
    <t>Draperia systyla</t>
  </si>
  <si>
    <t>OTHER</t>
  </si>
  <si>
    <t>Dead Top</t>
  </si>
  <si>
    <t>TL3</t>
  </si>
  <si>
    <t>Other</t>
  </si>
  <si>
    <t>RIRO</t>
  </si>
  <si>
    <t>Phacelia hastata</t>
  </si>
  <si>
    <t>Cat Face</t>
  </si>
  <si>
    <t>TL4</t>
  </si>
  <si>
    <t>PIJE</t>
  </si>
  <si>
    <t>SAME</t>
  </si>
  <si>
    <t>Adenocaulon bicolor</t>
  </si>
  <si>
    <t>Mistletoe</t>
  </si>
  <si>
    <t>TL5</t>
  </si>
  <si>
    <t>ABMA</t>
  </si>
  <si>
    <t>5.1-7.5 cm dbh</t>
  </si>
  <si>
    <t>RINE</t>
  </si>
  <si>
    <t>Rubus ursinus</t>
  </si>
  <si>
    <t>Dwarf Mistletoe (Arceuthobium spp.)</t>
  </si>
  <si>
    <t>SB1</t>
  </si>
  <si>
    <t>CHSE</t>
  </si>
  <si>
    <t>Mimulus cardinalis</t>
  </si>
  <si>
    <t>Extensive Pitching on bole of tree</t>
  </si>
  <si>
    <t>SB2</t>
  </si>
  <si>
    <t>PREM</t>
  </si>
  <si>
    <t>Epilobium canum</t>
  </si>
  <si>
    <t>White pine blister rust signs/symptoms</t>
  </si>
  <si>
    <t>SB3</t>
  </si>
  <si>
    <t>RUPA</t>
  </si>
  <si>
    <t>Epilobium angustifolium</t>
  </si>
  <si>
    <t>Root pathogen (e.g., Annosus Root disease)</t>
  </si>
  <si>
    <t>SB4</t>
  </si>
  <si>
    <t>SYMO</t>
  </si>
  <si>
    <t>Claytonia perfoliata</t>
  </si>
  <si>
    <t>Cedar bark beetles (in giant sequoia)</t>
  </si>
  <si>
    <t>SH1</t>
  </si>
  <si>
    <t>Calystegia malacophylla</t>
  </si>
  <si>
    <t>Other - include in notes</t>
  </si>
  <si>
    <t>SH2</t>
  </si>
  <si>
    <t>COCO</t>
  </si>
  <si>
    <t>SH5</t>
  </si>
  <si>
    <t>ROBR</t>
  </si>
  <si>
    <t>GS1</t>
  </si>
  <si>
    <t>AMAL</t>
  </si>
  <si>
    <t>GS2</t>
  </si>
  <si>
    <t>Bb class 3</t>
  </si>
  <si>
    <t>N/A</t>
  </si>
  <si>
    <t>Historical tree tag 2941; scorch/torch est for broken top tree - ht of tree 32m</t>
  </si>
  <si>
    <t>Broken top - ht of tree 42 and scorch/torch estimated based on ht; class 3 bb damage</t>
  </si>
  <si>
    <t>Class 3 bark beetle damage</t>
  </si>
  <si>
    <t>No fuels measured at this plot</t>
  </si>
  <si>
    <t>Moderate levels of cattle sign/trampling; high amount of weed spp.</t>
  </si>
  <si>
    <t>PO/JE</t>
  </si>
  <si>
    <t>Class 2</t>
  </si>
  <si>
    <t>Exposed cambium classified as catface; boring dust present</t>
  </si>
  <si>
    <t>Boring dust present</t>
  </si>
  <si>
    <t>Class 1; exposed cambium classified as catface</t>
  </si>
  <si>
    <t>All</t>
  </si>
  <si>
    <t>Rating 3</t>
  </si>
  <si>
    <t>NA</t>
  </si>
  <si>
    <t xml:space="preserve">Classified exposed cambium as catface; boring dust </t>
  </si>
  <si>
    <t>Classified exposed cambium as catface</t>
  </si>
  <si>
    <t>Rating 2; exposed cambium classified as catface</t>
  </si>
  <si>
    <t>Na</t>
  </si>
  <si>
    <t>Boring dust</t>
  </si>
  <si>
    <t>CWD not measured in this plot</t>
  </si>
  <si>
    <t>No CWD detected</t>
  </si>
  <si>
    <t>Game/cattle trail at 4 m</t>
  </si>
  <si>
    <t>Unknown sp.; Reconstructed diam</t>
  </si>
  <si>
    <t>Pinus</t>
  </si>
  <si>
    <t>Unk sp.</t>
  </si>
  <si>
    <t>Reconstructed diam</t>
  </si>
  <si>
    <t>Unk sp; reconstructed diam</t>
  </si>
  <si>
    <t>Class 3</t>
  </si>
  <si>
    <t>Boring dust present; D measured above butt swell</t>
  </si>
  <si>
    <t>Evidence of cows in plot over a year ago; wet meadow with tree frogs immediately to West</t>
  </si>
  <si>
    <t>Rating 2</t>
  </si>
  <si>
    <t xml:space="preserve">Measured above DBH </t>
  </si>
  <si>
    <t>Rating 1</t>
  </si>
  <si>
    <t>Boring dust present; measured above swell</t>
  </si>
  <si>
    <t xml:space="preserve">Boring dust </t>
  </si>
  <si>
    <t xml:space="preserve">Multiple stems; exposed cambium </t>
  </si>
  <si>
    <t>Multiple stems below dbh,measured above swell</t>
  </si>
  <si>
    <t xml:space="preserve">Multiple stems, measured above swell </t>
  </si>
  <si>
    <t>Measured above swell</t>
  </si>
  <si>
    <t>Measured at dbh, rating 2</t>
  </si>
  <si>
    <t>Measured above swell, 3 stems above DBH</t>
  </si>
  <si>
    <t>Measured above swell, exposed cambium classified as catface</t>
  </si>
  <si>
    <t>Measured above swell; 3 stems above dbh</t>
  </si>
  <si>
    <t>NO CWD</t>
  </si>
  <si>
    <t>Plot exactly spans high severity on the eastern quadrants and low severity on the western quadrants, thus averaging moderate severity.</t>
  </si>
  <si>
    <t>Diameter reconstructed</t>
  </si>
  <si>
    <t xml:space="preserve">Diam reconstructed </t>
  </si>
  <si>
    <t>Class 3 damage</t>
  </si>
  <si>
    <t>Undescribed fuel model type; &lt;50% shrub, &lt;50% FWD, 7% CWD, 55% grnd, &lt;50%herb - keys to NB9 but NB9 seems very poor fit. About 30m away, would probably key to a shrub type. Extremely high burn severity here (mid-slope). This is very interesting for a SEGI stand.</t>
  </si>
  <si>
    <t>Unk pine</t>
  </si>
  <si>
    <t>plot center on rock face</t>
  </si>
  <si>
    <t>Unk sp</t>
  </si>
  <si>
    <t>Reconstructed dbh</t>
  </si>
  <si>
    <t>Reconstructed diameter, unk sp</t>
  </si>
  <si>
    <t>Both standing dead and live monarchs in this part of the grove.</t>
  </si>
  <si>
    <t xml:space="preserve">unk species </t>
  </si>
  <si>
    <t xml:space="preserve">Diam. reconstructed </t>
  </si>
  <si>
    <t>D measured above swell at BH</t>
  </si>
  <si>
    <t>PINUS</t>
  </si>
  <si>
    <t>Exposed cambium</t>
  </si>
  <si>
    <t xml:space="preserve">Diameter reconstructed </t>
  </si>
  <si>
    <t xml:space="preserve">CWD for fuel model is logjam/racked debris in channel </t>
  </si>
  <si>
    <t>NB09</t>
  </si>
  <si>
    <t>Scoured creek bed. Bark beetle attack rating : Class 1. Exposed cambium classified as cat face.</t>
  </si>
  <si>
    <t xml:space="preserve">Bark beetle class rating class1 </t>
  </si>
  <si>
    <t>GPS'd 10m N, surface photo also 10 m N; boring dust; scoured creek bed</t>
  </si>
  <si>
    <t>Scoured creek bed</t>
  </si>
  <si>
    <t>Bark beetle attack rating 1</t>
  </si>
  <si>
    <t>Fuels not measured at this plot</t>
  </si>
  <si>
    <t>High severity and high SEGI recruitment post-fire. Cattle sign on plot.</t>
  </si>
  <si>
    <t>Dry rivulets running through plot (on the larger side of rill erosion). These have redistributed duff and FWD around the plot including overtopping/burying some SEGI seedlings.</t>
  </si>
  <si>
    <t xml:space="preserve">Boring </t>
  </si>
  <si>
    <t>Exposed cambium classified as catface</t>
  </si>
  <si>
    <t>Torched (100%) SEGI monarchs on plot; cattle use during 2023 season; bull thistle on plot.</t>
  </si>
  <si>
    <t xml:space="preserve">D reconstructed </t>
  </si>
  <si>
    <t>D reconstructed</t>
  </si>
  <si>
    <t xml:space="preserve">Boring dust and exposed cambium classified as catface </t>
  </si>
  <si>
    <t xml:space="preserve">Exposed cambium classified as catface </t>
  </si>
  <si>
    <t>TU6</t>
  </si>
  <si>
    <t>12 m pit offset by 1 ft to right of tape</t>
  </si>
  <si>
    <t>Other shrub is SARAR3</t>
  </si>
  <si>
    <t>Distance in m</t>
  </si>
  <si>
    <t>Significant boring dust</t>
  </si>
  <si>
    <t xml:space="preserve">1.7m gps accuracy </t>
  </si>
  <si>
    <t>Second stem below BH &lt; 1m D</t>
  </si>
  <si>
    <t>Had to weave the tape S of the first large SEGI from PC and to the N of the second large SEGI</t>
  </si>
  <si>
    <t>12m measurement offset 30.5cm (1 ft) to E</t>
  </si>
  <si>
    <t>East transect runs through tree, so we put the transect tape to the north of the tree trunk; some large segis have light pitch from beetles</t>
  </si>
  <si>
    <t>NONE</t>
  </si>
  <si>
    <t>Minor sap sucker damage</t>
  </si>
  <si>
    <t>Forked</t>
  </si>
  <si>
    <t>Light pitch tubes</t>
  </si>
  <si>
    <t>Decay class 2</t>
  </si>
  <si>
    <t>GPS 9 meters to the north b/c of obstacle, forked near dbh</t>
  </si>
  <si>
    <t>DBH measured above swell</t>
  </si>
  <si>
    <t>Other shrub: SARAR3</t>
  </si>
  <si>
    <t>Unknown borer/ frass</t>
  </si>
  <si>
    <t>Flowing spring coming from SE side of root system</t>
  </si>
  <si>
    <t xml:space="preserve"> 12m reading offset 1ft north</t>
  </si>
  <si>
    <t xml:space="preserve">Middle Tule </t>
  </si>
  <si>
    <t>Middle Tule</t>
  </si>
  <si>
    <t>ABCOsdl/ha</t>
  </si>
  <si>
    <t>CADEsdl/ha</t>
  </si>
  <si>
    <t>PILAsdl/ha</t>
  </si>
  <si>
    <t>HdwResp/Ha</t>
  </si>
  <si>
    <t>PIPOSdl/ha</t>
  </si>
  <si>
    <t>Could be moderate severity</t>
  </si>
  <si>
    <t>Low/Unburned</t>
  </si>
  <si>
    <t>Control line runs throught plot based on photos</t>
  </si>
  <si>
    <t xml:space="preserve">QUKE </t>
  </si>
  <si>
    <t>TopoPos</t>
  </si>
  <si>
    <t>CanopyPos</t>
  </si>
  <si>
    <t>Height.m</t>
  </si>
  <si>
    <t>Beetles</t>
  </si>
  <si>
    <r>
      <t xml:space="preserve">Rating 3; pulled live sample bark beetle from this SEGI - It was sent to Beverly Bulaon and she confirmed it is </t>
    </r>
    <r>
      <rPr>
        <i/>
        <sz val="11"/>
        <color rgb="FF000000"/>
        <rFont val="Calibri"/>
        <scheme val="minor"/>
      </rPr>
      <t>Treptoplatypus</t>
    </r>
    <r>
      <rPr>
        <sz val="11"/>
        <color rgb="FF000000"/>
        <rFont val="Calibri"/>
        <scheme val="minor"/>
      </rPr>
      <t xml:space="preserve"> spp. but is sending it out for species ID;  exposed cambium classified as catface; boring dust</t>
    </r>
  </si>
  <si>
    <t>L</t>
  </si>
  <si>
    <t>D</t>
  </si>
  <si>
    <t>Circumference meas'd at BH; GPS'd 9 m North</t>
  </si>
  <si>
    <t>Circumference meas'd at 278; GPS'd 9 m North</t>
  </si>
  <si>
    <t>Circumference meas'd at 222; GPS'd 9 m North</t>
  </si>
  <si>
    <t>C</t>
  </si>
  <si>
    <t>Circumference meas'd at 225; GPS'd 9 m North</t>
  </si>
  <si>
    <t>Circumference meas'd at 201; GPS'd 9 m North</t>
  </si>
  <si>
    <t>Circumference meas'd at 287; GPS'd 9 m North</t>
  </si>
  <si>
    <t>M</t>
  </si>
  <si>
    <t>Circumference measured at 231cm; GPS'd at 15 m North</t>
  </si>
  <si>
    <t>Circumference measured at 350cm;GPS'd at 15 m North</t>
  </si>
  <si>
    <t>Circumference measured at 329cm; GPS'd at 15 m North</t>
  </si>
  <si>
    <t>Uphill twin; Circumference measured at 278cm; GPS'd at 15 m North</t>
  </si>
  <si>
    <t>Circumference measured at 275cm; GPS'd at 15 m North</t>
  </si>
  <si>
    <t>I</t>
  </si>
  <si>
    <t>Circumference measured at 235cm; GPS'd at 15 m North</t>
  </si>
  <si>
    <t>Circumference measured at 184cm; GPS'd at 15 m North</t>
  </si>
  <si>
    <t>Two stems counted as one; Circum. measured at 237cm; GPS'd at 15 m North</t>
  </si>
  <si>
    <t>Circ measured at 344cm; GPS'd at 15 m N</t>
  </si>
  <si>
    <t>Circ measured at 289cm; GPS'd at 15 m N</t>
  </si>
  <si>
    <t>Circ measured at 320cm; GPS'd at 15 m N</t>
  </si>
  <si>
    <t>Circ measured at 283cm; GPS'd at 15 m N; cat face is very small</t>
  </si>
  <si>
    <t>Circ measured at 324cm; GPS'd at 15 m N</t>
  </si>
  <si>
    <t>Circ measured at 344cm; GPS'd at 15 m N; boring dust may be from stem borer</t>
  </si>
  <si>
    <t>Circ measured at 306cm; GPS'd at 15 m N; boring dust may be from stem borer</t>
  </si>
  <si>
    <t>Circ measured at 293cm; GPS'd at 15 m N; boring dust may be from stem borers</t>
  </si>
  <si>
    <t>Circ measured at 258cm;  GPS'd at 15 m N</t>
  </si>
  <si>
    <t>Circ measured at 212cm;  GPS'd at 15 m N; boring dust may be from stem borers</t>
  </si>
  <si>
    <t>Circ measured at 208cm;  GPS'd at 15 m N; boring dust may be from stem borers</t>
  </si>
  <si>
    <t>Circ measured at 217cm;  GPS'd at 15 m N; boring dust may be from stem borers</t>
  </si>
  <si>
    <t xml:space="preserve">Circ measured at 229cm;  GPS'd at 15 m N </t>
  </si>
  <si>
    <t xml:space="preserve">Circ measured at 225cm;  GPS'd at 15 m N </t>
  </si>
  <si>
    <t xml:space="preserve">Circ measured at 265cm;  GPS'd at 15 m N; boring dust may be from stem borer </t>
  </si>
  <si>
    <t xml:space="preserve">Circ measured at 243cm;  GPS'd at 15 m N; boring dust may be from stem borer </t>
  </si>
  <si>
    <t xml:space="preserve">Circ measured at 299cm;  GPS'd at 15 m N; boring dust may be from stem borer </t>
  </si>
  <si>
    <t xml:space="preserve">Circ measured at 317cm;  GPS'd at 15 m N; boring dust may be from stem borer </t>
  </si>
  <si>
    <t xml:space="preserve">Circ measured at 278cm;  GPS'd at 15 m N; boring dust may be from stem borer </t>
  </si>
  <si>
    <t xml:space="preserve">Circ measured at 195cm;  GPS'd at 15 m N; boring dust may be from stem borer; meas'd circ up from rock on NW side </t>
  </si>
  <si>
    <t>Circ measured at 170cm;  GPS'd at 15 m N; boring dust may be from stem borers</t>
  </si>
  <si>
    <t>GPS'd 15m N; circumference measured at 234 cm</t>
  </si>
  <si>
    <t>GPS'd 15m N; circumference measured at 277 cm</t>
  </si>
  <si>
    <t>GPS'd 15m N; circumference measured at 347 cm</t>
  </si>
  <si>
    <t>GPS'd 15m N; not bark beetle; circ measured at 353 cm</t>
  </si>
  <si>
    <t>GPS'd 15m W; circumference measured at 338cm</t>
  </si>
  <si>
    <t>GPS'd 15m N; circumference measured at 247cm</t>
  </si>
  <si>
    <t>GPS'd 15m N; circumference measured at 242cm</t>
  </si>
  <si>
    <t>GPS'd 15m N; circumference measured at 350cm</t>
  </si>
  <si>
    <t>Dead fallen snag, gpsd at 15 m north; circumference  taken at 318cm</t>
  </si>
  <si>
    <t>GPSd at 15m north; circ measured at 151cm</t>
  </si>
  <si>
    <t>GPS Point taken 15m N of monarch; circumference measured at 260cm</t>
  </si>
  <si>
    <t>GPS Point taken 15m N of monarch; circumference measured at 244cm</t>
  </si>
  <si>
    <t>GPS Point taken 15m N of monarch; circumference measured at 254cm</t>
  </si>
  <si>
    <t>GPS Point taken 15m N of monarch; circumference measured at 321cm</t>
  </si>
  <si>
    <t>GPS Point taken 15m N of monarch; circumference measured at 363cm</t>
  </si>
  <si>
    <t>GPS'd at 15 m north; circ height was taken at 241cm</t>
  </si>
  <si>
    <t>Twin bole, one is broken off; circ measured at 257cm; GPS'd at 15m N</t>
  </si>
  <si>
    <t xml:space="preserve"> circ measured at 220cm; GPS'd at 15m N</t>
  </si>
  <si>
    <t xml:space="preserve"> circ measured at 278cm; GPS'd at 15m N</t>
  </si>
  <si>
    <t xml:space="preserve"> circ measured at 230cm; GPS'd at 15m N</t>
  </si>
  <si>
    <t>S</t>
  </si>
  <si>
    <t xml:space="preserve"> circ measured at 274cm; broken top; GPS'd at 15m N</t>
  </si>
  <si>
    <t xml:space="preserve"> circ measured at 291cm; GPS'd at 15m N</t>
  </si>
  <si>
    <t xml:space="preserve"> circ measured at 234cm; GPS'd at 15m N</t>
  </si>
  <si>
    <t xml:space="preserve"> circ measured at 240cm; GPS'd at 15m N</t>
  </si>
  <si>
    <t xml:space="preserve"> circ measured at 300cm; GPS'd at 15m N</t>
  </si>
  <si>
    <t xml:space="preserve"> circ measured at 280cm; GPS'd at 15m N</t>
  </si>
  <si>
    <t xml:space="preserve"> circ measured at 251cm; GPS'd at 15m N</t>
  </si>
  <si>
    <t xml:space="preserve"> circ measured at 358cm; GPS'd at 15m N</t>
  </si>
  <si>
    <t xml:space="preserve"> circ measured at 225cm; GPS'd at 15m N</t>
  </si>
  <si>
    <t xml:space="preserve"> circ measured at 229cm; GPS'd at 15m N</t>
  </si>
  <si>
    <t xml:space="preserve"> circ measured at 217cm; GPS'd at 15m N</t>
  </si>
  <si>
    <t xml:space="preserve"> circ measured at 231cm; GPS'd at 15m N</t>
  </si>
  <si>
    <t xml:space="preserve"> circ measured at 242cm; GPS'd at 15m N</t>
  </si>
  <si>
    <t xml:space="preserve"> circ measured at 221cm; GPS'd at 15m N</t>
  </si>
  <si>
    <t xml:space="preserve"> circ measured at 218cm; GPS'd at 15m N</t>
  </si>
  <si>
    <t xml:space="preserve">Circ measured at 171cm; GPS'd  at 15 m north </t>
  </si>
  <si>
    <t>Circ measured at 232cm; GPS'd at 15 m north</t>
  </si>
  <si>
    <t>Circ measured at 220 cm; GPS'd at 15 m north</t>
  </si>
  <si>
    <t>Circ measured at 283cm above ground; GPS'd 15 m N</t>
  </si>
  <si>
    <t>Circ measured at 373cm above ground; GPS'd 13.5 m N</t>
  </si>
  <si>
    <t>Circ measured at 333cm  above ground; GPS'd 15 m N</t>
  </si>
  <si>
    <t>Circ measured at 271cm above ground; GPS'd 15 m N</t>
  </si>
  <si>
    <t>Circ measured at 295cm  above ground; GPS'd 15 m N</t>
  </si>
  <si>
    <t>Circ measured at 259cm  above ground; GPS'd 15 m N; cat face is very small</t>
  </si>
  <si>
    <t>Circ measured at  312cm above ground; GPS'd 15 m N</t>
  </si>
  <si>
    <t>Circ measured at  315cm above ground; GPS'd 15 m N</t>
  </si>
  <si>
    <t>Circ measured at  316cm above ground; GPS'd 15 m N</t>
  </si>
  <si>
    <t>Circ measured at  171cm above ground; GPS'd 15 m N</t>
  </si>
  <si>
    <t>Circ measured at 160cm above ground; GPS'd 15 m N; beetles are stem borer from a few yrs ago</t>
  </si>
  <si>
    <t>Circ measured at 214cm above ground; GPS'd 15 m N</t>
  </si>
  <si>
    <t>Circ measured at 247cm; GPS'd at 15 m N</t>
  </si>
  <si>
    <t>Circ measured at 165cm; GPS'd at 15 m N</t>
  </si>
  <si>
    <t>Circ measured at 180cm; GPS'd at 15 m N</t>
  </si>
  <si>
    <t>Circ measured at 202cm; GPS'd at 15 m N</t>
  </si>
  <si>
    <t>Circ measured at 205cm; GPS'd at 15 m N</t>
  </si>
  <si>
    <t>Circ measured at 197cm; GPS'd at 15 m N</t>
  </si>
  <si>
    <t>Circ measured at 176cm; GPS'd at 15 m N</t>
  </si>
  <si>
    <t>Circ measured at 185cm; GPS'd at 15 m N</t>
  </si>
  <si>
    <t xml:space="preserve">Circumference measured at 174cm; GPS'd at 15m north </t>
  </si>
  <si>
    <t xml:space="preserve">Circumference measured at 145cm; GPS'd at 15 m north </t>
  </si>
  <si>
    <t>Circumference measured at 182cm; GPS'd  at 15m north</t>
  </si>
  <si>
    <t xml:space="preserve">Circumference measured at 164cm; GPS'd at 15 m north </t>
  </si>
  <si>
    <t xml:space="preserve">Circumference measured at 153cm; GPS'd at 15 m north </t>
  </si>
  <si>
    <t xml:space="preserve">Circumference measured at 213cm; GPS'd at 15 m north </t>
  </si>
  <si>
    <t xml:space="preserve">Circumference measured at 183cm; GPS'd at 15 m north </t>
  </si>
  <si>
    <t>GPS'd 15m N; Circ measured at 219cm</t>
  </si>
  <si>
    <t>GPS'd 15m N; Circ measured at 274cm</t>
  </si>
  <si>
    <t xml:space="preserve">GPS'd 15m N; Circ measured at 223cm </t>
  </si>
  <si>
    <t>GPS'd 15m N; Circ measured at 236cm.</t>
  </si>
  <si>
    <t>GPS'd 15m N; Circ measured at 381cm.</t>
  </si>
  <si>
    <t>NB9</t>
  </si>
  <si>
    <t xml:space="preserve">GPS'd 13m N; Circ measured at 212cm; In creek. </t>
  </si>
  <si>
    <t xml:space="preserve">Circumference measured at 187cm; GPS'd at 15m north </t>
  </si>
  <si>
    <t xml:space="preserve">Circumference measured at 139cm; GPS'd at 15m north </t>
  </si>
  <si>
    <t xml:space="preserve">Circumference measured at 161cm; GPS'd at 15m north </t>
  </si>
  <si>
    <t xml:space="preserve">Circumference measured at 165cm; GPS'd at 15m north </t>
  </si>
  <si>
    <t xml:space="preserve">Circumference measured at 190cm; GPS'd at 15m north </t>
  </si>
  <si>
    <t xml:space="preserve">Circumference measured at 129cm - measured  from rock; GPS'd at 15m north </t>
  </si>
  <si>
    <t xml:space="preserve">Circumference measured at 174cm - measured  from rock; GPS'd at 15m north </t>
  </si>
  <si>
    <t xml:space="preserve">Circumference measured at 199cm - measured  from rock; GPS'd at 15m north </t>
  </si>
  <si>
    <t xml:space="preserve">Circumference measured at 205cm - measured  from rock; GPS'd at 15m north </t>
  </si>
  <si>
    <t xml:space="preserve">GPS'd at 15m N; circ measured at 188cm </t>
  </si>
  <si>
    <t xml:space="preserve">GPS'd at 15m N; circ measured at 264cm </t>
  </si>
  <si>
    <t xml:space="preserve">GPS'd at 15m N; circ measured at 323cm </t>
  </si>
  <si>
    <t xml:space="preserve">TL4 </t>
  </si>
  <si>
    <t>GPS'd at 15m N; circ measured at 205;  twin measured as one stem</t>
  </si>
  <si>
    <t>GPS'd at 15m N; circ measured at 219cm</t>
  </si>
  <si>
    <t>GPS'd at 15m N; circ measured at about 400 cm</t>
  </si>
  <si>
    <t>GPS'd at 15m N; circ measured at 204cm</t>
  </si>
  <si>
    <t>GPS'd at 15m N; circ measured at 296 cm</t>
  </si>
  <si>
    <t xml:space="preserve">GPS'd at 15m N; circ measured at 221cm </t>
  </si>
  <si>
    <t>GPS'd at 15m N; circ measured at 142cm</t>
  </si>
  <si>
    <t xml:space="preserve">GPS'd at 15m N; circ measured at 240cm </t>
  </si>
  <si>
    <t>NOTE: No monarchs were found within a 60 m radius of the center of plots 1, 9, 19, and 21 in Mountain Home Grove</t>
  </si>
  <si>
    <t>cut stump; diameter measured at stump height</t>
  </si>
  <si>
    <t>M, B</t>
  </si>
  <si>
    <t>WT01</t>
  </si>
  <si>
    <t>Azi estimated - behind large monarch</t>
  </si>
  <si>
    <t>F</t>
  </si>
  <si>
    <t>M B</t>
  </si>
  <si>
    <t>WT02</t>
  </si>
  <si>
    <t xml:space="preserve">B </t>
  </si>
  <si>
    <t>B</t>
  </si>
  <si>
    <t>WT03</t>
  </si>
  <si>
    <t>WT2</t>
  </si>
  <si>
    <t xml:space="preserve">D </t>
  </si>
  <si>
    <t>Wt2</t>
  </si>
  <si>
    <t>M,B</t>
  </si>
  <si>
    <t>Wt3</t>
  </si>
  <si>
    <t>WT1</t>
  </si>
  <si>
    <t>WT3</t>
  </si>
  <si>
    <t>Wt01</t>
  </si>
  <si>
    <t>Wt02</t>
  </si>
  <si>
    <t>Wt03</t>
  </si>
  <si>
    <t xml:space="preserve"> NA</t>
  </si>
  <si>
    <t>WT2; DBH measured from rock</t>
  </si>
  <si>
    <t>Broken top</t>
  </si>
  <si>
    <t>U</t>
  </si>
  <si>
    <t>Wt3; outside large plot</t>
  </si>
  <si>
    <t>B,F</t>
  </si>
  <si>
    <t>B, F</t>
  </si>
  <si>
    <t>F,B</t>
  </si>
  <si>
    <t xml:space="preserve">ABCO </t>
  </si>
  <si>
    <t>Wt03; outside structure plot</t>
  </si>
  <si>
    <t>WT3; tree is outside structure plot</t>
  </si>
  <si>
    <t>Wt1</t>
  </si>
  <si>
    <t>WT1; outside large plot</t>
  </si>
  <si>
    <t xml:space="preserve">PILA </t>
  </si>
  <si>
    <t>Diam measured above bole swell at BH</t>
  </si>
  <si>
    <t>D measured above swelling  at 192cm</t>
  </si>
  <si>
    <t>Measured above branch swell at bh</t>
  </si>
  <si>
    <t>Measured above swell at bh</t>
  </si>
  <si>
    <t>WT2; outside large plot</t>
  </si>
  <si>
    <t xml:space="preserve">Unknown </t>
  </si>
  <si>
    <t xml:space="preserve">Stump </t>
  </si>
  <si>
    <t>Stump</t>
  </si>
  <si>
    <t>Distance</t>
  </si>
  <si>
    <t>SnagDecayClass</t>
  </si>
  <si>
    <t xml:space="preserve">3m  data offset at .5m north </t>
  </si>
  <si>
    <t>No CWD in plot</t>
  </si>
  <si>
    <t>R</t>
  </si>
  <si>
    <t>Column Heading</t>
  </si>
  <si>
    <t>Tab(s)</t>
  </si>
  <si>
    <t>Definition</t>
  </si>
  <si>
    <t>Multiple</t>
  </si>
  <si>
    <t>PlotData</t>
  </si>
  <si>
    <t>Month, day, and year plot was sampled</t>
  </si>
  <si>
    <t>Slope aspect from 0 to 360 degrees</t>
  </si>
  <si>
    <t>Northness</t>
  </si>
  <si>
    <t>Degree to which plot faces north based on the calculation: northness = absolute value of (180-aspect)</t>
  </si>
  <si>
    <t>TreesPerHa</t>
  </si>
  <si>
    <t>Tree density (no per ha) based on stem inventory data</t>
  </si>
  <si>
    <t>SnagsPerHa</t>
  </si>
  <si>
    <t>Snag density (no per ha) based on stem inventory data</t>
  </si>
  <si>
    <t>LgTreesPerHa&gt;71cmDBH</t>
  </si>
  <si>
    <t>Large tree (&gt;71 cm dbh) density (no per ha) based on stem inventory data</t>
  </si>
  <si>
    <t>TreeBA.m2ha</t>
  </si>
  <si>
    <t>SnagBA.All.m2ha</t>
  </si>
  <si>
    <t>Dominant shrub species present in plot (4 letter species code)</t>
  </si>
  <si>
    <t>Percent herbaceous plant cover in the understory</t>
  </si>
  <si>
    <t>Percent bare ground cover</t>
  </si>
  <si>
    <t>Percent litter ground cover</t>
  </si>
  <si>
    <t>Percent rock ground cover</t>
  </si>
  <si>
    <t>Percent coarse woody debris ground cover</t>
  </si>
  <si>
    <t>RegenPlotSize.ha</t>
  </si>
  <si>
    <t>SEGIsdlgsPerHa</t>
  </si>
  <si>
    <t>Density of giant sequoia seedlings within the plot in number per ha; calculated as the count of seedlings divided by plot size used</t>
  </si>
  <si>
    <t>ABCOsdlgsPerHa</t>
  </si>
  <si>
    <t>Density of white fir seedlings within the plot in number per ha; calculated as the count of seedlings divided by plot size used</t>
  </si>
  <si>
    <t>CADEsdlgsPerHa</t>
  </si>
  <si>
    <t>Density of incense cedar seedlings within the plot in number per ha; calculated as the count of seedlings divided by plot size used</t>
  </si>
  <si>
    <t>PineSdlgsPerHa</t>
  </si>
  <si>
    <t>Density of ponderosa pine and sugar pine seedlings combined within the plot in number per ha; calculated as the count of seedlings divided by plot size used</t>
  </si>
  <si>
    <t>HdwSmStmsPerHa</t>
  </si>
  <si>
    <t>Density of small (&lt;7.6 cm dbh) hardwood stems (includes resprouts and seedlings) within the plot in number per ha; calculated as the count of seedlings divided by plot size used</t>
  </si>
  <si>
    <t>SEGIsaplPerHa</t>
  </si>
  <si>
    <t>Percentage of saplings by density attributed to giant sequoia (SEGI)</t>
  </si>
  <si>
    <t>ABCOsaplPerHa</t>
  </si>
  <si>
    <t>Percentage of saplings by density attributed to white fir (ABCO)</t>
  </si>
  <si>
    <t>CADEsaplPerHa</t>
  </si>
  <si>
    <t>Percentage of saplings by density attributed to incense cedar (CADE)</t>
  </si>
  <si>
    <t>HrdwLgRespPerHa</t>
  </si>
  <si>
    <t>Percentage of saplings by density attributed to hardwoods</t>
  </si>
  <si>
    <t>LitterDpt.cm</t>
  </si>
  <si>
    <t>DuffDpt.cm</t>
  </si>
  <si>
    <t>Duff depth in cm; averaged across four Brown's fuel transects per plot</t>
  </si>
  <si>
    <t>FuelDpt.cm</t>
  </si>
  <si>
    <t>Total fuel depth in cm; averaged across four Brown's fuel transects per plot</t>
  </si>
  <si>
    <t>1 hour fuels in tons per acre; averaged across four Brown's fuel transects per plot</t>
  </si>
  <si>
    <t>10 hour fuels in tons per acre; averaged across four Brown's fuel transects per plot</t>
  </si>
  <si>
    <t>100 hour fuels in tons per acre; averaged across four Brown's fuel transects per plot</t>
  </si>
  <si>
    <t>1000Hr</t>
  </si>
  <si>
    <t>1000+ hour fuels in tons per acre; averaged across four Brown's fuel transects per plot</t>
  </si>
  <si>
    <t>SurfFuels.TonsPerAc</t>
  </si>
  <si>
    <t>FuelMdl.Postfire</t>
  </si>
  <si>
    <t>Post-fire fuel model for plot based on the standard 40 fire behavior fuel models (Scott &amp; Burgan 2005)</t>
  </si>
  <si>
    <t>Notes for the plot</t>
  </si>
  <si>
    <t>TreeData</t>
  </si>
  <si>
    <t>Sequential tree ID based on the order of stems sampled in the plot</t>
  </si>
  <si>
    <t>Indicates whether tree was sampled within the 12.6 m plot radius ("Yes") or outside this plot as a witness tree ("No"); trees outside the plot were not included in stem density and basal area calculations</t>
  </si>
  <si>
    <t>Distance in meters from plot center to measured tree</t>
  </si>
  <si>
    <t>Azimuth in degrees from plot center to measured tree</t>
  </si>
  <si>
    <t>Tree species four letter code: SEGI = giant sequoia; ABCO = white fir; CADE = incense cedar; PIPO = ponderosa pine; PILA = sugar pine; QUKE = black oak; QUCH = canyon live oak; CONU =  Pacific dogwood; UNK = unknown species</t>
  </si>
  <si>
    <t>Diam.type</t>
  </si>
  <si>
    <t>Either actual DBH ("D"), diameter at stump height for stumps that have been cut ("C"), or stumps of snags where getting DBH is not possible ("S"; stump diameter will be the average between min and max diameter of stump)</t>
  </si>
  <si>
    <t>Torch%</t>
  </si>
  <si>
    <t>Percent crown torch</t>
  </si>
  <si>
    <t>Scorch%</t>
  </si>
  <si>
    <t>Percent crown scorch</t>
  </si>
  <si>
    <t>CanPos</t>
  </si>
  <si>
    <t xml:space="preserve">Codes to describe the stratum position of the tree; this includes trees that are dominant (D; crown is above the main canopy where it can receive direct light from top and side for most of the day), codominant (C; crown is in the upper canopy where it can receive direct light from above and sometimes on the sides), intermediate (I; most of the crown is in the main canopy where it can receive light from above only), suppressed (S; crown is below the main canopy where it can only receive indirect light and is likely slow growing), and understory (U; crown is below the main canopy where it may or may not receive direct light, but is likely to be younger than the above crown class [i.e., not suppressed]). </t>
  </si>
  <si>
    <t>Health</t>
  </si>
  <si>
    <t>Codes to describe the health of the tree, including evidence of bark beetles ("B"), mistletoe ("M"), branch flagging ("F"), and no health issues (no data entered or "none")</t>
  </si>
  <si>
    <t>Decay class of snags; ranges from 1 (minimal decay) to 5 (advanced decay) based on Cline et al. 1980</t>
  </si>
  <si>
    <t>Witness tree tag number</t>
  </si>
  <si>
    <t>Monarchs</t>
  </si>
  <si>
    <t>Sequential tree ID or large giant sequoia trees measured based on the order of large SEGI sampled in the plot</t>
  </si>
  <si>
    <t>Sev.Field</t>
  </si>
  <si>
    <t>Severity class (unchanged = 1, low = 2, moderate = 3, high = 4) based on field observation of each large SEGI tree post-fire</t>
  </si>
  <si>
    <t xml:space="preserve">Post-fire height to live crown in meters  </t>
  </si>
  <si>
    <t>Height of large giant sequoia tree in meters</t>
  </si>
  <si>
    <t xml:space="preserve">Codes to describe the stratum position of the tree. This includes trees that are dominant (D; crown is above the main canopy where it can receive direct light from top and side for most of the day), codominant (C; crown is in the upper canopy where it can receive direct light from above and sometimes on the sides), intermediate (I; most of the crown is in the main canopy where it can receive light from above only), suppressed (S; crown is below the main canopy where it can only receive indirect light and is likely slow growing), and understory (U; crown is below the main canopy where it may or may not receive direct light, but is likely to be younger than the above crown class [i.e., not suppressed]). </t>
  </si>
  <si>
    <t>%LiveCrwn</t>
  </si>
  <si>
    <t>Percent live crown post-fire</t>
  </si>
  <si>
    <t>%DeadCrwn</t>
  </si>
  <si>
    <t>Percent dead crown post-fire</t>
  </si>
  <si>
    <t>EpicSpr</t>
  </si>
  <si>
    <t>Evidence of epicormic sprouting ("1") or no evidence ("0")</t>
  </si>
  <si>
    <t>Evidence of giant sequoia beetles ("1") or no evidence ("0")</t>
  </si>
  <si>
    <t>Notes whether a photo was taken for a plot ("Yes") or not ("No); Note: only a small fraction of photos were provided and missing photos have not yet been located</t>
  </si>
  <si>
    <t>ScortchHt</t>
  </si>
  <si>
    <t>Scorch height in the crown of large giant sequoia tree</t>
  </si>
  <si>
    <t>TorchHt</t>
  </si>
  <si>
    <t>Torch height in the crown of large giant sequoia tree</t>
  </si>
  <si>
    <t>CrownScorch</t>
  </si>
  <si>
    <t>Percent crown scorch in large giant sequoia tree</t>
  </si>
  <si>
    <t>CrownTorch</t>
  </si>
  <si>
    <t>Percent crown torch in large giant sequoia tree</t>
  </si>
  <si>
    <t>Presence of a catface (fire scar) at the base on large giant sequoia trees</t>
  </si>
  <si>
    <t>Post-fire fuel model centered on the large giant sequoia tree based on the standard 40 fire behavior fuel models (Scott &amp; Burgan 2005)</t>
  </si>
  <si>
    <t>FineFuels</t>
  </si>
  <si>
    <t>Azimuth of fuel transect in one of four cardinal directions: N = north, E = east, S = south, W = west</t>
  </si>
  <si>
    <t>CorrectionFactor</t>
  </si>
  <si>
    <t>Correction factor in Brown's fuel calculation based on slope</t>
  </si>
  <si>
    <t>Count of 1 hour fuels along fuel transect</t>
  </si>
  <si>
    <t>Count of 10 hour fuels along fuel transect</t>
  </si>
  <si>
    <t>Count of 100 hour fuels along fuel transect</t>
  </si>
  <si>
    <t>Count of 1000+ hour fuels along fuel transect</t>
  </si>
  <si>
    <t>Litter4, Duff4, Fuel4</t>
  </si>
  <si>
    <t>Litter, duff, or total fuel depth in centimeters at 4 m distance from plot center along fuel transect</t>
  </si>
  <si>
    <t>Litter8, Duff8, Fuel8</t>
  </si>
  <si>
    <t>Litter, duff, or total fuel depth in centimeters at 8 m distance from plot center along fuel transect</t>
  </si>
  <si>
    <t>Litter12m, Duff12, Fuel12</t>
  </si>
  <si>
    <t>Litter, duff, or total fuel depth in centimeters at 12 m distance from plot center along fuel transect</t>
  </si>
  <si>
    <t>LitterAvg</t>
  </si>
  <si>
    <t>Average litter depth in centimeters based on measurements taken at 4, 8, and 12 m along fuel transect</t>
  </si>
  <si>
    <t>DuffAvg</t>
  </si>
  <si>
    <t>Average duff depth in centimeters based on measurements taken at 4, 8, and 12 m along fuel transect</t>
  </si>
  <si>
    <t>FuelDptAvg</t>
  </si>
  <si>
    <t>Average total fuel depth in centimeters based on measurements taken at 4, 8, and 12 m along fuel transect</t>
  </si>
  <si>
    <t>Diameter.cm.Intersect</t>
  </si>
  <si>
    <t>HeavyFuels</t>
  </si>
  <si>
    <t>Diameter of log at intersect of fuel transect in centimeters</t>
  </si>
  <si>
    <t>Species of log along fuel transect</t>
  </si>
  <si>
    <t>S/R</t>
  </si>
  <si>
    <t>Condition of log: S = sound (decay classes 1-3), R = rotten (decay classes 4 and 5)</t>
  </si>
  <si>
    <t>Diameter^2</t>
  </si>
  <si>
    <t>Diameter at intersect squared</t>
  </si>
  <si>
    <t>SumSqDiamSound</t>
  </si>
  <si>
    <t>Sum of squared logs that are sound</t>
  </si>
  <si>
    <t>SumSqDiamRotten</t>
  </si>
  <si>
    <t>Sum of squared logs that are rotten</t>
  </si>
  <si>
    <t>LgTreePerHa</t>
  </si>
  <si>
    <t>SnagBA.m2ha</t>
  </si>
  <si>
    <t>DBH.BA</t>
  </si>
  <si>
    <t>BA.Loss</t>
  </si>
  <si>
    <t>Live or dead tree or monarch status postfire</t>
  </si>
  <si>
    <t>Live or dead tree or monarch status prefire; NOTE: field assessment of prefire tree status may not reliable for trees sampled two or more years post-fire (all groves burned in the Castle Fire or KNP Complex) especially in moderate and high severity plots</t>
  </si>
  <si>
    <t>Fire severity class based on photos and tree status data for all plots in Middle Tule Grove; control line runs through plot no. 2</t>
  </si>
  <si>
    <t>Bull thistle and cattle trampling on plot; fire severity appears to be high in photos and based on tree status data</t>
  </si>
  <si>
    <t>Originally classified as moderate severity but clearly high severity based on plot photos and tree status data</t>
  </si>
  <si>
    <t>High moss cover on plot; fire severity changed from low to moderate based on plot photos and tree status data</t>
  </si>
  <si>
    <t>Large, historically cut snag ("stump") easily visible in plot photos; DBH estimated as more than 300 cm</t>
  </si>
  <si>
    <t>Live&amp;DeadBA</t>
  </si>
  <si>
    <t>Live&amp;Dead.BA</t>
  </si>
  <si>
    <t>Sum of live and dead basal area in square meters per ha for all tree species</t>
  </si>
  <si>
    <t>Live tree basal area in square meters per ha for all tree species</t>
  </si>
  <si>
    <t>Snag basal area in square meters per ha for all tree species</t>
  </si>
  <si>
    <t>Percent basal area mortality associated with fire and drought calculated from live and dead tree basal area from plot data</t>
  </si>
  <si>
    <t>Slope</t>
  </si>
  <si>
    <t>CorrFactor</t>
  </si>
  <si>
    <t>AvgLitter</t>
  </si>
  <si>
    <t>AvgDuff</t>
  </si>
  <si>
    <t>AvgFuel</t>
  </si>
  <si>
    <t>1Hr.TonsPerAc</t>
  </si>
  <si>
    <t>100Hr.TonsPerAc</t>
  </si>
  <si>
    <t>10Hr.TonsPerAc</t>
  </si>
  <si>
    <t>LitterPlotAvg</t>
  </si>
  <si>
    <t>DuffPlotAvg</t>
  </si>
  <si>
    <t>FuelDpthAvg</t>
  </si>
  <si>
    <t>Ground fuel depth measures (litter, duff, fuel) were assumed to be in milimeters in Middle Tule Grove and were converted to cm in the fuel depth calculations</t>
  </si>
  <si>
    <t>SurfFuelLoad.TonsPerAc</t>
  </si>
  <si>
    <t>SS.Diam.Sound</t>
  </si>
  <si>
    <t>SS.Diam.Rotten</t>
  </si>
  <si>
    <t>CorFactor</t>
  </si>
  <si>
    <t>SS.Sound</t>
  </si>
  <si>
    <t>SS.Rotten</t>
  </si>
  <si>
    <t>CWD.sound.tons/ac</t>
  </si>
  <si>
    <t>CWD.rotten.tons/ac</t>
  </si>
  <si>
    <t>CWD.total</t>
  </si>
  <si>
    <t>FireSeverityClass</t>
  </si>
  <si>
    <t>Documents whether four photos were taken, one in every cardinal direction, in a plot with each photo taken facing plot center</t>
  </si>
  <si>
    <t>BareGrCvr%</t>
  </si>
  <si>
    <t>Most monarchs on 60 m plot are in a scoured creek bed so fuel model is NB09; fire severity changed from low to moderate based on plot photos and tree status data</t>
  </si>
  <si>
    <t>WeedOccur</t>
  </si>
  <si>
    <t>Occurrence of non-native invasive plant species (i.e., bull thistle, cheatgrass) in the plot (1 = present/detected, 0 = absent/not deteted)</t>
  </si>
  <si>
    <t>No seedlings or small stems detected</t>
  </si>
  <si>
    <t>Giant sequoia grove name</t>
  </si>
  <si>
    <t>Plot number in sampling grid</t>
  </si>
  <si>
    <t>UTM Easting (NAD83 projection) based on field estimate</t>
  </si>
  <si>
    <t>UTM Northing (NAD83 projection) based on field estimate</t>
  </si>
  <si>
    <t>Slope in Percent; NOTE: Need to inquire with contractor (Ironwood) why slope values are relatively high compared to other sampling areas (e.g., Windy Fire groves)</t>
  </si>
  <si>
    <t>Plot number of nearby plot (monarch is within 60 m of plot center)</t>
  </si>
  <si>
    <t>Topographic position of a large SEGI tree: U = upper slope/ridgetop, M = mid slope, L = lower slope/canyon bottom; NOTE: TopoPos was only recorded for Middle Tule Grove</t>
  </si>
  <si>
    <t>Postfire.HTLC</t>
  </si>
  <si>
    <t>ScorchHt</t>
  </si>
  <si>
    <t>Codes to describe the health of the monarch, including evidence of bark beetles, mistletoe, branch flagging , and other health issues (may be detailed in the Notes column)</t>
  </si>
  <si>
    <t>Regeneration</t>
  </si>
  <si>
    <t>Seedling or Sapling class</t>
  </si>
  <si>
    <t>Count of seedlings or saplings in a plot of either small size (0.006 ha) or large size (0.1 ha)</t>
  </si>
  <si>
    <t>Height class for seedlings (cm) or diameter class for saplings (cm)</t>
  </si>
  <si>
    <t>FineFuelsCalc</t>
  </si>
  <si>
    <t>Calculations of fine fuels based on Brown (1974)</t>
  </si>
  <si>
    <t>HeavyFuelsCalc</t>
  </si>
  <si>
    <t>Calculations of heavy fuels based on Brown (1974)</t>
  </si>
  <si>
    <t>Diameter at breast height in centimeters for measured tree; Note: Yellow highlighted values indicate obviously erroneous values (e.g., off by an order of magnitude) entered in tablet that was corrected during QA process</t>
  </si>
  <si>
    <t>Field based estimate of fire severity in the plot based on basal area and canopy cover mortality, with four categories: unburned, low, moderate, and high; Note: severity ratings in Middle Tule Grove in red font may have been revised based on plot photos and tree mortality information (see Notes for details)</t>
  </si>
  <si>
    <t>Total surface fuels (sum of 1, 10, 100, and 1000+ hr fuels) in tons per acre; averaged across four Brown's fuel transects per plot; NOTE: Cells with gray highlight indicate where surface fuels data was not collected in the field</t>
  </si>
  <si>
    <t>Litter depth in cm; averaged across four Brown's fuel transects per plot; NOTE: Cells with gray highlight indicate where surface fuels data was not collected in the field</t>
  </si>
  <si>
    <t>Percent tree canopy cover in a plot; NOTE: Cells with gray highlight indicate plots where tree cover data was collected but likely erroneous and was not included</t>
  </si>
  <si>
    <t>Percent shrub cover in the understory in a plot; NOTE: Cells with gray highlight indicate plots where shrub cover data was collected but potentially erroneous and was not included</t>
  </si>
  <si>
    <t>Dominant herb species present in plot (4 letter species code); NOTE: Dominant herb species data was not collected in Middle Tule Grove</t>
  </si>
  <si>
    <t>No SEGI seedlings in large plot either.</t>
  </si>
  <si>
    <t>Could be PIJE</t>
  </si>
  <si>
    <t>PINUS; assumed to be PIPO</t>
  </si>
  <si>
    <t>Regeneration plot size in ha (0.006 or 0.1 ha); large plots were used when the smaller plot contained 2 or fewer giant sequoia seedlings in Middle Tule Grove (2022); In 2023 (Upper Tule, Mountain Home, Redwood Mtn groves), regen plot size is 0.01 ha for non-SEGI regeneration and 0.05 ha for SEGI regeneration in the "small plot" or 0.1 ha in the "large plot"</t>
  </si>
  <si>
    <t>gps_offset_m</t>
  </si>
  <si>
    <t>gps_offset_deg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</si>
</sst>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</font>
    <font>
      <b/>
      <sz val="11"/>
      <color rgb="FFFA7D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1" fillId="0" borderId="0" xfId="0" applyFont="1"/>
    <xf numFmtId="0" fontId="8" fillId="0" borderId="0" xfId="0" applyFont="1"/>
    <xf numFmtId="0" fontId="10" fillId="0" borderId="0" xfId="0" applyFont="1"/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3" borderId="0" xfId="0" applyFill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0" fontId="11" fillId="0" borderId="0" xfId="0" applyFont="1"/>
    <xf numFmtId="0" fontId="14" fillId="0" borderId="0" xfId="0" applyFont="1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wrapText="1"/>
    </xf>
    <xf numFmtId="16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 applyAlignment="1">
      <alignment vertical="top"/>
    </xf>
    <xf numFmtId="2" fontId="0" fillId="3" borderId="0" xfId="0" applyNumberForma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21B5-F967-4826-84F1-F4E69338FDFB}">
  <dimension ref="A1:BF10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2.54296875" bestFit="1" customWidth="1"/>
    <col min="2" max="2" width="6.6328125" bestFit="1" customWidth="1"/>
    <col min="3" max="3" width="9.54296875" bestFit="1" customWidth="1"/>
    <col min="6" max="6" width="7.453125" bestFit="1" customWidth="1"/>
    <col min="7" max="7" width="7.54296875" bestFit="1" customWidth="1"/>
    <col min="8" max="8" width="7" bestFit="1" customWidth="1"/>
    <col min="9" max="9" width="9.36328125" bestFit="1" customWidth="1"/>
    <col min="10" max="10" width="12" bestFit="1" customWidth="1"/>
    <col min="11" max="11" width="7.08984375" bestFit="1" customWidth="1"/>
    <col min="12" max="12" width="10.36328125" bestFit="1" customWidth="1"/>
    <col min="13" max="13" width="10.36328125" customWidth="1"/>
    <col min="14" max="14" width="11.36328125" bestFit="1" customWidth="1"/>
    <col min="15" max="15" width="12" bestFit="1" customWidth="1"/>
    <col min="16" max="16" width="12.08984375" bestFit="1" customWidth="1"/>
    <col min="17" max="17" width="12" bestFit="1" customWidth="1"/>
    <col min="18" max="18" width="7.36328125" bestFit="1" customWidth="1"/>
    <col min="19" max="19" width="9.453125" bestFit="1" customWidth="1"/>
    <col min="21" max="21" width="11.36328125" bestFit="1" customWidth="1"/>
    <col min="22" max="22" width="9" bestFit="1" customWidth="1"/>
    <col min="23" max="23" width="11.54296875" bestFit="1" customWidth="1"/>
    <col min="24" max="24" width="9.6328125" bestFit="1" customWidth="1"/>
    <col min="25" max="25" width="9.453125" bestFit="1" customWidth="1"/>
    <col min="26" max="26" width="9.08984375" bestFit="1" customWidth="1"/>
    <col min="27" max="27" width="8.54296875" customWidth="1"/>
    <col min="28" max="28" width="9.90625" bestFit="1" customWidth="1"/>
    <col min="29" max="29" width="9.36328125" bestFit="1" customWidth="1"/>
    <col min="30" max="30" width="9.36328125" customWidth="1"/>
    <col min="31" max="31" width="10.453125" bestFit="1" customWidth="1"/>
    <col min="32" max="32" width="10.453125" customWidth="1"/>
    <col min="33" max="33" width="10.08984375" bestFit="1" customWidth="1"/>
    <col min="34" max="34" width="10.08984375" customWidth="1"/>
    <col min="35" max="35" width="9.36328125" bestFit="1" customWidth="1"/>
    <col min="36" max="36" width="9.36328125" customWidth="1"/>
    <col min="37" max="37" width="9.453125" bestFit="1" customWidth="1"/>
    <col min="38" max="38" width="9.54296875" bestFit="1" customWidth="1"/>
    <col min="39" max="39" width="12" bestFit="1" customWidth="1"/>
    <col min="40" max="42" width="12" customWidth="1"/>
    <col min="43" max="43" width="7.54296875" customWidth="1"/>
    <col min="44" max="44" width="7.36328125" customWidth="1"/>
    <col min="45" max="45" width="8.90625" customWidth="1"/>
    <col min="46" max="46" width="9.1796875" customWidth="1"/>
    <col min="47" max="47" width="11.54296875" customWidth="1"/>
    <col min="48" max="48" width="9.54296875" bestFit="1" customWidth="1"/>
    <col min="49" max="49" width="11.54296875" bestFit="1" customWidth="1"/>
    <col min="50" max="50" width="9.36328125" bestFit="1" customWidth="1"/>
    <col min="51" max="51" width="10.453125" bestFit="1" customWidth="1"/>
    <col min="52" max="52" width="10.08984375" bestFit="1" customWidth="1"/>
    <col min="53" max="53" width="9.36328125" bestFit="1" customWidth="1"/>
    <col min="54" max="54" width="13.90625" bestFit="1" customWidth="1"/>
    <col min="55" max="55" width="12.6328125" bestFit="1" customWidth="1"/>
  </cols>
  <sheetData>
    <row r="1" spans="1:58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493</v>
      </c>
      <c r="J1" t="s">
        <v>8</v>
      </c>
      <c r="K1" t="s">
        <v>9</v>
      </c>
      <c r="L1" t="s">
        <v>495</v>
      </c>
      <c r="M1" t="s">
        <v>497</v>
      </c>
      <c r="N1" t="s">
        <v>617</v>
      </c>
      <c r="O1" s="10" t="s">
        <v>501</v>
      </c>
      <c r="P1" s="10" t="s">
        <v>618</v>
      </c>
      <c r="Q1" t="s">
        <v>628</v>
      </c>
      <c r="R1" t="s">
        <v>620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18</v>
      </c>
      <c r="Z1" t="s">
        <v>19</v>
      </c>
      <c r="AA1" t="s">
        <v>16</v>
      </c>
      <c r="AB1" t="s">
        <v>659</v>
      </c>
      <c r="AC1" t="s">
        <v>20</v>
      </c>
      <c r="AD1" t="s">
        <v>290</v>
      </c>
      <c r="AE1" t="s">
        <v>291</v>
      </c>
      <c r="AF1" t="s">
        <v>292</v>
      </c>
      <c r="AG1" t="s">
        <v>294</v>
      </c>
      <c r="AH1" t="s">
        <v>293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642</v>
      </c>
      <c r="AO1" t="s">
        <v>643</v>
      </c>
      <c r="AP1" t="s">
        <v>644</v>
      </c>
      <c r="AQ1" t="s">
        <v>82</v>
      </c>
      <c r="AR1" t="s">
        <v>83</v>
      </c>
      <c r="AS1" t="s">
        <v>84</v>
      </c>
      <c r="AT1" t="s">
        <v>536</v>
      </c>
      <c r="AU1" t="s">
        <v>646</v>
      </c>
      <c r="AV1" t="s">
        <v>10</v>
      </c>
      <c r="AW1" t="s">
        <v>26</v>
      </c>
    </row>
    <row r="2" spans="1:58" x14ac:dyDescent="0.35">
      <c r="A2" t="s">
        <v>288</v>
      </c>
      <c r="B2">
        <v>2</v>
      </c>
      <c r="C2" s="1">
        <v>44820</v>
      </c>
      <c r="D2">
        <v>350516</v>
      </c>
      <c r="E2">
        <v>4014179</v>
      </c>
      <c r="F2">
        <v>1826</v>
      </c>
      <c r="G2">
        <v>21</v>
      </c>
      <c r="H2">
        <v>196</v>
      </c>
      <c r="I2">
        <f>ABS(180-H2)</f>
        <v>16</v>
      </c>
      <c r="J2" t="s">
        <v>125</v>
      </c>
      <c r="K2" t="s">
        <v>29</v>
      </c>
      <c r="L2">
        <f>12/0.05</f>
        <v>240</v>
      </c>
      <c r="M2">
        <f>6/0.05</f>
        <v>120</v>
      </c>
      <c r="N2">
        <v>0</v>
      </c>
      <c r="O2">
        <v>26.7</v>
      </c>
      <c r="P2">
        <v>1.55</v>
      </c>
      <c r="Q2">
        <f>O2+P2</f>
        <v>28.25</v>
      </c>
      <c r="R2" s="24">
        <f>1-(O2/Q2)</f>
        <v>5.4867256637168182E-2</v>
      </c>
      <c r="S2" s="16"/>
      <c r="T2" s="2">
        <v>4</v>
      </c>
      <c r="U2" t="s">
        <v>147</v>
      </c>
      <c r="V2" s="2">
        <v>14.772727272727273</v>
      </c>
      <c r="W2" s="16"/>
      <c r="X2" s="2">
        <v>2.3636363636363638</v>
      </c>
      <c r="Y2" s="2">
        <v>35.272727272727273</v>
      </c>
      <c r="Z2" s="2">
        <v>4.5454545454545459</v>
      </c>
      <c r="AA2" s="2">
        <v>25.727272727272727</v>
      </c>
      <c r="AB2" s="2">
        <v>0</v>
      </c>
      <c r="AC2" s="2">
        <v>490</v>
      </c>
      <c r="AD2" s="2">
        <v>667</v>
      </c>
      <c r="AE2" s="2">
        <v>167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6">
        <v>1.3166666666666667</v>
      </c>
      <c r="AO2" s="26">
        <v>1.3916666666666666</v>
      </c>
      <c r="AP2" s="26">
        <v>7.5166666666666657</v>
      </c>
      <c r="AQ2" s="23">
        <v>0.14693477136721569</v>
      </c>
      <c r="AR2" s="23">
        <v>1.7933022614506613</v>
      </c>
      <c r="AS2" s="23">
        <v>0.88177799531145939</v>
      </c>
      <c r="AT2" s="23">
        <v>94.514545527656423</v>
      </c>
      <c r="AU2" s="23">
        <f>SUM(AQ2:AT2)</f>
        <v>97.336560555785766</v>
      </c>
      <c r="AV2" t="s">
        <v>30</v>
      </c>
      <c r="AW2" t="s">
        <v>623</v>
      </c>
      <c r="BC2" s="2"/>
    </row>
    <row r="3" spans="1:58" x14ac:dyDescent="0.35">
      <c r="A3" t="s">
        <v>288</v>
      </c>
      <c r="B3">
        <v>3</v>
      </c>
      <c r="C3" s="1">
        <v>44821</v>
      </c>
      <c r="D3">
        <v>350715</v>
      </c>
      <c r="E3">
        <v>4014178</v>
      </c>
      <c r="F3">
        <v>1868</v>
      </c>
      <c r="G3">
        <v>26</v>
      </c>
      <c r="H3">
        <v>232</v>
      </c>
      <c r="I3">
        <f t="shared" ref="I3:I36" si="0">ABS(180-H3)</f>
        <v>52</v>
      </c>
      <c r="J3" t="s">
        <v>133</v>
      </c>
      <c r="K3" t="s">
        <v>29</v>
      </c>
      <c r="L3">
        <f>6/0.05</f>
        <v>120</v>
      </c>
      <c r="M3">
        <f>11/0.05</f>
        <v>220</v>
      </c>
      <c r="N3">
        <v>0</v>
      </c>
      <c r="O3">
        <v>14.78</v>
      </c>
      <c r="P3">
        <v>25.87</v>
      </c>
      <c r="Q3">
        <f>O3+P3</f>
        <v>40.65</v>
      </c>
      <c r="R3" s="24">
        <f>1-(O3/Q3)</f>
        <v>0.63640836408364088</v>
      </c>
      <c r="S3" s="16"/>
      <c r="T3" s="2">
        <v>3</v>
      </c>
      <c r="U3" t="s">
        <v>147</v>
      </c>
      <c r="V3" s="2">
        <v>2.5454545454545454</v>
      </c>
      <c r="W3" s="16"/>
      <c r="X3" s="2">
        <v>6.7272727272727275</v>
      </c>
      <c r="Y3" s="2">
        <v>28.772727272727273</v>
      </c>
      <c r="Z3" s="2">
        <v>7.6818181818181817</v>
      </c>
      <c r="AA3" s="2">
        <v>49.454545454545453</v>
      </c>
      <c r="AB3" s="2">
        <v>0</v>
      </c>
      <c r="AC3" s="2">
        <v>3500</v>
      </c>
      <c r="AD3" s="2">
        <v>2333</v>
      </c>
      <c r="AE3" s="2">
        <v>2500</v>
      </c>
      <c r="AF3" s="2">
        <v>167</v>
      </c>
      <c r="AG3" s="2">
        <v>0</v>
      </c>
      <c r="AH3" s="2">
        <v>0</v>
      </c>
      <c r="AI3" s="2">
        <v>0</v>
      </c>
      <c r="AJ3" s="2">
        <v>2</v>
      </c>
      <c r="AK3" s="2">
        <v>0</v>
      </c>
      <c r="AL3" s="2">
        <v>0</v>
      </c>
      <c r="AM3" s="2">
        <v>0</v>
      </c>
      <c r="AN3" s="26">
        <v>3.25</v>
      </c>
      <c r="AO3" s="26">
        <v>2.9666666666666668</v>
      </c>
      <c r="AP3" s="26">
        <v>6.9833333333333325</v>
      </c>
      <c r="AQ3" s="23">
        <v>0.27886422534856159</v>
      </c>
      <c r="AR3" s="23">
        <v>1.2080779715453005</v>
      </c>
      <c r="AS3" s="23">
        <v>0.59443070210739379</v>
      </c>
      <c r="AT3" s="23">
        <v>62.301891585879638</v>
      </c>
      <c r="AU3" s="23">
        <f t="shared" ref="AU3:AU36" si="1">SUM(AQ3:AT3)</f>
        <v>64.383264484880897</v>
      </c>
      <c r="AV3" t="s">
        <v>129</v>
      </c>
      <c r="BC3" s="2"/>
    </row>
    <row r="4" spans="1:58" x14ac:dyDescent="0.35">
      <c r="A4" t="s">
        <v>288</v>
      </c>
      <c r="B4">
        <v>4</v>
      </c>
      <c r="C4" s="1">
        <v>44824</v>
      </c>
      <c r="D4">
        <v>350516</v>
      </c>
      <c r="E4">
        <v>4014378</v>
      </c>
      <c r="F4">
        <v>1861</v>
      </c>
      <c r="G4">
        <v>18</v>
      </c>
      <c r="H4">
        <v>186</v>
      </c>
      <c r="I4">
        <f t="shared" si="0"/>
        <v>6</v>
      </c>
      <c r="J4" t="s">
        <v>133</v>
      </c>
      <c r="K4" t="s">
        <v>29</v>
      </c>
      <c r="L4">
        <f>13/0.05</f>
        <v>260</v>
      </c>
      <c r="M4">
        <f>8/0.05</f>
        <v>160</v>
      </c>
      <c r="N4">
        <v>0</v>
      </c>
      <c r="O4">
        <v>12.41</v>
      </c>
      <c r="P4">
        <v>7.06</v>
      </c>
      <c r="Q4">
        <f t="shared" ref="Q4:Q36" si="2">O4+P4</f>
        <v>19.47</v>
      </c>
      <c r="R4" s="24">
        <f t="shared" ref="R4:R36" si="3">1-(O4/Q4)</f>
        <v>0.36260914227015917</v>
      </c>
      <c r="S4" s="16"/>
      <c r="T4" s="2">
        <v>0</v>
      </c>
      <c r="V4" s="2">
        <v>0</v>
      </c>
      <c r="W4" s="16"/>
      <c r="X4" s="2">
        <v>6.4545454545454541</v>
      </c>
      <c r="Y4" s="2">
        <v>43.18181818181818</v>
      </c>
      <c r="Z4" s="2">
        <v>30.681818181818183</v>
      </c>
      <c r="AA4" s="2">
        <v>17.227272727272727</v>
      </c>
      <c r="AB4" s="2">
        <v>0</v>
      </c>
      <c r="AC4" s="2">
        <v>70</v>
      </c>
      <c r="AD4" s="2">
        <v>167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6">
        <v>0.8</v>
      </c>
      <c r="AO4" s="26">
        <v>0.77500000000000002</v>
      </c>
      <c r="AP4" s="26">
        <v>3.1416666666666671</v>
      </c>
      <c r="AQ4" s="23">
        <v>0.28327291839024493</v>
      </c>
      <c r="AR4" s="23">
        <v>0.7430109334826096</v>
      </c>
      <c r="AS4" s="23">
        <v>0.29227451746625344</v>
      </c>
      <c r="AT4" s="23">
        <v>25.477955205322893</v>
      </c>
      <c r="AU4" s="23">
        <f t="shared" si="1"/>
        <v>26.796513574662001</v>
      </c>
      <c r="AV4" t="s">
        <v>30</v>
      </c>
      <c r="BC4" s="2"/>
    </row>
    <row r="5" spans="1:58" x14ac:dyDescent="0.35">
      <c r="A5" t="s">
        <v>288</v>
      </c>
      <c r="B5">
        <v>5</v>
      </c>
      <c r="C5" s="1">
        <v>44823</v>
      </c>
      <c r="D5">
        <v>350715</v>
      </c>
      <c r="E5">
        <v>4014378</v>
      </c>
      <c r="F5">
        <v>1904</v>
      </c>
      <c r="G5">
        <v>43</v>
      </c>
      <c r="H5">
        <v>309</v>
      </c>
      <c r="I5">
        <f t="shared" si="0"/>
        <v>129</v>
      </c>
      <c r="J5" s="8" t="s">
        <v>133</v>
      </c>
      <c r="K5" t="s">
        <v>29</v>
      </c>
      <c r="L5">
        <f>5/0.05</f>
        <v>100</v>
      </c>
      <c r="M5">
        <f>15/0.05</f>
        <v>300</v>
      </c>
      <c r="N5">
        <f>1/0.05</f>
        <v>20</v>
      </c>
      <c r="O5">
        <v>15.31</v>
      </c>
      <c r="P5">
        <v>38.200000000000003</v>
      </c>
      <c r="Q5">
        <f t="shared" si="2"/>
        <v>53.510000000000005</v>
      </c>
      <c r="R5" s="24">
        <f t="shared" si="3"/>
        <v>0.71388525509250611</v>
      </c>
      <c r="S5" s="16"/>
      <c r="T5" s="2">
        <v>32.318181818181813</v>
      </c>
      <c r="U5" t="s">
        <v>117</v>
      </c>
      <c r="V5" s="2">
        <v>9.454545454545455</v>
      </c>
      <c r="W5" s="16"/>
      <c r="X5" s="2">
        <v>0.95454545454545459</v>
      </c>
      <c r="Y5" s="2">
        <v>38.090909090909093</v>
      </c>
      <c r="Z5" s="2">
        <v>9.0909090909090917</v>
      </c>
      <c r="AA5" s="2">
        <v>27.772727272727273</v>
      </c>
      <c r="AB5" s="2">
        <v>0</v>
      </c>
      <c r="AC5" s="2">
        <v>2667</v>
      </c>
      <c r="AD5" s="2">
        <v>667</v>
      </c>
      <c r="AE5" s="2">
        <v>167</v>
      </c>
      <c r="AF5" s="2">
        <v>0</v>
      </c>
      <c r="AG5" s="2">
        <v>0</v>
      </c>
      <c r="AH5" s="2">
        <v>333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6">
        <v>1.8416666666666668</v>
      </c>
      <c r="AO5" s="26">
        <v>0.27499999999999997</v>
      </c>
      <c r="AP5" s="26">
        <v>4.5583333333333336</v>
      </c>
      <c r="AQ5" s="23">
        <v>0.6388932489052882</v>
      </c>
      <c r="AR5" s="23">
        <v>3.3431922139437376</v>
      </c>
      <c r="AS5" s="23">
        <v>6.26235667858806</v>
      </c>
      <c r="AT5" s="23">
        <v>8.7925847451321921</v>
      </c>
      <c r="AU5" s="23">
        <f t="shared" si="1"/>
        <v>19.037026886569279</v>
      </c>
      <c r="AV5" t="s">
        <v>129</v>
      </c>
      <c r="AW5" s="3"/>
      <c r="BC5" s="2"/>
    </row>
    <row r="6" spans="1:58" x14ac:dyDescent="0.35">
      <c r="A6" t="s">
        <v>288</v>
      </c>
      <c r="B6">
        <v>6</v>
      </c>
      <c r="C6" s="1">
        <v>44825</v>
      </c>
      <c r="D6">
        <v>350515</v>
      </c>
      <c r="E6">
        <v>4014577</v>
      </c>
      <c r="F6">
        <v>1899</v>
      </c>
      <c r="G6">
        <v>16</v>
      </c>
      <c r="H6">
        <v>206</v>
      </c>
      <c r="I6">
        <f t="shared" si="0"/>
        <v>26</v>
      </c>
      <c r="J6" s="8" t="s">
        <v>133</v>
      </c>
      <c r="K6" t="s">
        <v>29</v>
      </c>
      <c r="L6">
        <f>5/0.05</f>
        <v>100</v>
      </c>
      <c r="M6">
        <f>9/0.05</f>
        <v>180</v>
      </c>
      <c r="N6">
        <v>0</v>
      </c>
      <c r="O6">
        <v>20.64</v>
      </c>
      <c r="P6">
        <v>68.66</v>
      </c>
      <c r="Q6">
        <f t="shared" si="2"/>
        <v>89.3</v>
      </c>
      <c r="R6" s="24">
        <f t="shared" si="3"/>
        <v>0.7688689809630459</v>
      </c>
      <c r="S6" s="16"/>
      <c r="T6" s="2">
        <v>22.81818181818182</v>
      </c>
      <c r="U6" t="s">
        <v>117</v>
      </c>
      <c r="V6" s="2">
        <v>0.27272727272727271</v>
      </c>
      <c r="W6" s="16"/>
      <c r="X6" s="2">
        <v>3.6363636363636362</v>
      </c>
      <c r="Y6" s="2">
        <v>26.545454545454547</v>
      </c>
      <c r="Z6" s="2">
        <v>4.6818181818181817</v>
      </c>
      <c r="AA6" s="2">
        <v>21.5</v>
      </c>
      <c r="AB6" s="2">
        <v>0</v>
      </c>
      <c r="AC6" s="2">
        <v>5833</v>
      </c>
      <c r="AD6" s="2">
        <v>1167</v>
      </c>
      <c r="AE6" s="2">
        <v>6667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6">
        <v>1.6583333333333332</v>
      </c>
      <c r="AO6" s="26">
        <v>0.32500000000000001</v>
      </c>
      <c r="AP6" s="26">
        <v>10.175000000000001</v>
      </c>
      <c r="AQ6" s="23">
        <v>0.27936649129777696</v>
      </c>
      <c r="AR6" s="23">
        <v>1.5551758636597559</v>
      </c>
      <c r="AS6" s="23">
        <v>2.3304830432540662</v>
      </c>
      <c r="AT6" s="23">
        <v>426.2058966460358</v>
      </c>
      <c r="AU6" s="23">
        <f t="shared" si="1"/>
        <v>430.37092204424738</v>
      </c>
      <c r="AV6" t="s">
        <v>30</v>
      </c>
      <c r="AW6" s="3"/>
      <c r="BC6" s="2"/>
    </row>
    <row r="7" spans="1:58" x14ac:dyDescent="0.35">
      <c r="A7" t="s">
        <v>288</v>
      </c>
      <c r="B7">
        <v>7</v>
      </c>
      <c r="C7" s="1">
        <v>44825</v>
      </c>
      <c r="D7">
        <v>350715</v>
      </c>
      <c r="E7">
        <v>4014578</v>
      </c>
      <c r="F7">
        <v>1931</v>
      </c>
      <c r="G7">
        <v>47</v>
      </c>
      <c r="H7">
        <v>264</v>
      </c>
      <c r="I7">
        <f t="shared" si="0"/>
        <v>84</v>
      </c>
      <c r="J7" s="3" t="s">
        <v>125</v>
      </c>
      <c r="K7" t="s">
        <v>29</v>
      </c>
      <c r="L7">
        <f>12/0.05</f>
        <v>240</v>
      </c>
      <c r="M7">
        <f>13/0.05</f>
        <v>260</v>
      </c>
      <c r="N7">
        <v>2</v>
      </c>
      <c r="O7">
        <v>33.18</v>
      </c>
      <c r="P7">
        <v>9.91</v>
      </c>
      <c r="Q7">
        <f t="shared" si="2"/>
        <v>43.09</v>
      </c>
      <c r="R7" s="24">
        <f t="shared" si="3"/>
        <v>0.22998375493153866</v>
      </c>
      <c r="S7" s="16"/>
      <c r="T7" s="2">
        <v>0</v>
      </c>
      <c r="V7" s="2">
        <v>9.0909090909090912E-2</v>
      </c>
      <c r="W7" s="16"/>
      <c r="X7" s="2">
        <v>0.77272727272727271</v>
      </c>
      <c r="Y7" s="2">
        <v>52.272727272727273</v>
      </c>
      <c r="Z7" s="2">
        <v>13.681818181818182</v>
      </c>
      <c r="AA7" s="2">
        <v>41.909090909090907</v>
      </c>
      <c r="AB7" s="2">
        <v>0</v>
      </c>
      <c r="AC7" s="2">
        <v>280</v>
      </c>
      <c r="AD7" s="2">
        <v>333</v>
      </c>
      <c r="AE7" s="2">
        <v>333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6">
        <v>2.35</v>
      </c>
      <c r="AO7" s="26">
        <v>0.15833333333333333</v>
      </c>
      <c r="AP7" s="26">
        <v>4.5</v>
      </c>
      <c r="AQ7" s="23">
        <v>0.4766667242843729</v>
      </c>
      <c r="AR7" s="23">
        <v>2.9895992610408304</v>
      </c>
      <c r="AS7" s="23">
        <v>3.1783886494528297</v>
      </c>
      <c r="AT7" s="23">
        <v>85.507435958270847</v>
      </c>
      <c r="AU7" s="23">
        <f t="shared" si="1"/>
        <v>92.152090593048882</v>
      </c>
      <c r="AV7" t="s">
        <v>129</v>
      </c>
      <c r="AW7" s="3" t="s">
        <v>295</v>
      </c>
      <c r="BC7" s="2"/>
    </row>
    <row r="8" spans="1:58" x14ac:dyDescent="0.35">
      <c r="A8" t="s">
        <v>288</v>
      </c>
      <c r="B8">
        <v>8</v>
      </c>
      <c r="C8" s="1">
        <v>44827</v>
      </c>
      <c r="D8">
        <v>349715</v>
      </c>
      <c r="E8">
        <v>4014777</v>
      </c>
      <c r="F8">
        <v>2141</v>
      </c>
      <c r="G8">
        <v>39</v>
      </c>
      <c r="H8">
        <v>52</v>
      </c>
      <c r="I8">
        <f t="shared" si="0"/>
        <v>128</v>
      </c>
      <c r="J8" s="3" t="s">
        <v>28</v>
      </c>
      <c r="K8" t="s">
        <v>29</v>
      </c>
      <c r="L8">
        <f>3/0.05</f>
        <v>60</v>
      </c>
      <c r="M8">
        <f>31/0.05</f>
        <v>620</v>
      </c>
      <c r="N8">
        <v>0</v>
      </c>
      <c r="O8">
        <v>5.9</v>
      </c>
      <c r="P8">
        <v>21.14</v>
      </c>
      <c r="Q8">
        <f t="shared" si="2"/>
        <v>27.04</v>
      </c>
      <c r="R8" s="24">
        <f t="shared" si="3"/>
        <v>0.78180473372781067</v>
      </c>
      <c r="S8" s="16"/>
      <c r="T8" s="27"/>
      <c r="U8" s="16"/>
      <c r="V8" s="2">
        <v>3.0454545454545454</v>
      </c>
      <c r="W8" s="16"/>
      <c r="X8" s="2">
        <v>3.5454545454545454</v>
      </c>
      <c r="Y8" s="2">
        <v>31</v>
      </c>
      <c r="Z8" s="2">
        <v>20.545454545454547</v>
      </c>
      <c r="AA8" s="2">
        <v>16.954545454545453</v>
      </c>
      <c r="AB8" s="2">
        <v>0</v>
      </c>
      <c r="AC8" s="2">
        <v>0</v>
      </c>
      <c r="AD8" s="2">
        <v>167</v>
      </c>
      <c r="AE8" s="2">
        <v>0</v>
      </c>
      <c r="AF8" s="2">
        <v>0</v>
      </c>
      <c r="AG8" s="2">
        <v>0</v>
      </c>
      <c r="AH8" s="2">
        <v>1167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6">
        <v>1.3499999999999999</v>
      </c>
      <c r="AO8" s="26">
        <v>0.29166666666666663</v>
      </c>
      <c r="AP8" s="26">
        <v>3.5249999999999999</v>
      </c>
      <c r="AQ8" s="23">
        <v>0.25829523493342182</v>
      </c>
      <c r="AR8" s="23">
        <v>0.70641319749884268</v>
      </c>
      <c r="AS8" s="23">
        <v>0.30875360887359876</v>
      </c>
      <c r="AT8" s="23">
        <v>0</v>
      </c>
      <c r="AU8" s="23">
        <f t="shared" si="1"/>
        <v>1.2734620413058633</v>
      </c>
      <c r="AV8" t="s">
        <v>129</v>
      </c>
      <c r="AW8" s="3" t="s">
        <v>295</v>
      </c>
      <c r="BC8" s="2"/>
    </row>
    <row r="9" spans="1:58" x14ac:dyDescent="0.35">
      <c r="A9" t="s">
        <v>288</v>
      </c>
      <c r="B9">
        <v>10</v>
      </c>
      <c r="C9" s="1">
        <v>44827</v>
      </c>
      <c r="D9">
        <v>349916</v>
      </c>
      <c r="E9">
        <v>4014977</v>
      </c>
      <c r="F9">
        <v>2090</v>
      </c>
      <c r="G9">
        <v>49</v>
      </c>
      <c r="H9">
        <v>130</v>
      </c>
      <c r="I9">
        <f t="shared" si="0"/>
        <v>50</v>
      </c>
      <c r="J9" t="s">
        <v>28</v>
      </c>
      <c r="K9" t="s">
        <v>29</v>
      </c>
      <c r="L9">
        <v>0</v>
      </c>
      <c r="M9">
        <f>19/0.05</f>
        <v>380</v>
      </c>
      <c r="N9">
        <v>0</v>
      </c>
      <c r="O9">
        <v>0</v>
      </c>
      <c r="P9">
        <v>78.97</v>
      </c>
      <c r="Q9">
        <f t="shared" si="2"/>
        <v>78.97</v>
      </c>
      <c r="R9" s="24">
        <f t="shared" si="3"/>
        <v>1</v>
      </c>
      <c r="S9" s="16"/>
      <c r="T9" s="27"/>
      <c r="U9" s="16"/>
      <c r="V9" s="2">
        <v>9.0909090909090912E-2</v>
      </c>
      <c r="W9" s="16"/>
      <c r="X9" s="2">
        <v>1.8636363636363635</v>
      </c>
      <c r="Y9" s="2">
        <v>32.045454545454547</v>
      </c>
      <c r="Z9" s="2">
        <v>0.31818181818181818</v>
      </c>
      <c r="AA9" s="2">
        <v>69.545454545454547</v>
      </c>
      <c r="AB9" s="2">
        <v>0</v>
      </c>
      <c r="AC9" s="2">
        <v>3500</v>
      </c>
      <c r="AD9" s="2">
        <v>333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6">
        <v>2.8916666666666666</v>
      </c>
      <c r="AO9" s="26">
        <v>0.45833333333333337</v>
      </c>
      <c r="AP9" s="26">
        <v>16.383333333333333</v>
      </c>
      <c r="AQ9" s="23">
        <v>0.33007085727987695</v>
      </c>
      <c r="AR9" s="23">
        <v>3.0944477708952589</v>
      </c>
      <c r="AS9" s="23">
        <v>6.0862376871342754</v>
      </c>
      <c r="AT9" s="23">
        <v>248.65935835837288</v>
      </c>
      <c r="AU9" s="23">
        <f t="shared" si="1"/>
        <v>258.17011467368229</v>
      </c>
      <c r="AV9" t="s">
        <v>129</v>
      </c>
      <c r="BC9" s="2"/>
    </row>
    <row r="10" spans="1:58" x14ac:dyDescent="0.35">
      <c r="A10" t="s">
        <v>288</v>
      </c>
      <c r="B10">
        <v>11</v>
      </c>
      <c r="C10" s="1">
        <v>44831</v>
      </c>
      <c r="D10">
        <v>349715</v>
      </c>
      <c r="E10">
        <v>4015178</v>
      </c>
      <c r="F10">
        <v>2248</v>
      </c>
      <c r="G10">
        <v>51</v>
      </c>
      <c r="H10">
        <v>153</v>
      </c>
      <c r="I10">
        <f t="shared" si="0"/>
        <v>27</v>
      </c>
      <c r="J10" t="s">
        <v>28</v>
      </c>
      <c r="K10" t="s">
        <v>29</v>
      </c>
      <c r="L10">
        <v>0</v>
      </c>
      <c r="M10">
        <f>17/0.05</f>
        <v>340</v>
      </c>
      <c r="N10">
        <v>0</v>
      </c>
      <c r="O10">
        <v>0</v>
      </c>
      <c r="P10">
        <v>34.67</v>
      </c>
      <c r="Q10">
        <f t="shared" si="2"/>
        <v>34.67</v>
      </c>
      <c r="R10" s="24">
        <f t="shared" si="3"/>
        <v>1</v>
      </c>
      <c r="S10" s="16"/>
      <c r="T10" s="27"/>
      <c r="U10" s="16"/>
      <c r="V10" s="2">
        <v>1.3636363636363635</v>
      </c>
      <c r="W10" s="16"/>
      <c r="X10" s="2">
        <v>58.636363636363633</v>
      </c>
      <c r="Y10" s="2">
        <v>16.818181818181817</v>
      </c>
      <c r="Z10" s="2">
        <v>14.909090909090908</v>
      </c>
      <c r="AA10" s="2">
        <v>7.8181818181818183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3000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6">
        <v>0.6333333333333333</v>
      </c>
      <c r="AO10" s="26">
        <v>0.17499999999999999</v>
      </c>
      <c r="AP10" s="26">
        <v>1.375</v>
      </c>
      <c r="AQ10" s="23">
        <v>0.16471379132480685</v>
      </c>
      <c r="AR10" s="23">
        <v>0.16417374610734844</v>
      </c>
      <c r="AS10" s="23">
        <v>0</v>
      </c>
      <c r="AT10" s="23">
        <v>0</v>
      </c>
      <c r="AU10" s="23">
        <f t="shared" si="1"/>
        <v>0.32888753743215526</v>
      </c>
      <c r="AV10" t="s">
        <v>30</v>
      </c>
      <c r="BC10" s="2"/>
    </row>
    <row r="11" spans="1:58" x14ac:dyDescent="0.35">
      <c r="A11" t="s">
        <v>288</v>
      </c>
      <c r="B11">
        <v>13</v>
      </c>
      <c r="C11" s="1">
        <v>44826</v>
      </c>
      <c r="D11">
        <v>350715</v>
      </c>
      <c r="E11">
        <v>4015177</v>
      </c>
      <c r="F11">
        <v>2054</v>
      </c>
      <c r="G11">
        <v>40</v>
      </c>
      <c r="H11">
        <v>262</v>
      </c>
      <c r="I11">
        <f t="shared" si="0"/>
        <v>82</v>
      </c>
      <c r="J11" t="s">
        <v>125</v>
      </c>
      <c r="K11" t="s">
        <v>29</v>
      </c>
      <c r="L11">
        <f>10/0.05</f>
        <v>200</v>
      </c>
      <c r="M11">
        <f>6/0.05</f>
        <v>120</v>
      </c>
      <c r="N11">
        <v>0</v>
      </c>
      <c r="O11">
        <v>24.16</v>
      </c>
      <c r="P11">
        <v>23.62</v>
      </c>
      <c r="Q11">
        <f t="shared" si="2"/>
        <v>47.78</v>
      </c>
      <c r="R11" s="24">
        <f t="shared" si="3"/>
        <v>0.4943491000418585</v>
      </c>
      <c r="S11" s="16"/>
      <c r="T11" s="2">
        <v>1</v>
      </c>
      <c r="U11" t="s">
        <v>117</v>
      </c>
      <c r="V11" s="2">
        <v>1</v>
      </c>
      <c r="W11" s="16"/>
      <c r="X11" s="2">
        <v>0.68181818181818177</v>
      </c>
      <c r="Y11" s="2">
        <v>55.636363636363633</v>
      </c>
      <c r="Z11" s="2">
        <v>11.818181818181818</v>
      </c>
      <c r="AA11" s="2">
        <v>29.227272727272727</v>
      </c>
      <c r="AB11" s="2">
        <v>0</v>
      </c>
      <c r="AC11" s="2">
        <v>0</v>
      </c>
      <c r="AD11" s="2">
        <v>500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6">
        <v>1.9833333333333334</v>
      </c>
      <c r="AO11" s="26">
        <v>1.5583333333333333</v>
      </c>
      <c r="AP11" s="26">
        <v>5.4</v>
      </c>
      <c r="AQ11" s="23">
        <v>0.4014118316370846</v>
      </c>
      <c r="AR11" s="23">
        <v>1.4176620257636028</v>
      </c>
      <c r="AS11" s="23">
        <v>1.2392414755764423</v>
      </c>
      <c r="AT11" s="23">
        <v>3.3339019483324601</v>
      </c>
      <c r="AU11" s="23">
        <f t="shared" si="1"/>
        <v>6.3922172813095894</v>
      </c>
      <c r="AV11" t="s">
        <v>30</v>
      </c>
      <c r="BC11" s="2"/>
    </row>
    <row r="12" spans="1:58" x14ac:dyDescent="0.35">
      <c r="A12" t="s">
        <v>288</v>
      </c>
      <c r="B12">
        <v>15</v>
      </c>
      <c r="C12" s="1">
        <v>44832</v>
      </c>
      <c r="D12">
        <v>349915</v>
      </c>
      <c r="E12">
        <v>4015378</v>
      </c>
      <c r="F12">
        <v>2142</v>
      </c>
      <c r="G12">
        <v>45</v>
      </c>
      <c r="H12">
        <v>48</v>
      </c>
      <c r="I12">
        <f t="shared" si="0"/>
        <v>132</v>
      </c>
      <c r="J12" t="s">
        <v>28</v>
      </c>
      <c r="K12" t="s">
        <v>29</v>
      </c>
      <c r="L12">
        <v>0</v>
      </c>
      <c r="M12">
        <f>13/0.05</f>
        <v>260</v>
      </c>
      <c r="N12">
        <v>0</v>
      </c>
      <c r="O12">
        <v>0</v>
      </c>
      <c r="P12">
        <v>23.35</v>
      </c>
      <c r="Q12">
        <f t="shared" si="2"/>
        <v>23.35</v>
      </c>
      <c r="R12" s="24">
        <f t="shared" si="3"/>
        <v>1</v>
      </c>
      <c r="S12" s="16"/>
      <c r="T12" s="27"/>
      <c r="U12" s="16"/>
      <c r="V12" s="2">
        <v>0</v>
      </c>
      <c r="W12" s="16"/>
      <c r="X12" s="2">
        <v>3.7272727272727271</v>
      </c>
      <c r="Y12" s="2">
        <v>43.636363636363633</v>
      </c>
      <c r="Z12" s="2">
        <v>7.0909090909090908</v>
      </c>
      <c r="AA12" s="2">
        <v>21.727272727272727</v>
      </c>
      <c r="AB12" s="2">
        <v>0</v>
      </c>
      <c r="AC12" s="2">
        <v>1167</v>
      </c>
      <c r="AD12" s="2">
        <v>3333</v>
      </c>
      <c r="AE12" s="2">
        <v>167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6">
        <v>2.1583333333333332</v>
      </c>
      <c r="AO12" s="26">
        <v>0.44166666666666665</v>
      </c>
      <c r="AP12" s="26">
        <v>3.291666666666667</v>
      </c>
      <c r="AQ12" s="23">
        <v>0.21883103218980027</v>
      </c>
      <c r="AR12" s="23">
        <v>0.5613216447684366</v>
      </c>
      <c r="AS12" s="23">
        <v>0.63086944321487537</v>
      </c>
      <c r="AT12" s="23">
        <v>0</v>
      </c>
      <c r="AU12" s="23">
        <f t="shared" si="1"/>
        <v>1.4110221201731123</v>
      </c>
      <c r="AV12" t="s">
        <v>151</v>
      </c>
      <c r="BC12" s="13"/>
      <c r="BE12" s="14"/>
      <c r="BF12" s="14"/>
    </row>
    <row r="13" spans="1:58" x14ac:dyDescent="0.35">
      <c r="A13" t="s">
        <v>288</v>
      </c>
      <c r="B13">
        <v>17</v>
      </c>
      <c r="C13" s="1">
        <v>44832</v>
      </c>
      <c r="D13">
        <v>350115</v>
      </c>
      <c r="E13">
        <v>4015578</v>
      </c>
      <c r="F13">
        <v>2087</v>
      </c>
      <c r="G13">
        <v>65</v>
      </c>
      <c r="H13">
        <v>92</v>
      </c>
      <c r="I13">
        <f t="shared" si="0"/>
        <v>88</v>
      </c>
      <c r="J13" t="s">
        <v>133</v>
      </c>
      <c r="K13" t="s">
        <v>29</v>
      </c>
      <c r="L13">
        <f>4/0.05</f>
        <v>80</v>
      </c>
      <c r="M13">
        <f>17/0.05</f>
        <v>340</v>
      </c>
      <c r="N13">
        <f>1/0.05</f>
        <v>20</v>
      </c>
      <c r="O13">
        <v>43.82</v>
      </c>
      <c r="P13">
        <v>37.06</v>
      </c>
      <c r="Q13">
        <f t="shared" si="2"/>
        <v>80.88</v>
      </c>
      <c r="R13" s="24">
        <f t="shared" si="3"/>
        <v>0.45820969337289807</v>
      </c>
      <c r="S13" s="16"/>
      <c r="T13" s="27"/>
      <c r="U13" s="16"/>
      <c r="V13" s="2">
        <v>1.0909090909090908</v>
      </c>
      <c r="W13" s="16"/>
      <c r="X13" s="2">
        <v>4.8181818181818183</v>
      </c>
      <c r="Y13" s="2">
        <v>67.909090909090907</v>
      </c>
      <c r="Z13" s="2">
        <v>1.6363636363636365</v>
      </c>
      <c r="AA13" s="2">
        <v>12.727272727272727</v>
      </c>
      <c r="AB13" s="2">
        <v>0</v>
      </c>
      <c r="AC13" s="2">
        <v>17167</v>
      </c>
      <c r="AD13" s="2">
        <v>2333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6">
        <v>1.4</v>
      </c>
      <c r="AO13" s="26">
        <v>0.30833333333333329</v>
      </c>
      <c r="AP13" s="26">
        <v>2.9249999999999998</v>
      </c>
      <c r="AQ13" s="23">
        <v>0.25900927180933148</v>
      </c>
      <c r="AR13" s="23">
        <v>0.87216236852056683</v>
      </c>
      <c r="AS13" s="23">
        <v>1.3723127018697614</v>
      </c>
      <c r="AT13" s="23">
        <v>94.569446456865819</v>
      </c>
      <c r="AU13" s="23">
        <f t="shared" si="1"/>
        <v>97.072930799065475</v>
      </c>
      <c r="AV13" t="s">
        <v>30</v>
      </c>
      <c r="BC13" s="2"/>
    </row>
    <row r="14" spans="1:58" x14ac:dyDescent="0.35">
      <c r="A14" t="s">
        <v>288</v>
      </c>
      <c r="B14">
        <v>18</v>
      </c>
      <c r="C14" s="1">
        <v>44833</v>
      </c>
      <c r="D14">
        <v>350315</v>
      </c>
      <c r="E14">
        <v>4015577</v>
      </c>
      <c r="F14">
        <v>2040</v>
      </c>
      <c r="G14">
        <v>28</v>
      </c>
      <c r="H14">
        <v>265</v>
      </c>
      <c r="I14">
        <f t="shared" si="0"/>
        <v>85</v>
      </c>
      <c r="J14" t="s">
        <v>28</v>
      </c>
      <c r="K14" t="s">
        <v>29</v>
      </c>
      <c r="L14">
        <f>3/0.05</f>
        <v>60</v>
      </c>
      <c r="M14">
        <f>20/0.05</f>
        <v>400</v>
      </c>
      <c r="N14">
        <v>0</v>
      </c>
      <c r="O14">
        <v>5.67</v>
      </c>
      <c r="P14">
        <v>35.21</v>
      </c>
      <c r="Q14">
        <f t="shared" si="2"/>
        <v>40.880000000000003</v>
      </c>
      <c r="R14" s="24">
        <f t="shared" si="3"/>
        <v>0.86130136986301364</v>
      </c>
      <c r="S14" s="16"/>
      <c r="T14" s="27"/>
      <c r="U14" s="16"/>
      <c r="V14" s="2">
        <v>0</v>
      </c>
      <c r="W14" s="16"/>
      <c r="X14" s="2">
        <v>9.0909090909090912E-2</v>
      </c>
      <c r="Y14" s="2">
        <v>75.454545454545453</v>
      </c>
      <c r="Z14" s="2">
        <v>2</v>
      </c>
      <c r="AA14" s="2">
        <v>16.454545454545453</v>
      </c>
      <c r="AB14" s="2">
        <v>0</v>
      </c>
      <c r="AC14" s="2">
        <v>2000</v>
      </c>
      <c r="AD14" s="2">
        <v>6000</v>
      </c>
      <c r="AE14" s="2">
        <v>333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6">
        <v>1.3916666666666666</v>
      </c>
      <c r="AO14" s="26">
        <v>0.25</v>
      </c>
      <c r="AP14" s="26">
        <v>3.7583333333333329</v>
      </c>
      <c r="AQ14" s="23">
        <v>0.31389515901086851</v>
      </c>
      <c r="AR14" s="23">
        <v>1.7465820084386381</v>
      </c>
      <c r="AS14" s="23">
        <v>0.29871490546253576</v>
      </c>
      <c r="AT14" s="23">
        <v>770.89861384393998</v>
      </c>
      <c r="AU14" s="23">
        <f t="shared" si="1"/>
        <v>773.25780591685202</v>
      </c>
      <c r="AV14" t="s">
        <v>30</v>
      </c>
      <c r="BC14" s="2"/>
    </row>
    <row r="15" spans="1:58" x14ac:dyDescent="0.35">
      <c r="A15" t="s">
        <v>288</v>
      </c>
      <c r="B15">
        <v>19</v>
      </c>
      <c r="C15" s="1">
        <v>44834</v>
      </c>
      <c r="D15">
        <v>350315</v>
      </c>
      <c r="E15">
        <v>4016178</v>
      </c>
      <c r="F15">
        <v>2103</v>
      </c>
      <c r="G15">
        <v>27</v>
      </c>
      <c r="H15">
        <v>270</v>
      </c>
      <c r="I15">
        <f t="shared" si="0"/>
        <v>90</v>
      </c>
      <c r="J15" t="s">
        <v>296</v>
      </c>
      <c r="K15" t="s">
        <v>29</v>
      </c>
      <c r="L15">
        <f>18/0.05</f>
        <v>360</v>
      </c>
      <c r="M15">
        <f>12/0.05</f>
        <v>240</v>
      </c>
      <c r="N15">
        <f>1/0.05</f>
        <v>20</v>
      </c>
      <c r="O15">
        <v>58.84</v>
      </c>
      <c r="P15">
        <v>9.39</v>
      </c>
      <c r="Q15">
        <f t="shared" si="2"/>
        <v>68.23</v>
      </c>
      <c r="R15" s="24">
        <f t="shared" si="3"/>
        <v>0.13762274659240803</v>
      </c>
      <c r="S15" s="16"/>
      <c r="T15" s="2">
        <v>22.636363636363637</v>
      </c>
      <c r="U15" t="s">
        <v>147</v>
      </c>
      <c r="V15" s="2">
        <v>0.90909090909090906</v>
      </c>
      <c r="W15" s="16"/>
      <c r="X15" s="2">
        <v>0</v>
      </c>
      <c r="Y15" s="2">
        <v>68.818181818181813</v>
      </c>
      <c r="Z15" s="2">
        <v>1</v>
      </c>
      <c r="AA15" s="2">
        <v>23.181818181818183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6">
        <v>2.7166666666666668</v>
      </c>
      <c r="AO15" s="26">
        <v>2.6416666666666666</v>
      </c>
      <c r="AP15" s="26">
        <v>8.7249999999999996</v>
      </c>
      <c r="AQ15" s="23">
        <v>0.50459758111332453</v>
      </c>
      <c r="AR15" s="23">
        <v>1.1361667834666995</v>
      </c>
      <c r="AS15" s="23">
        <v>2.9795218655571074</v>
      </c>
      <c r="AT15" s="23">
        <v>15.955585373659236</v>
      </c>
      <c r="AU15" s="23">
        <f t="shared" si="1"/>
        <v>20.575871603796369</v>
      </c>
      <c r="AV15" t="s">
        <v>30</v>
      </c>
      <c r="AW15" t="s">
        <v>297</v>
      </c>
      <c r="BC15" s="2"/>
    </row>
    <row r="16" spans="1:58" x14ac:dyDescent="0.35">
      <c r="A16" t="s">
        <v>288</v>
      </c>
      <c r="B16">
        <v>20</v>
      </c>
      <c r="C16" s="1">
        <v>44834</v>
      </c>
      <c r="D16">
        <v>350515</v>
      </c>
      <c r="E16">
        <v>4016378</v>
      </c>
      <c r="F16">
        <v>2147</v>
      </c>
      <c r="G16">
        <v>39</v>
      </c>
      <c r="H16">
        <v>283</v>
      </c>
      <c r="I16">
        <f t="shared" si="0"/>
        <v>103</v>
      </c>
      <c r="J16" t="s">
        <v>116</v>
      </c>
      <c r="K16" t="s">
        <v>29</v>
      </c>
      <c r="L16">
        <f>13/0.05</f>
        <v>260</v>
      </c>
      <c r="M16">
        <f>4/0.05</f>
        <v>80</v>
      </c>
      <c r="N16">
        <f>5/0.05</f>
        <v>100</v>
      </c>
      <c r="O16">
        <v>93.45</v>
      </c>
      <c r="P16">
        <v>49.31</v>
      </c>
      <c r="Q16">
        <f t="shared" si="2"/>
        <v>142.76</v>
      </c>
      <c r="R16" s="24">
        <f t="shared" si="3"/>
        <v>0.34540487531521424</v>
      </c>
      <c r="S16" s="16"/>
      <c r="T16" s="26">
        <v>0.4</v>
      </c>
      <c r="U16" t="s">
        <v>147</v>
      </c>
      <c r="V16" s="2">
        <v>4.3636363636363633</v>
      </c>
      <c r="W16" s="16"/>
      <c r="X16" s="2">
        <v>0</v>
      </c>
      <c r="Y16" s="2">
        <v>50.363636363636367</v>
      </c>
      <c r="Z16" s="2">
        <v>0</v>
      </c>
      <c r="AA16" s="2">
        <v>30.181818181818183</v>
      </c>
      <c r="AB16" s="2">
        <v>0</v>
      </c>
      <c r="AC16" s="2">
        <v>0</v>
      </c>
      <c r="AD16" s="2">
        <v>500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6">
        <v>4.8583333333333325</v>
      </c>
      <c r="AO16" s="26">
        <v>4.3583333333333334</v>
      </c>
      <c r="AP16" s="26">
        <v>9.6166666666666671</v>
      </c>
      <c r="AQ16" s="23">
        <v>0.63313831977582669</v>
      </c>
      <c r="AR16" s="23">
        <v>3.9245177638824593</v>
      </c>
      <c r="AS16" s="23">
        <v>5.866318568598377</v>
      </c>
      <c r="AT16" s="23">
        <v>171.65094557673112</v>
      </c>
      <c r="AU16" s="23">
        <f t="shared" si="1"/>
        <v>182.07492022898779</v>
      </c>
      <c r="AV16" t="s">
        <v>129</v>
      </c>
      <c r="BC16" s="2"/>
    </row>
    <row r="17" spans="1:55" x14ac:dyDescent="0.35">
      <c r="A17" t="s">
        <v>27</v>
      </c>
      <c r="B17">
        <v>1</v>
      </c>
      <c r="C17" s="1">
        <v>45191</v>
      </c>
      <c r="D17">
        <v>349191</v>
      </c>
      <c r="E17">
        <v>4008475</v>
      </c>
      <c r="F17" s="9">
        <v>1933</v>
      </c>
      <c r="G17" s="9">
        <v>42</v>
      </c>
      <c r="H17" s="9">
        <v>146</v>
      </c>
      <c r="I17">
        <f t="shared" si="0"/>
        <v>34</v>
      </c>
      <c r="J17" s="9" t="s">
        <v>28</v>
      </c>
      <c r="K17" s="9" t="s">
        <v>29</v>
      </c>
      <c r="L17">
        <v>0</v>
      </c>
      <c r="M17">
        <f>12/0.05</f>
        <v>240</v>
      </c>
      <c r="N17">
        <v>0</v>
      </c>
      <c r="O17">
        <v>0</v>
      </c>
      <c r="P17">
        <v>19.47</v>
      </c>
      <c r="Q17">
        <f t="shared" si="2"/>
        <v>19.47</v>
      </c>
      <c r="R17" s="24">
        <f t="shared" si="3"/>
        <v>1</v>
      </c>
      <c r="S17">
        <v>4</v>
      </c>
      <c r="T17">
        <v>60</v>
      </c>
      <c r="U17" t="s">
        <v>31</v>
      </c>
      <c r="V17">
        <v>2</v>
      </c>
      <c r="W17" t="s">
        <v>32</v>
      </c>
      <c r="X17">
        <v>20</v>
      </c>
      <c r="Y17">
        <v>64</v>
      </c>
      <c r="Z17">
        <v>15</v>
      </c>
      <c r="AA17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6600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6">
        <v>1.5416666666666665</v>
      </c>
      <c r="AO17" s="26">
        <v>1.875</v>
      </c>
      <c r="AP17" s="26">
        <v>2.375</v>
      </c>
      <c r="AQ17" s="23">
        <v>0.29601785689108234</v>
      </c>
      <c r="AR17" s="23">
        <v>0.63451033664649414</v>
      </c>
      <c r="AS17" s="23">
        <v>1.247970885175707</v>
      </c>
      <c r="AT17" s="23">
        <v>0</v>
      </c>
      <c r="AU17" s="23">
        <f t="shared" si="1"/>
        <v>2.1784990787132834</v>
      </c>
      <c r="AV17" t="s">
        <v>30</v>
      </c>
      <c r="BC17" s="2"/>
    </row>
    <row r="18" spans="1:55" x14ac:dyDescent="0.35">
      <c r="A18" t="s">
        <v>27</v>
      </c>
      <c r="B18">
        <v>3</v>
      </c>
      <c r="C18" s="1">
        <v>45191</v>
      </c>
      <c r="D18">
        <v>350091</v>
      </c>
      <c r="E18">
        <v>4009075</v>
      </c>
      <c r="F18">
        <v>2026</v>
      </c>
      <c r="G18">
        <v>37</v>
      </c>
      <c r="H18">
        <v>105</v>
      </c>
      <c r="I18">
        <f t="shared" si="0"/>
        <v>75</v>
      </c>
      <c r="J18" t="s">
        <v>28</v>
      </c>
      <c r="K18" t="s">
        <v>29</v>
      </c>
      <c r="L18">
        <f>1/0.05</f>
        <v>20</v>
      </c>
      <c r="M18">
        <f>7/0.05</f>
        <v>140</v>
      </c>
      <c r="N18">
        <f>1/0.05</f>
        <v>20</v>
      </c>
      <c r="O18">
        <v>198.97</v>
      </c>
      <c r="P18">
        <v>34.93</v>
      </c>
      <c r="Q18">
        <f t="shared" si="2"/>
        <v>233.9</v>
      </c>
      <c r="R18" s="24">
        <f t="shared" si="3"/>
        <v>0.14933732364258234</v>
      </c>
      <c r="S18">
        <v>3</v>
      </c>
      <c r="T18">
        <v>17</v>
      </c>
      <c r="U18" t="s">
        <v>148</v>
      </c>
      <c r="V18">
        <v>27</v>
      </c>
      <c r="W18" t="s">
        <v>135</v>
      </c>
      <c r="X18">
        <v>17</v>
      </c>
      <c r="Y18">
        <v>80</v>
      </c>
      <c r="Z18">
        <v>1</v>
      </c>
      <c r="AA18">
        <v>2</v>
      </c>
      <c r="AB18" s="2">
        <v>0</v>
      </c>
      <c r="AC18" s="2">
        <v>280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8"/>
      <c r="AO18" s="28"/>
      <c r="AP18" s="28"/>
      <c r="AQ18" s="29"/>
      <c r="AR18" s="29"/>
      <c r="AS18" s="29"/>
      <c r="AT18" s="29"/>
      <c r="AU18" s="29"/>
      <c r="AV18" t="s">
        <v>30</v>
      </c>
      <c r="BC18" s="2"/>
    </row>
    <row r="19" spans="1:55" x14ac:dyDescent="0.35">
      <c r="A19" t="s">
        <v>27</v>
      </c>
      <c r="B19">
        <v>6</v>
      </c>
      <c r="C19" s="1">
        <v>45192</v>
      </c>
      <c r="D19">
        <v>347991</v>
      </c>
      <c r="E19">
        <v>4009675</v>
      </c>
      <c r="F19">
        <v>1669</v>
      </c>
      <c r="G19">
        <v>43</v>
      </c>
      <c r="H19">
        <v>210</v>
      </c>
      <c r="I19">
        <f t="shared" si="0"/>
        <v>30</v>
      </c>
      <c r="J19" t="s">
        <v>133</v>
      </c>
      <c r="K19" t="s">
        <v>29</v>
      </c>
      <c r="L19">
        <v>0</v>
      </c>
      <c r="M19">
        <f>37/0.05</f>
        <v>740</v>
      </c>
      <c r="N19">
        <v>0</v>
      </c>
      <c r="O19">
        <v>0</v>
      </c>
      <c r="P19">
        <v>43.91</v>
      </c>
      <c r="Q19">
        <f t="shared" si="2"/>
        <v>43.91</v>
      </c>
      <c r="R19" s="24">
        <f t="shared" si="3"/>
        <v>1</v>
      </c>
      <c r="S19">
        <v>3</v>
      </c>
      <c r="T19">
        <v>80</v>
      </c>
      <c r="U19" t="s">
        <v>134</v>
      </c>
      <c r="V19">
        <v>17</v>
      </c>
      <c r="W19" t="s">
        <v>118</v>
      </c>
      <c r="X19">
        <v>10</v>
      </c>
      <c r="Y19">
        <v>89</v>
      </c>
      <c r="Z19">
        <v>0</v>
      </c>
      <c r="AA19">
        <v>1</v>
      </c>
      <c r="AB19">
        <v>1</v>
      </c>
      <c r="AC19" s="2">
        <v>1420</v>
      </c>
      <c r="AD19" s="2">
        <v>400</v>
      </c>
      <c r="AE19" s="2">
        <v>800</v>
      </c>
      <c r="AF19" s="2">
        <v>0</v>
      </c>
      <c r="AG19" s="2">
        <v>0</v>
      </c>
      <c r="AH19" s="2">
        <v>2200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8"/>
      <c r="AO19" s="28"/>
      <c r="AP19" s="28"/>
      <c r="AQ19" s="29"/>
      <c r="AR19" s="29"/>
      <c r="AS19" s="29"/>
      <c r="AT19" s="29"/>
      <c r="AU19" s="29"/>
      <c r="AV19" t="s">
        <v>181</v>
      </c>
      <c r="AW19" t="s">
        <v>194</v>
      </c>
      <c r="BC19" s="2"/>
    </row>
    <row r="20" spans="1:55" x14ac:dyDescent="0.35">
      <c r="A20" t="s">
        <v>27</v>
      </c>
      <c r="B20">
        <v>8</v>
      </c>
      <c r="C20" s="1">
        <v>45192</v>
      </c>
      <c r="D20">
        <v>347991</v>
      </c>
      <c r="E20">
        <v>4009975</v>
      </c>
      <c r="F20" s="9">
        <v>1663</v>
      </c>
      <c r="G20" s="9">
        <v>24</v>
      </c>
      <c r="H20" s="9">
        <v>241</v>
      </c>
      <c r="I20">
        <f t="shared" si="0"/>
        <v>61</v>
      </c>
      <c r="J20" s="25" t="s">
        <v>133</v>
      </c>
      <c r="K20" s="9" t="s">
        <v>29</v>
      </c>
      <c r="L20">
        <f>5/0.05</f>
        <v>100</v>
      </c>
      <c r="M20">
        <f>20/0.05</f>
        <v>400</v>
      </c>
      <c r="N20">
        <f>4/0.05</f>
        <v>80</v>
      </c>
      <c r="O20">
        <v>71.16</v>
      </c>
      <c r="P20">
        <v>30.59</v>
      </c>
      <c r="Q20">
        <f t="shared" si="2"/>
        <v>101.75</v>
      </c>
      <c r="R20" s="24">
        <f t="shared" si="3"/>
        <v>0.30063882063882064</v>
      </c>
      <c r="S20">
        <v>25</v>
      </c>
      <c r="T20">
        <v>1</v>
      </c>
      <c r="U20" t="s">
        <v>148</v>
      </c>
      <c r="V20">
        <v>35</v>
      </c>
      <c r="W20" t="s">
        <v>118</v>
      </c>
      <c r="X20">
        <v>2</v>
      </c>
      <c r="Y20">
        <v>96</v>
      </c>
      <c r="Z20">
        <v>0</v>
      </c>
      <c r="AA20">
        <v>2</v>
      </c>
      <c r="AB20" s="2">
        <v>1</v>
      </c>
      <c r="AC20" s="2">
        <v>5060</v>
      </c>
      <c r="AD20" s="2">
        <v>9600</v>
      </c>
      <c r="AE20" s="2">
        <v>6400</v>
      </c>
      <c r="AF20" s="2">
        <v>0</v>
      </c>
      <c r="AG20" s="2">
        <v>0</v>
      </c>
      <c r="AH20" s="2">
        <v>8900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8"/>
      <c r="AO20" s="28"/>
      <c r="AP20" s="28"/>
      <c r="AQ20" s="29"/>
      <c r="AR20" s="29"/>
      <c r="AS20" s="29"/>
      <c r="AT20" s="29"/>
      <c r="AU20" s="29"/>
      <c r="AV20" t="s">
        <v>129</v>
      </c>
      <c r="AW20" t="s">
        <v>624</v>
      </c>
      <c r="BC20" s="2"/>
    </row>
    <row r="21" spans="1:55" x14ac:dyDescent="0.35">
      <c r="A21" t="s">
        <v>27</v>
      </c>
      <c r="B21">
        <v>9</v>
      </c>
      <c r="C21" s="1">
        <v>45192</v>
      </c>
      <c r="D21">
        <v>348291</v>
      </c>
      <c r="E21">
        <v>4009975</v>
      </c>
      <c r="F21">
        <v>1743</v>
      </c>
      <c r="G21">
        <v>54</v>
      </c>
      <c r="H21">
        <v>294</v>
      </c>
      <c r="I21">
        <f t="shared" si="0"/>
        <v>114</v>
      </c>
      <c r="J21" t="s">
        <v>28</v>
      </c>
      <c r="K21" t="s">
        <v>29</v>
      </c>
      <c r="L21">
        <v>0</v>
      </c>
      <c r="M21">
        <f>17/0.05</f>
        <v>340</v>
      </c>
      <c r="N21">
        <v>0</v>
      </c>
      <c r="O21">
        <v>0</v>
      </c>
      <c r="P21">
        <v>25.87</v>
      </c>
      <c r="Q21">
        <f t="shared" si="2"/>
        <v>25.87</v>
      </c>
      <c r="R21" s="24">
        <f t="shared" si="3"/>
        <v>1</v>
      </c>
      <c r="S21">
        <v>7</v>
      </c>
      <c r="T21">
        <v>82</v>
      </c>
      <c r="U21" t="s">
        <v>126</v>
      </c>
      <c r="V21">
        <v>6</v>
      </c>
      <c r="W21" t="s">
        <v>143</v>
      </c>
      <c r="X21">
        <v>15</v>
      </c>
      <c r="Y21">
        <v>81</v>
      </c>
      <c r="Z21">
        <v>3</v>
      </c>
      <c r="AA21">
        <v>1</v>
      </c>
      <c r="AB21" s="2">
        <v>0</v>
      </c>
      <c r="AC21" s="2">
        <v>100</v>
      </c>
      <c r="AD21" s="2">
        <v>0</v>
      </c>
      <c r="AE21" s="2">
        <v>0</v>
      </c>
      <c r="AF21" s="2">
        <v>0</v>
      </c>
      <c r="AG21" s="2">
        <v>0</v>
      </c>
      <c r="AH21" s="2">
        <v>14300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6">
        <v>1.75</v>
      </c>
      <c r="AO21" s="26">
        <v>3.083333333333333</v>
      </c>
      <c r="AP21" s="26">
        <v>20.5</v>
      </c>
      <c r="AQ21" s="23">
        <v>0.48026834624398668</v>
      </c>
      <c r="AR21" s="23">
        <v>2.2438766996645279</v>
      </c>
      <c r="AS21" s="23">
        <v>3.2691208268370358</v>
      </c>
      <c r="AT21" s="23">
        <v>24.896157424407807</v>
      </c>
      <c r="AU21" s="23">
        <f t="shared" si="1"/>
        <v>30.889423297153357</v>
      </c>
      <c r="AV21" t="s">
        <v>183</v>
      </c>
      <c r="BC21" s="2"/>
    </row>
    <row r="22" spans="1:55" x14ac:dyDescent="0.35">
      <c r="A22" t="s">
        <v>27</v>
      </c>
      <c r="B22">
        <v>16</v>
      </c>
      <c r="C22" s="1">
        <v>45195</v>
      </c>
      <c r="D22">
        <v>346791</v>
      </c>
      <c r="E22">
        <v>4010875</v>
      </c>
      <c r="F22">
        <v>1860</v>
      </c>
      <c r="G22">
        <v>39</v>
      </c>
      <c r="H22">
        <v>338</v>
      </c>
      <c r="I22">
        <f t="shared" si="0"/>
        <v>158</v>
      </c>
      <c r="J22" s="3" t="s">
        <v>28</v>
      </c>
      <c r="K22" t="s">
        <v>29</v>
      </c>
      <c r="L22">
        <v>0</v>
      </c>
      <c r="M22">
        <f>24/0.05</f>
        <v>480</v>
      </c>
      <c r="N22">
        <v>0</v>
      </c>
      <c r="O22">
        <v>0</v>
      </c>
      <c r="P22">
        <v>44.98</v>
      </c>
      <c r="Q22">
        <f t="shared" si="2"/>
        <v>44.98</v>
      </c>
      <c r="R22" s="24">
        <f t="shared" si="3"/>
        <v>1</v>
      </c>
      <c r="S22">
        <v>9</v>
      </c>
      <c r="T22">
        <v>50</v>
      </c>
      <c r="U22" t="s">
        <v>126</v>
      </c>
      <c r="V22">
        <v>4</v>
      </c>
      <c r="W22" t="s">
        <v>32</v>
      </c>
      <c r="X22">
        <v>81</v>
      </c>
      <c r="Y22">
        <v>15</v>
      </c>
      <c r="Z22">
        <v>2</v>
      </c>
      <c r="AA22">
        <v>2</v>
      </c>
      <c r="AB22" s="2">
        <v>0</v>
      </c>
      <c r="AC22" s="2">
        <v>10620</v>
      </c>
      <c r="AD22" s="2">
        <v>100</v>
      </c>
      <c r="AE22" s="2">
        <v>5700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6">
        <v>0.66666666666666663</v>
      </c>
      <c r="AO22" s="26">
        <v>1.5</v>
      </c>
      <c r="AP22" s="26">
        <v>3.5416666666666665</v>
      </c>
      <c r="AQ22" s="23">
        <v>0.27404494438058169</v>
      </c>
      <c r="AR22" s="23">
        <v>2.5116913688847737</v>
      </c>
      <c r="AS22" s="23">
        <v>2.1612752621151912</v>
      </c>
      <c r="AT22" s="23">
        <v>84.224347783402763</v>
      </c>
      <c r="AU22" s="23">
        <f t="shared" si="1"/>
        <v>89.171359358783306</v>
      </c>
      <c r="AV22" t="s">
        <v>181</v>
      </c>
      <c r="AW22" t="s">
        <v>625</v>
      </c>
    </row>
    <row r="23" spans="1:55" x14ac:dyDescent="0.35">
      <c r="A23" t="s">
        <v>27</v>
      </c>
      <c r="B23">
        <v>18</v>
      </c>
      <c r="C23" s="1">
        <v>45193</v>
      </c>
      <c r="D23">
        <v>346791</v>
      </c>
      <c r="E23">
        <v>4011175</v>
      </c>
      <c r="F23" s="9">
        <v>1844</v>
      </c>
      <c r="G23" s="9">
        <v>17</v>
      </c>
      <c r="H23" s="9">
        <v>215</v>
      </c>
      <c r="I23">
        <f t="shared" si="0"/>
        <v>35</v>
      </c>
      <c r="J23" s="9" t="s">
        <v>125</v>
      </c>
      <c r="K23" s="9" t="s">
        <v>29</v>
      </c>
      <c r="L23">
        <f>37/0.05</f>
        <v>740</v>
      </c>
      <c r="M23">
        <f>5/0.05</f>
        <v>100</v>
      </c>
      <c r="N23">
        <f>4/0.05</f>
        <v>80</v>
      </c>
      <c r="O23">
        <v>166.09</v>
      </c>
      <c r="P23">
        <v>7.99</v>
      </c>
      <c r="Q23">
        <f t="shared" si="2"/>
        <v>174.08</v>
      </c>
      <c r="R23" s="24">
        <f t="shared" si="3"/>
        <v>4.58984375E-2</v>
      </c>
      <c r="S23">
        <v>87</v>
      </c>
      <c r="T23">
        <v>2</v>
      </c>
      <c r="U23" t="s">
        <v>148</v>
      </c>
      <c r="V23">
        <v>5</v>
      </c>
      <c r="W23" t="s">
        <v>118</v>
      </c>
      <c r="X23">
        <v>1</v>
      </c>
      <c r="Y23">
        <v>97</v>
      </c>
      <c r="Z23">
        <v>0</v>
      </c>
      <c r="AA23">
        <v>2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6">
        <v>2.9166666666666665</v>
      </c>
      <c r="AO23" s="26">
        <v>2.25</v>
      </c>
      <c r="AP23" s="26">
        <v>6.5833333333333339</v>
      </c>
      <c r="AQ23" s="23">
        <v>0.70251570937849639</v>
      </c>
      <c r="AR23" s="23">
        <v>2.6703014460399634</v>
      </c>
      <c r="AS23" s="23">
        <v>2.0424506783531791</v>
      </c>
      <c r="AT23" s="23">
        <v>536.86952364389731</v>
      </c>
      <c r="AU23" s="23">
        <f t="shared" si="1"/>
        <v>542.28479147766893</v>
      </c>
      <c r="AV23" t="s">
        <v>146</v>
      </c>
      <c r="AW23" t="s">
        <v>218</v>
      </c>
    </row>
    <row r="24" spans="1:55" x14ac:dyDescent="0.35">
      <c r="A24" t="s">
        <v>27</v>
      </c>
      <c r="B24">
        <v>19</v>
      </c>
      <c r="C24" s="1">
        <v>45195</v>
      </c>
      <c r="D24">
        <v>347091</v>
      </c>
      <c r="E24">
        <v>4011475</v>
      </c>
      <c r="F24">
        <v>1919</v>
      </c>
      <c r="G24">
        <v>26</v>
      </c>
      <c r="H24">
        <v>73</v>
      </c>
      <c r="I24">
        <f t="shared" si="0"/>
        <v>107</v>
      </c>
      <c r="J24" t="s">
        <v>133</v>
      </c>
      <c r="K24" t="s">
        <v>29</v>
      </c>
      <c r="L24">
        <f>8/0.05</f>
        <v>160</v>
      </c>
      <c r="M24">
        <f>21/0.05</f>
        <v>420</v>
      </c>
      <c r="N24">
        <v>0</v>
      </c>
      <c r="O24">
        <v>21.57</v>
      </c>
      <c r="P24">
        <v>32.58</v>
      </c>
      <c r="Q24">
        <f t="shared" si="2"/>
        <v>54.15</v>
      </c>
      <c r="R24" s="24">
        <f t="shared" si="3"/>
        <v>0.60166204986149585</v>
      </c>
      <c r="S24">
        <v>28</v>
      </c>
      <c r="T24">
        <v>2</v>
      </c>
      <c r="U24" t="s">
        <v>148</v>
      </c>
      <c r="V24">
        <v>1</v>
      </c>
      <c r="W24" t="s">
        <v>32</v>
      </c>
      <c r="X24">
        <v>6</v>
      </c>
      <c r="Y24">
        <v>79</v>
      </c>
      <c r="Z24">
        <v>10</v>
      </c>
      <c r="AA24">
        <v>5</v>
      </c>
      <c r="AB24" s="2">
        <v>0</v>
      </c>
      <c r="AC24" s="2">
        <v>0</v>
      </c>
      <c r="AD24" s="2">
        <v>5500</v>
      </c>
      <c r="AE24" s="2">
        <v>40100</v>
      </c>
      <c r="AF24" s="2">
        <v>0</v>
      </c>
      <c r="AG24" s="2">
        <v>100</v>
      </c>
      <c r="AH24" s="2">
        <v>1600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8"/>
      <c r="AO24" s="28"/>
      <c r="AP24" s="28"/>
      <c r="AQ24" s="29"/>
      <c r="AR24" s="29"/>
      <c r="AS24" s="29"/>
      <c r="AT24" s="29"/>
      <c r="AU24" s="29"/>
      <c r="AV24" t="s">
        <v>146</v>
      </c>
      <c r="AW24" t="s">
        <v>233</v>
      </c>
    </row>
    <row r="25" spans="1:55" x14ac:dyDescent="0.35">
      <c r="A25" t="s">
        <v>27</v>
      </c>
      <c r="B25">
        <v>20</v>
      </c>
      <c r="C25" s="1">
        <v>45191</v>
      </c>
      <c r="D25">
        <v>350691</v>
      </c>
      <c r="E25">
        <v>4011475</v>
      </c>
      <c r="F25">
        <v>1821</v>
      </c>
      <c r="G25">
        <v>22</v>
      </c>
      <c r="H25">
        <v>62</v>
      </c>
      <c r="I25">
        <f t="shared" si="0"/>
        <v>118</v>
      </c>
      <c r="J25" t="s">
        <v>28</v>
      </c>
      <c r="K25" t="s">
        <v>29</v>
      </c>
      <c r="L25">
        <v>0</v>
      </c>
      <c r="M25">
        <f>15/0.05</f>
        <v>300</v>
      </c>
      <c r="N25">
        <v>0</v>
      </c>
      <c r="O25">
        <v>0</v>
      </c>
      <c r="P25">
        <v>34.97</v>
      </c>
      <c r="Q25">
        <f t="shared" si="2"/>
        <v>34.97</v>
      </c>
      <c r="R25" s="24">
        <f t="shared" si="3"/>
        <v>1</v>
      </c>
      <c r="S25">
        <v>2</v>
      </c>
      <c r="T25">
        <v>20</v>
      </c>
      <c r="U25" t="s">
        <v>126</v>
      </c>
      <c r="V25">
        <v>13</v>
      </c>
      <c r="W25" t="s">
        <v>179</v>
      </c>
      <c r="X25">
        <v>55</v>
      </c>
      <c r="Y25">
        <v>37</v>
      </c>
      <c r="Z25">
        <v>1</v>
      </c>
      <c r="AA25">
        <v>7</v>
      </c>
      <c r="AB25" s="2">
        <v>0</v>
      </c>
      <c r="AC25" s="2">
        <v>1000</v>
      </c>
      <c r="AD25" s="2">
        <v>0</v>
      </c>
      <c r="AE25" s="13">
        <v>0</v>
      </c>
      <c r="AF25" s="2">
        <v>0</v>
      </c>
      <c r="AG25" s="2">
        <v>0</v>
      </c>
      <c r="AH25" s="2">
        <v>0</v>
      </c>
      <c r="AI25" s="2">
        <v>1</v>
      </c>
      <c r="AJ25" s="2">
        <v>2</v>
      </c>
      <c r="AK25" s="2">
        <v>0</v>
      </c>
      <c r="AL25" s="2">
        <v>0</v>
      </c>
      <c r="AM25" s="2">
        <v>0</v>
      </c>
      <c r="AN25" s="26">
        <v>0.58333333333333337</v>
      </c>
      <c r="AO25" s="26">
        <v>1.9166666666666665</v>
      </c>
      <c r="AP25" s="26">
        <v>6.2916666666666661</v>
      </c>
      <c r="AQ25" s="23">
        <v>0.38161433543772177</v>
      </c>
      <c r="AR25" s="23">
        <v>4.0432302378634573</v>
      </c>
      <c r="AS25" s="23">
        <v>3.2398368854893214</v>
      </c>
      <c r="AT25" s="23">
        <v>43.960056013455443</v>
      </c>
      <c r="AU25" s="23">
        <f t="shared" si="1"/>
        <v>51.62473747224594</v>
      </c>
      <c r="AV25" t="s">
        <v>147</v>
      </c>
      <c r="AW25" t="s">
        <v>237</v>
      </c>
    </row>
    <row r="26" spans="1:55" x14ac:dyDescent="0.35">
      <c r="A26" t="s">
        <v>27</v>
      </c>
      <c r="B26">
        <v>21</v>
      </c>
      <c r="C26" s="1">
        <v>45198</v>
      </c>
      <c r="D26">
        <v>347091</v>
      </c>
      <c r="E26">
        <v>4011775</v>
      </c>
      <c r="F26">
        <v>1971</v>
      </c>
      <c r="G26">
        <v>23</v>
      </c>
      <c r="H26">
        <v>290</v>
      </c>
      <c r="I26">
        <f t="shared" si="0"/>
        <v>110</v>
      </c>
      <c r="J26" t="s">
        <v>133</v>
      </c>
      <c r="K26" t="s">
        <v>29</v>
      </c>
      <c r="L26">
        <f>15/0.05</f>
        <v>300</v>
      </c>
      <c r="M26">
        <f>21/0.05</f>
        <v>420</v>
      </c>
      <c r="N26">
        <v>0</v>
      </c>
      <c r="O26">
        <v>19.329999999999998</v>
      </c>
      <c r="P26">
        <v>4.8600000000000003</v>
      </c>
      <c r="Q26">
        <f t="shared" si="2"/>
        <v>24.189999999999998</v>
      </c>
      <c r="R26" s="24">
        <f t="shared" si="3"/>
        <v>0.20090946672178589</v>
      </c>
      <c r="S26">
        <v>20</v>
      </c>
      <c r="T26">
        <v>9</v>
      </c>
      <c r="U26" t="s">
        <v>148</v>
      </c>
      <c r="V26">
        <v>3</v>
      </c>
      <c r="W26" t="s">
        <v>143</v>
      </c>
      <c r="X26">
        <v>12</v>
      </c>
      <c r="Y26">
        <v>78</v>
      </c>
      <c r="Z26">
        <v>8</v>
      </c>
      <c r="AA26">
        <v>2</v>
      </c>
      <c r="AB26" s="2">
        <v>0</v>
      </c>
      <c r="AC26" s="2">
        <v>60</v>
      </c>
      <c r="AD26" s="2">
        <v>1100</v>
      </c>
      <c r="AE26" s="2">
        <v>200</v>
      </c>
      <c r="AF26" s="2">
        <v>0</v>
      </c>
      <c r="AG26" s="2">
        <v>0</v>
      </c>
      <c r="AH26" s="2">
        <v>300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8"/>
      <c r="AO26" s="28"/>
      <c r="AP26" s="28"/>
      <c r="AQ26" s="29"/>
      <c r="AR26" s="29"/>
      <c r="AS26" s="29"/>
      <c r="AT26" s="29"/>
      <c r="AU26" s="29"/>
      <c r="AV26" t="s">
        <v>30</v>
      </c>
    </row>
    <row r="27" spans="1:55" x14ac:dyDescent="0.35">
      <c r="A27" s="14" t="s">
        <v>27</v>
      </c>
      <c r="B27" s="14">
        <v>23</v>
      </c>
      <c r="C27" s="15">
        <v>45196</v>
      </c>
      <c r="D27" s="14">
        <v>347091</v>
      </c>
      <c r="E27" s="14">
        <v>4012375</v>
      </c>
      <c r="F27" s="14">
        <v>1964</v>
      </c>
      <c r="G27" s="14">
        <v>35</v>
      </c>
      <c r="H27" s="14">
        <v>230</v>
      </c>
      <c r="I27">
        <f t="shared" si="0"/>
        <v>50</v>
      </c>
      <c r="J27" s="14" t="s">
        <v>28</v>
      </c>
      <c r="K27" s="14" t="s">
        <v>29</v>
      </c>
      <c r="L27" s="14">
        <v>0</v>
      </c>
      <c r="M27" s="14">
        <f>19/0.05</f>
        <v>380</v>
      </c>
      <c r="N27" s="14">
        <v>0</v>
      </c>
      <c r="O27" s="14">
        <v>0</v>
      </c>
      <c r="P27" s="14">
        <v>33.72</v>
      </c>
      <c r="Q27">
        <f t="shared" si="2"/>
        <v>33.72</v>
      </c>
      <c r="R27" s="24">
        <f t="shared" si="3"/>
        <v>1</v>
      </c>
      <c r="S27" s="14">
        <v>0</v>
      </c>
      <c r="T27" s="14">
        <v>45</v>
      </c>
      <c r="U27" s="14" t="s">
        <v>117</v>
      </c>
      <c r="V27" s="14">
        <v>15</v>
      </c>
      <c r="W27" s="14" t="s">
        <v>179</v>
      </c>
      <c r="X27" s="14">
        <v>13</v>
      </c>
      <c r="Y27" s="14">
        <v>55</v>
      </c>
      <c r="Z27" s="14">
        <v>30</v>
      </c>
      <c r="AA27" s="14">
        <v>2</v>
      </c>
      <c r="AB27" s="2">
        <v>0</v>
      </c>
      <c r="AC27" s="13">
        <v>100</v>
      </c>
      <c r="AD27" s="2">
        <v>0</v>
      </c>
      <c r="AE27" s="13">
        <v>0</v>
      </c>
      <c r="AF27" s="2">
        <v>0</v>
      </c>
      <c r="AG27" s="13">
        <v>0</v>
      </c>
      <c r="AH27" s="2">
        <v>0</v>
      </c>
      <c r="AI27" s="13">
        <v>0</v>
      </c>
      <c r="AJ27" s="13">
        <v>1</v>
      </c>
      <c r="AK27" s="13">
        <v>0</v>
      </c>
      <c r="AL27" s="13">
        <v>0</v>
      </c>
      <c r="AM27" s="13">
        <v>0</v>
      </c>
      <c r="AN27" s="30"/>
      <c r="AO27" s="30"/>
      <c r="AP27" s="30"/>
      <c r="AQ27" s="31"/>
      <c r="AR27" s="31"/>
      <c r="AS27" s="31"/>
      <c r="AT27" s="31"/>
      <c r="AU27" s="29"/>
      <c r="AV27" s="14" t="s">
        <v>178</v>
      </c>
      <c r="AW27" s="14" t="s">
        <v>239</v>
      </c>
    </row>
    <row r="28" spans="1:55" x14ac:dyDescent="0.35">
      <c r="A28" t="s">
        <v>27</v>
      </c>
      <c r="B28">
        <v>26</v>
      </c>
      <c r="C28" s="1">
        <v>45196</v>
      </c>
      <c r="D28">
        <v>347091</v>
      </c>
      <c r="E28">
        <v>4012975</v>
      </c>
      <c r="F28">
        <v>1970</v>
      </c>
      <c r="G28">
        <v>22</v>
      </c>
      <c r="H28">
        <v>243</v>
      </c>
      <c r="I28">
        <f t="shared" si="0"/>
        <v>63</v>
      </c>
      <c r="J28" t="s">
        <v>28</v>
      </c>
      <c r="K28" t="s">
        <v>29</v>
      </c>
      <c r="L28">
        <v>0</v>
      </c>
      <c r="M28">
        <f>16/0.05</f>
        <v>320</v>
      </c>
      <c r="N28">
        <v>0</v>
      </c>
      <c r="O28">
        <v>0</v>
      </c>
      <c r="P28">
        <v>42.7</v>
      </c>
      <c r="Q28">
        <f t="shared" si="2"/>
        <v>42.7</v>
      </c>
      <c r="R28" s="24">
        <f t="shared" si="3"/>
        <v>1</v>
      </c>
      <c r="S28">
        <v>3</v>
      </c>
      <c r="T28">
        <v>3</v>
      </c>
      <c r="U28" t="s">
        <v>126</v>
      </c>
      <c r="V28">
        <v>66</v>
      </c>
      <c r="W28" t="s">
        <v>118</v>
      </c>
      <c r="X28">
        <v>4</v>
      </c>
      <c r="Y28">
        <v>90</v>
      </c>
      <c r="Z28">
        <v>4</v>
      </c>
      <c r="AA28">
        <v>2</v>
      </c>
      <c r="AB28" s="2">
        <v>0</v>
      </c>
      <c r="AC28" s="2">
        <v>160</v>
      </c>
      <c r="AD28" s="2">
        <v>0</v>
      </c>
      <c r="AE28" s="2">
        <v>0</v>
      </c>
      <c r="AF28" s="2">
        <v>0</v>
      </c>
      <c r="AG28" s="2">
        <v>0</v>
      </c>
      <c r="AH28" s="2">
        <v>1800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6">
        <v>1.2083333333333333</v>
      </c>
      <c r="AO28" s="26">
        <v>1.4583333333333333</v>
      </c>
      <c r="AP28" s="26">
        <v>4.1666666666666661</v>
      </c>
      <c r="AQ28" s="23">
        <v>0.33053210156023149</v>
      </c>
      <c r="AR28" s="23">
        <v>2.3211136550697624</v>
      </c>
      <c r="AS28" s="23">
        <v>1.1781225038142986</v>
      </c>
      <c r="AT28" s="23">
        <v>51.930629309410449</v>
      </c>
      <c r="AU28" s="23">
        <f t="shared" si="1"/>
        <v>55.760397569854739</v>
      </c>
      <c r="AV28" t="s">
        <v>181</v>
      </c>
      <c r="AW28" t="s">
        <v>243</v>
      </c>
    </row>
    <row r="29" spans="1:55" x14ac:dyDescent="0.35">
      <c r="A29" t="s">
        <v>140</v>
      </c>
      <c r="B29">
        <v>16</v>
      </c>
      <c r="C29" s="1">
        <v>45204</v>
      </c>
      <c r="D29">
        <v>327417</v>
      </c>
      <c r="E29">
        <v>4064270</v>
      </c>
      <c r="F29">
        <v>1659</v>
      </c>
      <c r="G29">
        <v>32</v>
      </c>
      <c r="H29">
        <v>238</v>
      </c>
      <c r="I29">
        <f t="shared" si="0"/>
        <v>58</v>
      </c>
      <c r="J29" s="3" t="s">
        <v>133</v>
      </c>
      <c r="K29" t="s">
        <v>29</v>
      </c>
      <c r="L29">
        <f>14/0.05</f>
        <v>280</v>
      </c>
      <c r="M29">
        <f>14/0.05</f>
        <v>280</v>
      </c>
      <c r="N29">
        <v>0</v>
      </c>
      <c r="O29">
        <v>17.55</v>
      </c>
      <c r="P29">
        <v>6.57</v>
      </c>
      <c r="Q29">
        <f t="shared" si="2"/>
        <v>24.12</v>
      </c>
      <c r="R29" s="24">
        <f t="shared" si="3"/>
        <v>0.27238805970149249</v>
      </c>
      <c r="S29">
        <v>27</v>
      </c>
      <c r="T29">
        <v>1</v>
      </c>
      <c r="U29" t="s">
        <v>148</v>
      </c>
      <c r="V29">
        <v>2</v>
      </c>
      <c r="W29" t="s">
        <v>143</v>
      </c>
      <c r="X29">
        <v>16</v>
      </c>
      <c r="Y29">
        <v>83</v>
      </c>
      <c r="Z29">
        <v>0</v>
      </c>
      <c r="AA29">
        <v>1</v>
      </c>
      <c r="AB29" s="2">
        <v>0</v>
      </c>
      <c r="AC29" s="2">
        <v>12800</v>
      </c>
      <c r="AD29" s="2">
        <v>11300</v>
      </c>
      <c r="AE29" s="2">
        <v>58300</v>
      </c>
      <c r="AF29" s="2">
        <v>0</v>
      </c>
      <c r="AG29" s="2">
        <v>1400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6">
        <v>0.66666666666666663</v>
      </c>
      <c r="AO29" s="26">
        <v>0.91666666666666674</v>
      </c>
      <c r="AP29" s="26">
        <v>1.25</v>
      </c>
      <c r="AQ29" s="23">
        <v>0.37591260325071102</v>
      </c>
      <c r="AR29" s="23">
        <v>1.5355741922630495</v>
      </c>
      <c r="AS29" s="23">
        <v>0.30202059340747184</v>
      </c>
      <c r="AT29" s="23">
        <v>9.7117636360315434</v>
      </c>
      <c r="AU29" s="23">
        <f t="shared" si="1"/>
        <v>11.925271024952776</v>
      </c>
      <c r="AV29" t="s">
        <v>146</v>
      </c>
      <c r="AW29" t="s">
        <v>626</v>
      </c>
    </row>
    <row r="30" spans="1:55" x14ac:dyDescent="0.35">
      <c r="A30" t="s">
        <v>140</v>
      </c>
      <c r="B30">
        <v>17</v>
      </c>
      <c r="C30" s="1">
        <v>45203</v>
      </c>
      <c r="D30">
        <v>327417</v>
      </c>
      <c r="E30">
        <v>4064470</v>
      </c>
      <c r="F30">
        <v>1687</v>
      </c>
      <c r="G30">
        <v>34</v>
      </c>
      <c r="H30">
        <v>148</v>
      </c>
      <c r="I30">
        <f t="shared" si="0"/>
        <v>32</v>
      </c>
      <c r="J30" s="3" t="s">
        <v>133</v>
      </c>
      <c r="K30" t="s">
        <v>29</v>
      </c>
      <c r="L30">
        <f>14/0.05</f>
        <v>280</v>
      </c>
      <c r="M30">
        <f>15/0.05</f>
        <v>300</v>
      </c>
      <c r="N30">
        <v>0</v>
      </c>
      <c r="O30">
        <v>19.649999999999999</v>
      </c>
      <c r="P30">
        <v>12.2</v>
      </c>
      <c r="Q30">
        <f t="shared" si="2"/>
        <v>31.849999999999998</v>
      </c>
      <c r="R30" s="24">
        <f t="shared" si="3"/>
        <v>0.38304552590266872</v>
      </c>
      <c r="S30">
        <v>40</v>
      </c>
      <c r="T30">
        <v>6</v>
      </c>
      <c r="U30" t="s">
        <v>147</v>
      </c>
      <c r="V30">
        <v>0</v>
      </c>
      <c r="W30" t="s">
        <v>189</v>
      </c>
      <c r="X30">
        <v>3</v>
      </c>
      <c r="Y30">
        <v>78</v>
      </c>
      <c r="Z30">
        <v>18</v>
      </c>
      <c r="AA30">
        <v>1</v>
      </c>
      <c r="AB30" s="2">
        <v>0</v>
      </c>
      <c r="AC30" s="2">
        <v>120</v>
      </c>
      <c r="AD30" s="2">
        <v>4800</v>
      </c>
      <c r="AE30" s="2">
        <v>8300</v>
      </c>
      <c r="AF30" s="2">
        <v>100</v>
      </c>
      <c r="AG30" s="2">
        <v>200</v>
      </c>
      <c r="AH30" s="2">
        <v>13800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8"/>
      <c r="AO30" s="28"/>
      <c r="AP30" s="28"/>
      <c r="AQ30" s="29"/>
      <c r="AR30" s="29"/>
      <c r="AS30" s="29"/>
      <c r="AT30" s="29"/>
      <c r="AU30" s="29"/>
      <c r="AV30" t="s">
        <v>138</v>
      </c>
      <c r="AW30" t="s">
        <v>658</v>
      </c>
    </row>
    <row r="31" spans="1:55" x14ac:dyDescent="0.35">
      <c r="A31" t="s">
        <v>140</v>
      </c>
      <c r="B31">
        <v>18</v>
      </c>
      <c r="C31" s="1">
        <v>45201</v>
      </c>
      <c r="D31">
        <v>327217</v>
      </c>
      <c r="E31">
        <v>4064670</v>
      </c>
      <c r="F31">
        <v>1711</v>
      </c>
      <c r="G31">
        <v>33</v>
      </c>
      <c r="H31">
        <v>121</v>
      </c>
      <c r="I31">
        <f t="shared" si="0"/>
        <v>59</v>
      </c>
      <c r="J31" t="s">
        <v>28</v>
      </c>
      <c r="K31" t="s">
        <v>29</v>
      </c>
      <c r="L31">
        <v>0</v>
      </c>
      <c r="M31">
        <f>43/0.05</f>
        <v>860</v>
      </c>
      <c r="N31">
        <v>0</v>
      </c>
      <c r="O31">
        <v>0</v>
      </c>
      <c r="P31">
        <v>209.26</v>
      </c>
      <c r="Q31">
        <f t="shared" si="2"/>
        <v>209.26</v>
      </c>
      <c r="R31" s="24">
        <f t="shared" si="3"/>
        <v>1</v>
      </c>
      <c r="S31">
        <v>5</v>
      </c>
      <c r="T31">
        <v>7</v>
      </c>
      <c r="U31" t="s">
        <v>126</v>
      </c>
      <c r="V31">
        <v>7</v>
      </c>
      <c r="W31" t="s">
        <v>118</v>
      </c>
      <c r="X31">
        <v>20</v>
      </c>
      <c r="Y31">
        <v>77</v>
      </c>
      <c r="Z31">
        <v>3</v>
      </c>
      <c r="AA31">
        <v>0</v>
      </c>
      <c r="AB31" s="2">
        <v>0</v>
      </c>
      <c r="AC31" s="2">
        <v>23740</v>
      </c>
      <c r="AD31" s="2">
        <v>900</v>
      </c>
      <c r="AE31" s="2">
        <v>3200</v>
      </c>
      <c r="AF31" s="2">
        <v>200</v>
      </c>
      <c r="AG31" s="2">
        <v>0</v>
      </c>
      <c r="AH31" s="2">
        <v>100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6">
        <v>0.75000000000000011</v>
      </c>
      <c r="AO31" s="26">
        <v>1.6666666666666667</v>
      </c>
      <c r="AP31" s="26">
        <v>0.75000000000000011</v>
      </c>
      <c r="AQ31" s="23">
        <v>0.37083856461792264</v>
      </c>
      <c r="AR31" s="23">
        <v>1.3090803975037051</v>
      </c>
      <c r="AS31" s="23">
        <v>1.2116387027056781</v>
      </c>
      <c r="AT31" s="23">
        <v>0</v>
      </c>
      <c r="AU31" s="23">
        <f t="shared" si="1"/>
        <v>2.8915576648273058</v>
      </c>
      <c r="AV31" t="s">
        <v>30</v>
      </c>
      <c r="AW31" t="s">
        <v>258</v>
      </c>
    </row>
    <row r="32" spans="1:55" x14ac:dyDescent="0.35">
      <c r="A32" t="s">
        <v>140</v>
      </c>
      <c r="B32">
        <v>19</v>
      </c>
      <c r="C32" s="1">
        <v>45202</v>
      </c>
      <c r="D32">
        <v>327417</v>
      </c>
      <c r="E32">
        <v>4064670</v>
      </c>
      <c r="F32">
        <v>1721</v>
      </c>
      <c r="G32">
        <v>37</v>
      </c>
      <c r="H32">
        <v>198</v>
      </c>
      <c r="I32">
        <f t="shared" si="0"/>
        <v>18</v>
      </c>
      <c r="J32" t="s">
        <v>133</v>
      </c>
      <c r="K32" t="s">
        <v>29</v>
      </c>
      <c r="L32">
        <f>4/0.05</f>
        <v>80</v>
      </c>
      <c r="M32">
        <f>31/0.05</f>
        <v>620</v>
      </c>
      <c r="N32">
        <f>2/0.05</f>
        <v>40</v>
      </c>
      <c r="O32">
        <v>31.88</v>
      </c>
      <c r="P32">
        <v>59.96</v>
      </c>
      <c r="Q32">
        <f t="shared" si="2"/>
        <v>91.84</v>
      </c>
      <c r="R32" s="24">
        <f t="shared" si="3"/>
        <v>0.65287456445993031</v>
      </c>
      <c r="S32">
        <v>10</v>
      </c>
      <c r="T32">
        <v>6</v>
      </c>
      <c r="U32" t="s">
        <v>126</v>
      </c>
      <c r="V32">
        <v>1</v>
      </c>
      <c r="W32" t="s">
        <v>179</v>
      </c>
      <c r="X32">
        <v>1</v>
      </c>
      <c r="Y32">
        <v>99</v>
      </c>
      <c r="Z32">
        <v>0</v>
      </c>
      <c r="AA32">
        <v>0</v>
      </c>
      <c r="AB32" s="2">
        <v>0</v>
      </c>
      <c r="AC32" s="2">
        <v>46460</v>
      </c>
      <c r="AD32" s="2">
        <v>4000</v>
      </c>
      <c r="AE32" s="2">
        <v>6800</v>
      </c>
      <c r="AF32" s="2">
        <v>0</v>
      </c>
      <c r="AG32" s="2">
        <v>600</v>
      </c>
      <c r="AH32" s="2">
        <v>1400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8"/>
      <c r="AO32" s="28"/>
      <c r="AP32" s="28"/>
      <c r="AQ32" s="29"/>
      <c r="AR32" s="29"/>
      <c r="AS32" s="29"/>
      <c r="AT32" s="29"/>
      <c r="AU32" s="29"/>
      <c r="AV32" t="s">
        <v>138</v>
      </c>
      <c r="AW32" t="s">
        <v>259</v>
      </c>
    </row>
    <row r="33" spans="1:55" x14ac:dyDescent="0.35">
      <c r="A33" t="s">
        <v>140</v>
      </c>
      <c r="B33">
        <v>20</v>
      </c>
      <c r="C33" s="1">
        <v>45202</v>
      </c>
      <c r="D33">
        <v>327217</v>
      </c>
      <c r="E33">
        <v>4064870</v>
      </c>
      <c r="F33">
        <v>1759</v>
      </c>
      <c r="G33">
        <v>42</v>
      </c>
      <c r="H33">
        <v>118</v>
      </c>
      <c r="I33">
        <f t="shared" si="0"/>
        <v>62</v>
      </c>
      <c r="J33" t="s">
        <v>28</v>
      </c>
      <c r="K33" t="s">
        <v>29</v>
      </c>
      <c r="L33">
        <v>0</v>
      </c>
      <c r="M33">
        <f>29/0.05</f>
        <v>580</v>
      </c>
      <c r="N33">
        <v>0</v>
      </c>
      <c r="O33">
        <v>0</v>
      </c>
      <c r="P33">
        <v>139.68</v>
      </c>
      <c r="Q33">
        <f t="shared" si="2"/>
        <v>139.68</v>
      </c>
      <c r="R33" s="24">
        <f t="shared" si="3"/>
        <v>1</v>
      </c>
      <c r="S33">
        <v>1</v>
      </c>
      <c r="T33">
        <v>22</v>
      </c>
      <c r="U33" t="s">
        <v>126</v>
      </c>
      <c r="V33">
        <v>8</v>
      </c>
      <c r="W33" t="s">
        <v>147</v>
      </c>
      <c r="X33">
        <v>5</v>
      </c>
      <c r="Y33">
        <v>90</v>
      </c>
      <c r="Z33">
        <v>1</v>
      </c>
      <c r="AA33">
        <v>4</v>
      </c>
      <c r="AB33">
        <v>1</v>
      </c>
      <c r="AC33" s="2">
        <v>1100</v>
      </c>
      <c r="AD33" s="2">
        <v>0</v>
      </c>
      <c r="AE33" s="2">
        <v>100</v>
      </c>
      <c r="AF33" s="2">
        <v>0</v>
      </c>
      <c r="AG33" s="2">
        <v>0</v>
      </c>
      <c r="AH33" s="2">
        <v>11700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6">
        <v>0.875</v>
      </c>
      <c r="AO33" s="26">
        <v>1.0833333333333333</v>
      </c>
      <c r="AP33" s="26">
        <v>1.75</v>
      </c>
      <c r="AQ33" s="23">
        <v>0.36922657418672633</v>
      </c>
      <c r="AR33" s="23">
        <v>3.0932378911516589</v>
      </c>
      <c r="AS33" s="23">
        <v>4.3678980981149742</v>
      </c>
      <c r="AT33" s="23">
        <v>27.276281810377871</v>
      </c>
      <c r="AU33" s="23">
        <f t="shared" si="1"/>
        <v>35.10664437383123</v>
      </c>
      <c r="AV33" t="s">
        <v>129</v>
      </c>
      <c r="AW33" t="s">
        <v>262</v>
      </c>
    </row>
    <row r="34" spans="1:55" x14ac:dyDescent="0.35">
      <c r="A34" t="s">
        <v>114</v>
      </c>
      <c r="B34">
        <v>3</v>
      </c>
      <c r="C34" s="1">
        <v>45188</v>
      </c>
      <c r="D34">
        <v>349730</v>
      </c>
      <c r="E34">
        <v>4015981</v>
      </c>
      <c r="F34">
        <v>2320</v>
      </c>
      <c r="G34">
        <v>44</v>
      </c>
      <c r="H34">
        <v>81</v>
      </c>
      <c r="I34">
        <f t="shared" si="0"/>
        <v>99</v>
      </c>
      <c r="J34" t="s">
        <v>125</v>
      </c>
      <c r="K34" t="s">
        <v>29</v>
      </c>
      <c r="L34">
        <f>14/0.05</f>
        <v>280</v>
      </c>
      <c r="M34">
        <f>9/0.05</f>
        <v>180</v>
      </c>
      <c r="N34">
        <f>8/0.05</f>
        <v>160</v>
      </c>
      <c r="O34">
        <v>149.69999999999999</v>
      </c>
      <c r="P34">
        <v>37.590000000000003</v>
      </c>
      <c r="Q34">
        <f t="shared" si="2"/>
        <v>187.29</v>
      </c>
      <c r="R34" s="24">
        <f t="shared" si="3"/>
        <v>0.20070478936408775</v>
      </c>
      <c r="S34">
        <v>50</v>
      </c>
      <c r="T34">
        <v>1</v>
      </c>
      <c r="U34" t="s">
        <v>147</v>
      </c>
      <c r="V34">
        <v>1</v>
      </c>
      <c r="W34" t="s">
        <v>118</v>
      </c>
      <c r="X34">
        <v>1</v>
      </c>
      <c r="Y34">
        <v>75</v>
      </c>
      <c r="Z34">
        <v>20</v>
      </c>
      <c r="AA34">
        <v>2</v>
      </c>
      <c r="AB34">
        <v>0</v>
      </c>
      <c r="AC34" s="2">
        <v>0</v>
      </c>
      <c r="AD34" s="2">
        <v>1200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6">
        <v>1.2083333333333333</v>
      </c>
      <c r="AO34" s="26">
        <v>0.37500000000000006</v>
      </c>
      <c r="AP34" s="26">
        <v>2.208333333333333</v>
      </c>
      <c r="AQ34" s="23">
        <v>0.78551221534248339</v>
      </c>
      <c r="AR34" s="23">
        <v>2.7163112270926426</v>
      </c>
      <c r="AS34" s="23">
        <v>4.0854482303951727</v>
      </c>
      <c r="AT34" s="23">
        <v>2.9015798788180223</v>
      </c>
      <c r="AU34" s="23">
        <f t="shared" si="1"/>
        <v>10.48885155164832</v>
      </c>
      <c r="AV34" t="s">
        <v>146</v>
      </c>
      <c r="AW34" t="s">
        <v>269</v>
      </c>
    </row>
    <row r="35" spans="1:55" x14ac:dyDescent="0.35">
      <c r="A35" t="s">
        <v>114</v>
      </c>
      <c r="B35">
        <v>8</v>
      </c>
      <c r="C35" s="1">
        <v>45189</v>
      </c>
      <c r="D35">
        <v>349730</v>
      </c>
      <c r="E35">
        <v>4016081</v>
      </c>
      <c r="F35">
        <v>2312</v>
      </c>
      <c r="G35">
        <v>41</v>
      </c>
      <c r="H35">
        <v>72</v>
      </c>
      <c r="I35">
        <f t="shared" si="0"/>
        <v>108</v>
      </c>
      <c r="J35" t="s">
        <v>125</v>
      </c>
      <c r="K35" t="s">
        <v>29</v>
      </c>
      <c r="L35">
        <f>5/0.05</f>
        <v>100</v>
      </c>
      <c r="M35">
        <f>4/0.05</f>
        <v>80</v>
      </c>
      <c r="N35">
        <f>4/0.05</f>
        <v>80</v>
      </c>
      <c r="O35">
        <v>597.54</v>
      </c>
      <c r="P35">
        <v>36.78</v>
      </c>
      <c r="Q35">
        <f t="shared" si="2"/>
        <v>634.31999999999994</v>
      </c>
      <c r="R35" s="24">
        <f t="shared" si="3"/>
        <v>5.7983352251229636E-2</v>
      </c>
      <c r="S35">
        <v>70</v>
      </c>
      <c r="T35">
        <v>0</v>
      </c>
      <c r="U35" t="s">
        <v>189</v>
      </c>
      <c r="V35">
        <v>0</v>
      </c>
      <c r="W35" t="s">
        <v>189</v>
      </c>
      <c r="X35">
        <v>0</v>
      </c>
      <c r="Y35">
        <v>98</v>
      </c>
      <c r="Z35">
        <v>1</v>
      </c>
      <c r="AA35">
        <v>1</v>
      </c>
      <c r="AB35">
        <v>0</v>
      </c>
      <c r="AC35" s="2">
        <v>0</v>
      </c>
      <c r="AD35" s="2">
        <v>0</v>
      </c>
      <c r="AE35" s="2">
        <v>0</v>
      </c>
      <c r="AF35" s="2">
        <v>100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6">
        <v>3.5000000000000004</v>
      </c>
      <c r="AO35" s="26">
        <v>0.70833333333333337</v>
      </c>
      <c r="AP35" s="26">
        <v>5.833333333333333</v>
      </c>
      <c r="AQ35" s="23">
        <v>1.0308152301601998</v>
      </c>
      <c r="AR35" s="23">
        <v>2.0548710161882018</v>
      </c>
      <c r="AS35" s="23">
        <v>2.1762310690251332</v>
      </c>
      <c r="AT35" s="23">
        <v>344.17301070017976</v>
      </c>
      <c r="AU35" s="23">
        <f t="shared" si="1"/>
        <v>349.43492801555328</v>
      </c>
      <c r="AV35" t="s">
        <v>138</v>
      </c>
      <c r="AW35" t="s">
        <v>276</v>
      </c>
    </row>
    <row r="36" spans="1:55" x14ac:dyDescent="0.35">
      <c r="A36" t="s">
        <v>114</v>
      </c>
      <c r="B36">
        <v>10</v>
      </c>
      <c r="C36" s="1">
        <v>45190</v>
      </c>
      <c r="D36">
        <v>349830</v>
      </c>
      <c r="E36">
        <v>4016081</v>
      </c>
      <c r="F36">
        <v>2259</v>
      </c>
      <c r="G36">
        <v>46</v>
      </c>
      <c r="H36">
        <v>68</v>
      </c>
      <c r="I36">
        <f t="shared" si="0"/>
        <v>112</v>
      </c>
      <c r="J36" t="s">
        <v>125</v>
      </c>
      <c r="K36" t="s">
        <v>29</v>
      </c>
      <c r="L36">
        <f>5/0.05</f>
        <v>100</v>
      </c>
      <c r="M36">
        <f>7/0.05</f>
        <v>140</v>
      </c>
      <c r="N36">
        <f>2/0.05</f>
        <v>40</v>
      </c>
      <c r="O36">
        <v>60.7</v>
      </c>
      <c r="P36">
        <v>19.3</v>
      </c>
      <c r="Q36">
        <f t="shared" si="2"/>
        <v>80</v>
      </c>
      <c r="R36" s="24">
        <f t="shared" si="3"/>
        <v>0.24124999999999996</v>
      </c>
      <c r="S36">
        <v>35</v>
      </c>
      <c r="T36">
        <v>1</v>
      </c>
      <c r="U36" t="s">
        <v>147</v>
      </c>
      <c r="V36">
        <v>20</v>
      </c>
      <c r="W36" t="s">
        <v>118</v>
      </c>
      <c r="X36">
        <v>0</v>
      </c>
      <c r="Y36">
        <v>83</v>
      </c>
      <c r="Z36">
        <v>15</v>
      </c>
      <c r="AA36">
        <v>2</v>
      </c>
      <c r="AB36">
        <v>0</v>
      </c>
      <c r="AC36" s="2">
        <v>0</v>
      </c>
      <c r="AD36" s="2">
        <v>200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6">
        <v>1.958333333333333</v>
      </c>
      <c r="AO36" s="26">
        <v>0.58333333333333337</v>
      </c>
      <c r="AP36" s="26">
        <v>4.4583333333333339</v>
      </c>
      <c r="AQ36" s="23">
        <v>1.1822740883526066</v>
      </c>
      <c r="AR36" s="23">
        <v>2.3342578972759522</v>
      </c>
      <c r="AS36" s="23">
        <v>1.2665040354123209</v>
      </c>
      <c r="AT36" s="23">
        <v>3.1501902426236472</v>
      </c>
      <c r="AU36" s="23">
        <f t="shared" si="1"/>
        <v>7.9332262636645279</v>
      </c>
      <c r="AV36" t="s">
        <v>30</v>
      </c>
      <c r="AW36" t="s">
        <v>284</v>
      </c>
    </row>
    <row r="37" spans="1:55" x14ac:dyDescent="0.35"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</row>
    <row r="38" spans="1:55" x14ac:dyDescent="0.35"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</row>
    <row r="39" spans="1:55" x14ac:dyDescent="0.35"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</row>
    <row r="40" spans="1:55" x14ac:dyDescent="0.35"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</row>
    <row r="41" spans="1:55" x14ac:dyDescent="0.35"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</row>
    <row r="42" spans="1:55" x14ac:dyDescent="0.35"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</row>
    <row r="43" spans="1:55" x14ac:dyDescent="0.35"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</row>
    <row r="44" spans="1:55" x14ac:dyDescent="0.35"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</row>
    <row r="45" spans="1:55" x14ac:dyDescent="0.35"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</row>
    <row r="46" spans="1:55" x14ac:dyDescent="0.35"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</row>
    <row r="47" spans="1:55" x14ac:dyDescent="0.35"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</row>
    <row r="48" spans="1:55" x14ac:dyDescent="0.35"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</row>
    <row r="49" spans="3:55" x14ac:dyDescent="0.35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</row>
    <row r="50" spans="3:55" x14ac:dyDescent="0.35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</row>
    <row r="51" spans="3:55" x14ac:dyDescent="0.35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</row>
    <row r="52" spans="3:55" x14ac:dyDescent="0.35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</row>
    <row r="53" spans="3:55" x14ac:dyDescent="0.35">
      <c r="C53" s="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</row>
    <row r="54" spans="3:55" x14ac:dyDescent="0.35">
      <c r="C54" s="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</row>
    <row r="55" spans="3:55" x14ac:dyDescent="0.35">
      <c r="C55" s="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W55" s="2"/>
      <c r="AX55" s="2"/>
      <c r="AY55" s="2"/>
      <c r="AZ55" s="2"/>
      <c r="BA55" s="2"/>
      <c r="BB55" s="2"/>
      <c r="BC55" s="2"/>
    </row>
    <row r="56" spans="3:55" x14ac:dyDescent="0.35">
      <c r="C56" s="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W56" s="2"/>
      <c r="AX56" s="2"/>
      <c r="AY56" s="2"/>
      <c r="AZ56" s="2"/>
      <c r="BA56" s="2"/>
      <c r="BB56" s="2"/>
      <c r="BC56" s="2"/>
    </row>
    <row r="57" spans="3:55" x14ac:dyDescent="0.35">
      <c r="C57" s="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W57" s="2"/>
      <c r="AX57" s="2"/>
      <c r="AY57" s="2"/>
      <c r="AZ57" s="2"/>
      <c r="BA57" s="2"/>
      <c r="BB57" s="2"/>
      <c r="BC57" s="2"/>
    </row>
    <row r="58" spans="3:55" x14ac:dyDescent="0.35">
      <c r="C58" s="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W58" s="2"/>
      <c r="AX58" s="2"/>
      <c r="AY58" s="2"/>
      <c r="AZ58" s="2"/>
      <c r="BA58" s="2"/>
      <c r="BB58" s="2"/>
      <c r="BC58" s="2"/>
    </row>
    <row r="59" spans="3:55" x14ac:dyDescent="0.35">
      <c r="C59" s="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W59" s="2"/>
      <c r="AX59" s="2"/>
      <c r="AY59" s="2"/>
      <c r="AZ59" s="2"/>
      <c r="BA59" s="2"/>
      <c r="BB59" s="2"/>
      <c r="BC59" s="2"/>
    </row>
    <row r="60" spans="3:55" x14ac:dyDescent="0.35">
      <c r="C60" s="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W60" s="2"/>
      <c r="AX60" s="2"/>
      <c r="AY60" s="2"/>
      <c r="AZ60" s="2"/>
      <c r="BA60" s="2"/>
      <c r="BB60" s="2"/>
      <c r="BC60" s="2"/>
    </row>
    <row r="61" spans="3:55" x14ac:dyDescent="0.35">
      <c r="C61" s="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W61" s="2"/>
      <c r="AX61" s="2"/>
      <c r="AY61" s="2"/>
      <c r="AZ61" s="2"/>
      <c r="BA61" s="2"/>
      <c r="BB61" s="2"/>
      <c r="BC61" s="2"/>
    </row>
    <row r="62" spans="3:55" x14ac:dyDescent="0.35">
      <c r="C62" s="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W62" s="2"/>
      <c r="AX62" s="2"/>
      <c r="AY62" s="2"/>
      <c r="AZ62" s="2"/>
      <c r="BA62" s="2"/>
      <c r="BB62" s="2"/>
      <c r="BC62" s="2"/>
    </row>
    <row r="63" spans="3:55" x14ac:dyDescent="0.35">
      <c r="C63" s="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W63" s="2"/>
      <c r="AX63" s="2"/>
      <c r="AY63" s="2"/>
      <c r="AZ63" s="2"/>
      <c r="BA63" s="2"/>
      <c r="BB63" s="2"/>
      <c r="BC63" s="2"/>
    </row>
    <row r="64" spans="3:55" x14ac:dyDescent="0.35">
      <c r="C64" s="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W64" s="2"/>
      <c r="AX64" s="2"/>
      <c r="AY64" s="2"/>
      <c r="AZ64" s="2"/>
      <c r="BA64" s="2"/>
      <c r="BB64" s="2"/>
      <c r="BC64" s="2"/>
    </row>
    <row r="65" spans="3:55" x14ac:dyDescent="0.35">
      <c r="C65" s="1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W65" s="2"/>
      <c r="AX65" s="2"/>
      <c r="AY65" s="2"/>
      <c r="AZ65" s="2"/>
      <c r="BA65" s="2"/>
      <c r="BB65" s="2"/>
      <c r="BC65" s="2"/>
    </row>
    <row r="66" spans="3:55" x14ac:dyDescent="0.35">
      <c r="C66" s="1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W66" s="2"/>
      <c r="AX66" s="2"/>
      <c r="AY66" s="2"/>
      <c r="AZ66" s="2"/>
      <c r="BA66" s="2"/>
      <c r="BB66" s="2"/>
      <c r="BC66" s="2"/>
    </row>
    <row r="67" spans="3:55" x14ac:dyDescent="0.35">
      <c r="C67" s="1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W67" s="2"/>
      <c r="AX67" s="2"/>
      <c r="AY67" s="2"/>
      <c r="AZ67" s="2"/>
      <c r="BA67" s="2"/>
      <c r="BB67" s="2"/>
      <c r="BC67" s="2"/>
    </row>
    <row r="68" spans="3:55" x14ac:dyDescent="0.35">
      <c r="C68" s="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W68" s="2"/>
      <c r="AX68" s="2"/>
      <c r="AY68" s="2"/>
      <c r="AZ68" s="2"/>
      <c r="BA68" s="2"/>
      <c r="BB68" s="2"/>
      <c r="BC68" s="2"/>
    </row>
    <row r="69" spans="3:55" x14ac:dyDescent="0.35">
      <c r="C69" s="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W69" s="2"/>
      <c r="AX69" s="2"/>
      <c r="AY69" s="2"/>
      <c r="AZ69" s="2"/>
      <c r="BA69" s="2"/>
      <c r="BB69" s="2"/>
      <c r="BC69" s="2"/>
    </row>
    <row r="70" spans="3:55" x14ac:dyDescent="0.35">
      <c r="C70" s="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W70" s="2"/>
      <c r="AX70" s="2"/>
      <c r="AY70" s="2"/>
      <c r="AZ70" s="2"/>
      <c r="BA70" s="2"/>
      <c r="BB70" s="2"/>
      <c r="BC70" s="2"/>
    </row>
    <row r="71" spans="3:55" x14ac:dyDescent="0.35">
      <c r="C71" s="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W71" s="2"/>
      <c r="AX71" s="2"/>
      <c r="AY71" s="2"/>
      <c r="AZ71" s="2"/>
      <c r="BA71" s="2"/>
      <c r="BB71" s="2"/>
      <c r="BC71" s="2"/>
    </row>
    <row r="72" spans="3:55" x14ac:dyDescent="0.35">
      <c r="C72" s="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W72" s="2"/>
      <c r="AX72" s="2"/>
      <c r="AY72" s="2"/>
      <c r="AZ72" s="2"/>
      <c r="BA72" s="2"/>
      <c r="BB72" s="2"/>
      <c r="BC72" s="2"/>
    </row>
    <row r="73" spans="3:55" x14ac:dyDescent="0.35">
      <c r="C73" s="1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W73" s="2"/>
      <c r="AX73" s="2"/>
      <c r="AY73" s="2"/>
      <c r="AZ73" s="2"/>
      <c r="BA73" s="2"/>
      <c r="BB73" s="2"/>
      <c r="BC73" s="2"/>
    </row>
    <row r="74" spans="3:55" x14ac:dyDescent="0.35">
      <c r="C74" s="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W74" s="2"/>
      <c r="AX74" s="2"/>
      <c r="AY74" s="2"/>
      <c r="AZ74" s="2"/>
      <c r="BA74" s="2"/>
      <c r="BB74" s="2"/>
      <c r="BC74" s="2"/>
    </row>
    <row r="75" spans="3:55" x14ac:dyDescent="0.35">
      <c r="C75" s="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W75" s="2"/>
      <c r="AX75" s="2"/>
      <c r="AY75" s="2"/>
      <c r="AZ75" s="2"/>
      <c r="BA75" s="2"/>
      <c r="BB75" s="2"/>
      <c r="BC75" s="2"/>
    </row>
    <row r="76" spans="3:55" x14ac:dyDescent="0.35">
      <c r="C76" s="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W76" s="2"/>
      <c r="AX76" s="2"/>
      <c r="AY76" s="2"/>
      <c r="AZ76" s="2"/>
      <c r="BA76" s="2"/>
      <c r="BB76" s="2"/>
      <c r="BC76" s="2"/>
    </row>
    <row r="77" spans="3:55" x14ac:dyDescent="0.35">
      <c r="C77" s="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W77" s="2"/>
      <c r="AX77" s="2"/>
      <c r="AY77" s="2"/>
      <c r="AZ77" s="2"/>
      <c r="BA77" s="2"/>
      <c r="BB77" s="2"/>
      <c r="BC77" s="2"/>
    </row>
    <row r="78" spans="3:55" x14ac:dyDescent="0.35">
      <c r="C78" s="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W78" s="2"/>
      <c r="AX78" s="2"/>
      <c r="AY78" s="2"/>
      <c r="AZ78" s="2"/>
      <c r="BA78" s="2"/>
      <c r="BB78" s="2"/>
      <c r="BC78" s="2"/>
    </row>
    <row r="79" spans="3:55" x14ac:dyDescent="0.35">
      <c r="C79" s="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W79" s="2"/>
      <c r="AX79" s="2"/>
      <c r="AY79" s="2"/>
      <c r="AZ79" s="2"/>
      <c r="BA79" s="2"/>
      <c r="BB79" s="2"/>
      <c r="BC79" s="2"/>
    </row>
    <row r="80" spans="3:55" x14ac:dyDescent="0.35">
      <c r="C80" s="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W80" s="2"/>
      <c r="AX80" s="2"/>
      <c r="AY80" s="2"/>
      <c r="AZ80" s="2"/>
      <c r="BA80" s="2"/>
      <c r="BB80" s="2"/>
      <c r="BC80" s="2"/>
    </row>
    <row r="81" spans="3:55" x14ac:dyDescent="0.35">
      <c r="C81" s="1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W81" s="2"/>
      <c r="AX81" s="2"/>
      <c r="AY81" s="2"/>
      <c r="AZ81" s="2"/>
      <c r="BA81" s="2"/>
      <c r="BB81" s="2"/>
      <c r="BC81" s="2"/>
    </row>
    <row r="82" spans="3:55" x14ac:dyDescent="0.35">
      <c r="C82" s="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W82" s="2"/>
      <c r="AX82" s="2"/>
      <c r="AY82" s="2"/>
      <c r="AZ82" s="2"/>
      <c r="BA82" s="2"/>
      <c r="BB82" s="2"/>
      <c r="BC82" s="2"/>
    </row>
    <row r="83" spans="3:55" x14ac:dyDescent="0.35">
      <c r="C83" s="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W83" s="2"/>
      <c r="AX83" s="2"/>
      <c r="AY83" s="2"/>
      <c r="AZ83" s="2"/>
      <c r="BA83" s="2"/>
      <c r="BB83" s="2"/>
      <c r="BC83" s="2"/>
    </row>
    <row r="84" spans="3:55" x14ac:dyDescent="0.35">
      <c r="C84" s="1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W84" s="2"/>
      <c r="AX84" s="2"/>
      <c r="AY84" s="2"/>
      <c r="AZ84" s="2"/>
      <c r="BA84" s="2"/>
      <c r="BB84" s="2"/>
      <c r="BC84" s="2"/>
    </row>
    <row r="85" spans="3:55" x14ac:dyDescent="0.35">
      <c r="C85" s="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W85" s="2"/>
      <c r="AX85" s="2"/>
      <c r="AY85" s="2"/>
      <c r="AZ85" s="2"/>
      <c r="BA85" s="2"/>
      <c r="BB85" s="2"/>
      <c r="BC85" s="2"/>
    </row>
    <row r="86" spans="3:55" x14ac:dyDescent="0.35">
      <c r="C86" s="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W86" s="2"/>
      <c r="AX86" s="2"/>
      <c r="AY86" s="2"/>
      <c r="AZ86" s="2"/>
      <c r="BA86" s="2"/>
      <c r="BB86" s="2"/>
      <c r="BC86" s="2"/>
    </row>
    <row r="87" spans="3:55" x14ac:dyDescent="0.35">
      <c r="C87" s="1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W87" s="2"/>
      <c r="AX87" s="2"/>
      <c r="AY87" s="2"/>
      <c r="AZ87" s="2"/>
      <c r="BA87" s="2"/>
      <c r="BB87" s="2"/>
      <c r="BC87" s="2"/>
    </row>
    <row r="88" spans="3:55" x14ac:dyDescent="0.35">
      <c r="C88" s="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W88" s="2"/>
      <c r="AX88" s="2"/>
      <c r="AY88" s="2"/>
      <c r="AZ88" s="2"/>
      <c r="BA88" s="2"/>
      <c r="BB88" s="2"/>
      <c r="BC88" s="2"/>
    </row>
    <row r="89" spans="3:55" x14ac:dyDescent="0.35">
      <c r="C89" s="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W89" s="2"/>
      <c r="AX89" s="2"/>
      <c r="AY89" s="2"/>
      <c r="AZ89" s="2"/>
      <c r="BA89" s="2"/>
      <c r="BB89" s="2"/>
      <c r="BC89" s="2"/>
    </row>
    <row r="90" spans="3:55" x14ac:dyDescent="0.35">
      <c r="C90" s="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W90" s="2"/>
      <c r="AX90" s="2"/>
      <c r="AY90" s="2"/>
      <c r="AZ90" s="2"/>
      <c r="BA90" s="2"/>
      <c r="BB90" s="2"/>
      <c r="BC90" s="2"/>
    </row>
    <row r="91" spans="3:55" x14ac:dyDescent="0.35">
      <c r="C91" s="1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W91" s="2"/>
      <c r="AX91" s="2"/>
      <c r="AY91" s="2"/>
      <c r="AZ91" s="2"/>
      <c r="BA91" s="2"/>
      <c r="BB91" s="2"/>
      <c r="BC91" s="2"/>
    </row>
    <row r="92" spans="3:55" x14ac:dyDescent="0.35">
      <c r="C92" s="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W92" s="2"/>
      <c r="AX92" s="2"/>
      <c r="AY92" s="2"/>
      <c r="AZ92" s="2"/>
      <c r="BA92" s="2"/>
      <c r="BB92" s="2"/>
      <c r="BC92" s="2"/>
    </row>
    <row r="93" spans="3:55" x14ac:dyDescent="0.35">
      <c r="C93" s="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W93" s="2"/>
      <c r="AX93" s="2"/>
      <c r="AY93" s="2"/>
      <c r="AZ93" s="2"/>
      <c r="BA93" s="2"/>
      <c r="BB93" s="2"/>
      <c r="BC93" s="2"/>
    </row>
    <row r="94" spans="3:55" x14ac:dyDescent="0.35">
      <c r="C94" s="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W94" s="2"/>
      <c r="AX94" s="2"/>
      <c r="AY94" s="2"/>
      <c r="AZ94" s="2"/>
      <c r="BA94" s="2"/>
      <c r="BB94" s="2"/>
      <c r="BC94" s="2"/>
    </row>
    <row r="95" spans="3:55" x14ac:dyDescent="0.35">
      <c r="C95" s="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W95" s="2"/>
      <c r="AX95" s="2"/>
      <c r="AY95" s="2"/>
      <c r="AZ95" s="2"/>
      <c r="BA95" s="2"/>
      <c r="BB95" s="2"/>
      <c r="BC95" s="2"/>
    </row>
    <row r="96" spans="3:55" x14ac:dyDescent="0.35">
      <c r="C96" s="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W96" s="2"/>
      <c r="AX96" s="2"/>
      <c r="AY96" s="2"/>
      <c r="AZ96" s="2"/>
      <c r="BA96" s="2"/>
      <c r="BB96" s="2"/>
      <c r="BC96" s="2"/>
    </row>
    <row r="97" spans="3:55" x14ac:dyDescent="0.35">
      <c r="C97" s="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W97" s="2"/>
      <c r="AX97" s="2"/>
      <c r="AY97" s="2"/>
      <c r="AZ97" s="2"/>
      <c r="BA97" s="2"/>
      <c r="BB97" s="2"/>
      <c r="BC97" s="2"/>
    </row>
    <row r="98" spans="3:55" x14ac:dyDescent="0.35">
      <c r="C98" s="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W98" s="2"/>
      <c r="AX98" s="2"/>
      <c r="AY98" s="2"/>
      <c r="AZ98" s="2"/>
      <c r="BA98" s="2"/>
      <c r="BB98" s="2"/>
      <c r="BC98" s="2"/>
    </row>
    <row r="99" spans="3:55" x14ac:dyDescent="0.35">
      <c r="C99" s="1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W99" s="2"/>
      <c r="AX99" s="2"/>
      <c r="AY99" s="2"/>
      <c r="AZ99" s="2"/>
      <c r="BA99" s="2"/>
      <c r="BB99" s="2"/>
      <c r="BC99" s="2"/>
    </row>
    <row r="100" spans="3:55" x14ac:dyDescent="0.35">
      <c r="C100" s="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W100" s="2"/>
      <c r="AX100" s="2"/>
      <c r="AY100" s="2"/>
      <c r="AZ100" s="2"/>
      <c r="BA100" s="2"/>
      <c r="BB100" s="2"/>
      <c r="BC100" s="2"/>
    </row>
    <row r="101" spans="3:55" x14ac:dyDescent="0.35">
      <c r="C101" s="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W101" s="2"/>
      <c r="AX101" s="2"/>
      <c r="AY101" s="2"/>
      <c r="AZ101" s="2"/>
      <c r="BA101" s="2"/>
      <c r="BB101" s="2"/>
      <c r="BC101" s="2"/>
    </row>
    <row r="102" spans="3:55" x14ac:dyDescent="0.35">
      <c r="C102" s="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W102" s="2"/>
      <c r="AX102" s="2"/>
      <c r="AY102" s="2"/>
      <c r="AZ102" s="2"/>
      <c r="BA102" s="2"/>
      <c r="BB102" s="2"/>
      <c r="BC102" s="2"/>
    </row>
    <row r="103" spans="3:55" x14ac:dyDescent="0.35">
      <c r="C103" s="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W103" s="2"/>
      <c r="AX103" s="2"/>
      <c r="AY103" s="2"/>
      <c r="AZ103" s="2"/>
      <c r="BA103" s="2"/>
      <c r="BB103" s="2"/>
      <c r="BC103" s="2"/>
    </row>
    <row r="104" spans="3:55" x14ac:dyDescent="0.35">
      <c r="C104" s="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W104" s="2"/>
      <c r="AX104" s="2"/>
      <c r="AY104" s="2"/>
      <c r="AZ104" s="2"/>
      <c r="BA104" s="2"/>
      <c r="BB104" s="2"/>
      <c r="BC104" s="2"/>
    </row>
    <row r="105" spans="3:55" x14ac:dyDescent="0.35">
      <c r="C105" s="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W105" s="2"/>
      <c r="AX105" s="2"/>
      <c r="AY105" s="2"/>
      <c r="AZ105" s="2"/>
      <c r="BA105" s="2"/>
      <c r="BB105" s="2"/>
      <c r="BC105" s="2"/>
    </row>
    <row r="106" spans="3:55" x14ac:dyDescent="0.35">
      <c r="C106" s="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W106" s="2"/>
      <c r="AX106" s="2"/>
      <c r="AY106" s="2"/>
      <c r="AZ106" s="2"/>
      <c r="BA106" s="2"/>
      <c r="BB106" s="2"/>
      <c r="BC106" s="2"/>
    </row>
    <row r="107" spans="3:55" x14ac:dyDescent="0.35">
      <c r="C107" s="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W107" s="2"/>
      <c r="AX107" s="2"/>
      <c r="AY107" s="2"/>
      <c r="AZ107" s="2"/>
      <c r="BA107" s="2"/>
      <c r="BB107" s="2"/>
      <c r="BC107" s="2"/>
    </row>
    <row r="108" spans="3:55" x14ac:dyDescent="0.35">
      <c r="C108" s="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W108" s="2"/>
      <c r="AX108" s="2"/>
      <c r="AY108" s="2"/>
      <c r="AZ108" s="2"/>
      <c r="BA108" s="2"/>
      <c r="BB108" s="2"/>
      <c r="BC108" s="2"/>
    </row>
    <row r="109" spans="3:55" x14ac:dyDescent="0.35">
      <c r="C109" s="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W109" s="2"/>
      <c r="AX109" s="2"/>
      <c r="AY109" s="2"/>
      <c r="AZ109" s="2"/>
      <c r="BA109" s="2"/>
      <c r="BB109" s="2"/>
      <c r="BC109" s="2"/>
    </row>
    <row r="110" spans="3:55" x14ac:dyDescent="0.35">
      <c r="C110" s="1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W110" s="2"/>
      <c r="AX110" s="2"/>
      <c r="AY110" s="2"/>
      <c r="AZ110" s="2"/>
      <c r="BA110" s="2"/>
      <c r="BB110" s="2"/>
      <c r="BC110" s="2"/>
    </row>
    <row r="111" spans="3:55" x14ac:dyDescent="0.35">
      <c r="C111" s="1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W111" s="2"/>
      <c r="AX111" s="2"/>
      <c r="AY111" s="2"/>
      <c r="AZ111" s="2"/>
      <c r="BA111" s="2"/>
      <c r="BB111" s="2"/>
      <c r="BC111" s="2"/>
    </row>
    <row r="112" spans="3:55" x14ac:dyDescent="0.35">
      <c r="C112" s="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W112" s="2"/>
      <c r="AX112" s="2"/>
      <c r="AY112" s="2"/>
      <c r="AZ112" s="2"/>
      <c r="BA112" s="2"/>
      <c r="BB112" s="2"/>
      <c r="BC112" s="2"/>
    </row>
    <row r="113" spans="3:55" x14ac:dyDescent="0.35">
      <c r="C113" s="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W113" s="2"/>
      <c r="AX113" s="2"/>
      <c r="AY113" s="2"/>
      <c r="AZ113" s="2"/>
      <c r="BA113" s="2"/>
      <c r="BB113" s="2"/>
      <c r="BC113" s="2"/>
    </row>
    <row r="114" spans="3:55" x14ac:dyDescent="0.35">
      <c r="C114" s="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W114" s="2"/>
      <c r="AX114" s="2"/>
      <c r="AY114" s="2"/>
      <c r="AZ114" s="2"/>
      <c r="BA114" s="2"/>
      <c r="BB114" s="2"/>
      <c r="BC114" s="2"/>
    </row>
    <row r="115" spans="3:55" x14ac:dyDescent="0.35">
      <c r="C115" s="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W115" s="2"/>
      <c r="AX115" s="2"/>
      <c r="AY115" s="2"/>
      <c r="AZ115" s="2"/>
      <c r="BA115" s="2"/>
      <c r="BB115" s="2"/>
      <c r="BC115" s="2"/>
    </row>
    <row r="116" spans="3:55" x14ac:dyDescent="0.35">
      <c r="C116" s="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W116" s="2"/>
      <c r="AX116" s="2"/>
      <c r="AY116" s="2"/>
      <c r="AZ116" s="2"/>
      <c r="BA116" s="2"/>
      <c r="BB116" s="2"/>
      <c r="BC116" s="2"/>
    </row>
    <row r="117" spans="3:55" x14ac:dyDescent="0.35">
      <c r="C117" s="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W117" s="2"/>
      <c r="AX117" s="2"/>
      <c r="AY117" s="2"/>
      <c r="AZ117" s="2"/>
      <c r="BA117" s="2"/>
      <c r="BB117" s="2"/>
      <c r="BC117" s="2"/>
    </row>
    <row r="118" spans="3:55" x14ac:dyDescent="0.35">
      <c r="C118" s="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W118" s="2"/>
      <c r="AX118" s="2"/>
      <c r="AY118" s="2"/>
      <c r="AZ118" s="2"/>
      <c r="BA118" s="2"/>
      <c r="BB118" s="2"/>
      <c r="BC118" s="2"/>
    </row>
    <row r="119" spans="3:55" x14ac:dyDescent="0.35">
      <c r="C119" s="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W119" s="2"/>
      <c r="AX119" s="2"/>
      <c r="AY119" s="2"/>
      <c r="AZ119" s="2"/>
      <c r="BA119" s="2"/>
      <c r="BB119" s="2"/>
      <c r="BC119" s="2"/>
    </row>
    <row r="120" spans="3:55" x14ac:dyDescent="0.35">
      <c r="C120" s="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W120" s="2"/>
      <c r="AX120" s="2"/>
      <c r="AY120" s="2"/>
      <c r="AZ120" s="2"/>
      <c r="BA120" s="2"/>
      <c r="BB120" s="2"/>
      <c r="BC120" s="2"/>
    </row>
    <row r="121" spans="3:55" x14ac:dyDescent="0.35">
      <c r="C121" s="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W121" s="2"/>
      <c r="AX121" s="2"/>
      <c r="AY121" s="2"/>
      <c r="AZ121" s="2"/>
      <c r="BA121" s="2"/>
      <c r="BB121" s="2"/>
      <c r="BC121" s="2"/>
    </row>
    <row r="122" spans="3:55" x14ac:dyDescent="0.35">
      <c r="C122" s="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W122" s="2"/>
      <c r="AX122" s="2"/>
      <c r="AY122" s="2"/>
      <c r="AZ122" s="2"/>
      <c r="BA122" s="2"/>
      <c r="BB122" s="2"/>
      <c r="BC122" s="2"/>
    </row>
    <row r="123" spans="3:55" x14ac:dyDescent="0.35">
      <c r="C123" s="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W123" s="2"/>
      <c r="AX123" s="2"/>
      <c r="AY123" s="2"/>
      <c r="AZ123" s="2"/>
      <c r="BA123" s="2"/>
      <c r="BB123" s="2"/>
      <c r="BC123" s="2"/>
    </row>
    <row r="124" spans="3:55" x14ac:dyDescent="0.35">
      <c r="C124" s="1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W124" s="2"/>
      <c r="AX124" s="2"/>
      <c r="AY124" s="2"/>
      <c r="AZ124" s="2"/>
      <c r="BA124" s="2"/>
      <c r="BB124" s="2"/>
      <c r="BC124" s="2"/>
    </row>
    <row r="125" spans="3:55" x14ac:dyDescent="0.35">
      <c r="C125" s="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W125" s="2"/>
      <c r="AX125" s="2"/>
      <c r="AY125" s="2"/>
      <c r="AZ125" s="2"/>
      <c r="BA125" s="2"/>
      <c r="BB125" s="2"/>
      <c r="BC125" s="2"/>
    </row>
    <row r="126" spans="3:55" x14ac:dyDescent="0.35">
      <c r="C126" s="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W126" s="2"/>
      <c r="AX126" s="2"/>
      <c r="AY126" s="2"/>
      <c r="AZ126" s="2"/>
      <c r="BA126" s="2"/>
      <c r="BB126" s="2"/>
      <c r="BC126" s="2"/>
    </row>
    <row r="127" spans="3:55" x14ac:dyDescent="0.35">
      <c r="C127" s="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W127" s="2"/>
      <c r="AX127" s="2"/>
      <c r="AY127" s="2"/>
      <c r="AZ127" s="2"/>
      <c r="BA127" s="2"/>
      <c r="BB127" s="2"/>
      <c r="BC127" s="2"/>
    </row>
    <row r="128" spans="3:55" x14ac:dyDescent="0.35">
      <c r="C128" s="1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W128" s="2"/>
      <c r="AX128" s="2"/>
      <c r="AY128" s="2"/>
      <c r="AZ128" s="2"/>
      <c r="BA128" s="2"/>
      <c r="BB128" s="2"/>
      <c r="BC128" s="2"/>
    </row>
    <row r="129" spans="3:55" x14ac:dyDescent="0.35">
      <c r="C129" s="1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W129" s="2"/>
      <c r="AX129" s="2"/>
      <c r="AY129" s="2"/>
      <c r="AZ129" s="2"/>
      <c r="BA129" s="2"/>
      <c r="BB129" s="2"/>
      <c r="BC129" s="2"/>
    </row>
    <row r="130" spans="3:55" x14ac:dyDescent="0.35">
      <c r="C130" s="1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W130" s="2"/>
      <c r="AX130" s="2"/>
      <c r="AY130" s="2"/>
      <c r="AZ130" s="2"/>
      <c r="BA130" s="2"/>
      <c r="BB130" s="2"/>
      <c r="BC130" s="2"/>
    </row>
    <row r="131" spans="3:55" x14ac:dyDescent="0.35">
      <c r="C131" s="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W131" s="2"/>
      <c r="AX131" s="2"/>
      <c r="AY131" s="2"/>
      <c r="AZ131" s="2"/>
      <c r="BA131" s="2"/>
      <c r="BB131" s="2"/>
      <c r="BC131" s="2"/>
    </row>
    <row r="132" spans="3:55" x14ac:dyDescent="0.35">
      <c r="C132" s="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W132" s="2"/>
      <c r="AX132" s="2"/>
      <c r="AY132" s="2"/>
      <c r="AZ132" s="2"/>
      <c r="BA132" s="2"/>
      <c r="BB132" s="2"/>
      <c r="BC132" s="2"/>
    </row>
    <row r="133" spans="3:55" x14ac:dyDescent="0.35">
      <c r="C133" s="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W133" s="2"/>
      <c r="AX133" s="2"/>
      <c r="AY133" s="2"/>
      <c r="AZ133" s="2"/>
      <c r="BA133" s="2"/>
      <c r="BB133" s="2"/>
      <c r="BC133" s="2"/>
    </row>
    <row r="134" spans="3:55" x14ac:dyDescent="0.35">
      <c r="C134" s="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W134" s="2"/>
      <c r="AX134" s="2"/>
      <c r="AY134" s="2"/>
      <c r="AZ134" s="2"/>
      <c r="BA134" s="2"/>
      <c r="BB134" s="2"/>
      <c r="BC134" s="2"/>
    </row>
    <row r="135" spans="3:55" x14ac:dyDescent="0.35">
      <c r="C135" s="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W135" s="2"/>
      <c r="AX135" s="2"/>
      <c r="AY135" s="2"/>
      <c r="AZ135" s="2"/>
      <c r="BA135" s="2"/>
      <c r="BB135" s="2"/>
      <c r="BC135" s="2"/>
    </row>
    <row r="136" spans="3:55" x14ac:dyDescent="0.35">
      <c r="C136" s="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W136" s="2"/>
      <c r="AX136" s="2"/>
      <c r="AY136" s="2"/>
      <c r="AZ136" s="2"/>
      <c r="BA136" s="2"/>
      <c r="BB136" s="2"/>
      <c r="BC136" s="2"/>
    </row>
    <row r="137" spans="3:55" x14ac:dyDescent="0.35">
      <c r="C137" s="1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W137" s="2"/>
      <c r="AX137" s="2"/>
      <c r="AY137" s="2"/>
      <c r="AZ137" s="2"/>
      <c r="BA137" s="2"/>
      <c r="BB137" s="2"/>
      <c r="BC137" s="2"/>
    </row>
    <row r="138" spans="3:55" x14ac:dyDescent="0.35">
      <c r="C138" s="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W138" s="2"/>
      <c r="AX138" s="2"/>
      <c r="AY138" s="2"/>
      <c r="AZ138" s="2"/>
      <c r="BA138" s="2"/>
      <c r="BB138" s="2"/>
      <c r="BC138" s="2"/>
    </row>
    <row r="139" spans="3:55" x14ac:dyDescent="0.35">
      <c r="C139" s="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W139" s="2"/>
      <c r="AX139" s="2"/>
      <c r="AY139" s="2"/>
      <c r="AZ139" s="2"/>
      <c r="BA139" s="2"/>
      <c r="BB139" s="2"/>
      <c r="BC139" s="2"/>
    </row>
    <row r="140" spans="3:55" x14ac:dyDescent="0.35">
      <c r="C140" s="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W140" s="2"/>
      <c r="AX140" s="2"/>
      <c r="AY140" s="2"/>
      <c r="AZ140" s="2"/>
      <c r="BA140" s="2"/>
      <c r="BB140" s="2"/>
      <c r="BC140" s="2"/>
    </row>
    <row r="141" spans="3:55" x14ac:dyDescent="0.35">
      <c r="C141" s="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W141" s="2"/>
      <c r="AX141" s="2"/>
      <c r="AY141" s="2"/>
      <c r="AZ141" s="2"/>
      <c r="BA141" s="2"/>
      <c r="BB141" s="2"/>
      <c r="BC141" s="2"/>
    </row>
    <row r="142" spans="3:55" x14ac:dyDescent="0.35">
      <c r="C142" s="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W142" s="2"/>
      <c r="AX142" s="2"/>
      <c r="AY142" s="2"/>
      <c r="AZ142" s="2"/>
      <c r="BA142" s="2"/>
      <c r="BB142" s="2"/>
      <c r="BC142" s="2"/>
    </row>
    <row r="143" spans="3:55" x14ac:dyDescent="0.35">
      <c r="C143" s="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W143" s="2"/>
      <c r="AX143" s="2"/>
      <c r="AY143" s="2"/>
      <c r="AZ143" s="2"/>
      <c r="BA143" s="2"/>
      <c r="BB143" s="2"/>
      <c r="BC143" s="2"/>
    </row>
    <row r="144" spans="3:55" x14ac:dyDescent="0.35">
      <c r="C144" s="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W144" s="2"/>
      <c r="AX144" s="2"/>
      <c r="AY144" s="2"/>
      <c r="AZ144" s="2"/>
      <c r="BA144" s="2"/>
      <c r="BB144" s="2"/>
      <c r="BC144" s="2"/>
    </row>
    <row r="145" spans="3:55" x14ac:dyDescent="0.35">
      <c r="C145" s="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W145" s="2"/>
      <c r="AX145" s="2"/>
      <c r="AY145" s="2"/>
      <c r="AZ145" s="2"/>
      <c r="BA145" s="2"/>
      <c r="BB145" s="2"/>
      <c r="BC145" s="2"/>
    </row>
    <row r="146" spans="3:55" x14ac:dyDescent="0.35">
      <c r="C146" s="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W146" s="2"/>
      <c r="AX146" s="2"/>
      <c r="AY146" s="2"/>
      <c r="AZ146" s="2"/>
      <c r="BA146" s="2"/>
      <c r="BB146" s="2"/>
      <c r="BC146" s="2"/>
    </row>
    <row r="147" spans="3:55" x14ac:dyDescent="0.35">
      <c r="C147" s="1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W147" s="2"/>
      <c r="AX147" s="2"/>
      <c r="AY147" s="2"/>
      <c r="AZ147" s="2"/>
      <c r="BA147" s="2"/>
      <c r="BB147" s="2"/>
      <c r="BC147" s="2"/>
    </row>
    <row r="148" spans="3:55" x14ac:dyDescent="0.35">
      <c r="C148" s="1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W148" s="2"/>
      <c r="AX148" s="2"/>
      <c r="AY148" s="2"/>
      <c r="AZ148" s="2"/>
      <c r="BA148" s="2"/>
      <c r="BB148" s="2"/>
      <c r="BC148" s="2"/>
    </row>
    <row r="149" spans="3:55" x14ac:dyDescent="0.35">
      <c r="C149" s="1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W149" s="2"/>
      <c r="AX149" s="2"/>
      <c r="AY149" s="2"/>
      <c r="AZ149" s="2"/>
      <c r="BA149" s="2"/>
      <c r="BB149" s="2"/>
      <c r="BC149" s="2"/>
    </row>
    <row r="150" spans="3:55" x14ac:dyDescent="0.35">
      <c r="C150" s="1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W150" s="2"/>
      <c r="AX150" s="2"/>
      <c r="AY150" s="2"/>
      <c r="AZ150" s="2"/>
      <c r="BA150" s="2"/>
      <c r="BB150" s="2"/>
      <c r="BC150" s="2"/>
    </row>
    <row r="151" spans="3:55" x14ac:dyDescent="0.35">
      <c r="C151" s="1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W151" s="2"/>
      <c r="AX151" s="2"/>
      <c r="AY151" s="2"/>
      <c r="AZ151" s="2"/>
      <c r="BA151" s="2"/>
      <c r="BB151" s="2"/>
      <c r="BC151" s="2"/>
    </row>
    <row r="152" spans="3:55" x14ac:dyDescent="0.35">
      <c r="C152" s="1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W152" s="2"/>
      <c r="AX152" s="2"/>
      <c r="AY152" s="2"/>
      <c r="AZ152" s="2"/>
      <c r="BA152" s="2"/>
      <c r="BB152" s="2"/>
      <c r="BC152" s="2"/>
    </row>
    <row r="153" spans="3:55" x14ac:dyDescent="0.35">
      <c r="C153" s="1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W153" s="2"/>
      <c r="AX153" s="2"/>
      <c r="AY153" s="2"/>
      <c r="AZ153" s="2"/>
      <c r="BA153" s="2"/>
      <c r="BB153" s="2"/>
      <c r="BC153" s="2"/>
    </row>
    <row r="154" spans="3:55" x14ac:dyDescent="0.35">
      <c r="C154" s="1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W154" s="2"/>
      <c r="AX154" s="2"/>
      <c r="AY154" s="2"/>
      <c r="AZ154" s="2"/>
      <c r="BA154" s="2"/>
      <c r="BB154" s="2"/>
      <c r="BC154" s="2"/>
    </row>
    <row r="155" spans="3:55" x14ac:dyDescent="0.35">
      <c r="C155" s="1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W155" s="2"/>
      <c r="AX155" s="2"/>
      <c r="AY155" s="2"/>
      <c r="AZ155" s="2"/>
      <c r="BA155" s="2"/>
      <c r="BB155" s="2"/>
      <c r="BC155" s="2"/>
    </row>
    <row r="156" spans="3:55" x14ac:dyDescent="0.35">
      <c r="C156" s="1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W156" s="2"/>
      <c r="AX156" s="2"/>
      <c r="AY156" s="2"/>
      <c r="AZ156" s="2"/>
      <c r="BA156" s="2"/>
      <c r="BB156" s="2"/>
      <c r="BC156" s="2"/>
    </row>
    <row r="157" spans="3:55" x14ac:dyDescent="0.35">
      <c r="C157" s="1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W157" s="2"/>
      <c r="AX157" s="2"/>
      <c r="AY157" s="2"/>
      <c r="AZ157" s="2"/>
      <c r="BA157" s="2"/>
      <c r="BB157" s="2"/>
      <c r="BC157" s="2"/>
    </row>
    <row r="158" spans="3:55" x14ac:dyDescent="0.35">
      <c r="C158" s="1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W158" s="2"/>
      <c r="AX158" s="2"/>
      <c r="AY158" s="2"/>
      <c r="AZ158" s="2"/>
      <c r="BA158" s="2"/>
      <c r="BB158" s="2"/>
      <c r="BC158" s="2"/>
    </row>
    <row r="159" spans="3:55" x14ac:dyDescent="0.35">
      <c r="C159" s="1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W159" s="2"/>
      <c r="AX159" s="2"/>
      <c r="AY159" s="2"/>
      <c r="AZ159" s="2"/>
      <c r="BA159" s="2"/>
      <c r="BB159" s="2"/>
      <c r="BC159" s="2"/>
    </row>
    <row r="160" spans="3:55" x14ac:dyDescent="0.35">
      <c r="C160" s="1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W160" s="2"/>
      <c r="AX160" s="2"/>
      <c r="AY160" s="2"/>
      <c r="AZ160" s="2"/>
      <c r="BA160" s="2"/>
      <c r="BB160" s="2"/>
      <c r="BC160" s="2"/>
    </row>
    <row r="161" spans="3:55" x14ac:dyDescent="0.35">
      <c r="C161" s="1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W161" s="2"/>
      <c r="AX161" s="2"/>
      <c r="AY161" s="2"/>
      <c r="AZ161" s="2"/>
      <c r="BA161" s="2"/>
      <c r="BB161" s="2"/>
      <c r="BC161" s="2"/>
    </row>
    <row r="162" spans="3:55" x14ac:dyDescent="0.35">
      <c r="C162" s="1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W162" s="2"/>
      <c r="AX162" s="2"/>
      <c r="AY162" s="2"/>
      <c r="AZ162" s="2"/>
      <c r="BA162" s="2"/>
      <c r="BB162" s="2"/>
      <c r="BC162" s="2"/>
    </row>
    <row r="163" spans="3:55" x14ac:dyDescent="0.35">
      <c r="C163" s="1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W163" s="2"/>
      <c r="AX163" s="2"/>
      <c r="AY163" s="2"/>
      <c r="AZ163" s="2"/>
      <c r="BA163" s="2"/>
      <c r="BB163" s="2"/>
      <c r="BC163" s="2"/>
    </row>
    <row r="164" spans="3:55" x14ac:dyDescent="0.35">
      <c r="C164" s="1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W164" s="2"/>
      <c r="AX164" s="2"/>
      <c r="AY164" s="2"/>
      <c r="AZ164" s="2"/>
      <c r="BA164" s="2"/>
      <c r="BB164" s="2"/>
      <c r="BC164" s="2"/>
    </row>
    <row r="165" spans="3:55" x14ac:dyDescent="0.35">
      <c r="C165" s="1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W165" s="2"/>
      <c r="AX165" s="2"/>
      <c r="AY165" s="2"/>
      <c r="AZ165" s="2"/>
      <c r="BA165" s="2"/>
      <c r="BB165" s="2"/>
      <c r="BC165" s="2"/>
    </row>
    <row r="166" spans="3:55" x14ac:dyDescent="0.35">
      <c r="C166" s="1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W166" s="2"/>
      <c r="AX166" s="2"/>
      <c r="AY166" s="2"/>
      <c r="AZ166" s="2"/>
      <c r="BA166" s="2"/>
      <c r="BB166" s="2"/>
      <c r="BC166" s="2"/>
    </row>
    <row r="167" spans="3:55" x14ac:dyDescent="0.35">
      <c r="C167" s="1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W167" s="2"/>
      <c r="AX167" s="2"/>
      <c r="AY167" s="2"/>
      <c r="AZ167" s="2"/>
      <c r="BA167" s="2"/>
      <c r="BB167" s="2"/>
      <c r="BC167" s="2"/>
    </row>
    <row r="168" spans="3:55" x14ac:dyDescent="0.35">
      <c r="C168" s="1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W168" s="2"/>
      <c r="AX168" s="2"/>
      <c r="AY168" s="2"/>
      <c r="AZ168" s="2"/>
      <c r="BA168" s="2"/>
      <c r="BB168" s="2"/>
      <c r="BC168" s="2"/>
    </row>
    <row r="169" spans="3:55" x14ac:dyDescent="0.35">
      <c r="C169" s="1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W169" s="2"/>
      <c r="AX169" s="2"/>
      <c r="AY169" s="2"/>
      <c r="AZ169" s="2"/>
      <c r="BA169" s="2"/>
      <c r="BB169" s="2"/>
      <c r="BC169" s="2"/>
    </row>
    <row r="170" spans="3:55" x14ac:dyDescent="0.35">
      <c r="C170" s="1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W170" s="2"/>
      <c r="AX170" s="2"/>
      <c r="AY170" s="2"/>
      <c r="AZ170" s="2"/>
      <c r="BA170" s="2"/>
      <c r="BB170" s="2"/>
      <c r="BC170" s="2"/>
    </row>
    <row r="171" spans="3:55" x14ac:dyDescent="0.35">
      <c r="C171" s="1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W171" s="2"/>
      <c r="AX171" s="2"/>
      <c r="AY171" s="2"/>
      <c r="AZ171" s="2"/>
      <c r="BA171" s="2"/>
      <c r="BB171" s="2"/>
      <c r="BC171" s="2"/>
    </row>
    <row r="172" spans="3:55" x14ac:dyDescent="0.35">
      <c r="C172" s="1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W172" s="2"/>
      <c r="AX172" s="2"/>
      <c r="AY172" s="2"/>
      <c r="AZ172" s="2"/>
      <c r="BA172" s="2"/>
      <c r="BB172" s="2"/>
      <c r="BC172" s="2"/>
    </row>
    <row r="173" spans="3:55" x14ac:dyDescent="0.35">
      <c r="C173" s="1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W173" s="2"/>
      <c r="AX173" s="2"/>
      <c r="AY173" s="2"/>
      <c r="AZ173" s="2"/>
      <c r="BA173" s="2"/>
      <c r="BB173" s="2"/>
      <c r="BC173" s="2"/>
    </row>
    <row r="174" spans="3:55" x14ac:dyDescent="0.35">
      <c r="C174" s="1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W174" s="2"/>
      <c r="AX174" s="2"/>
      <c r="AY174" s="2"/>
      <c r="AZ174" s="2"/>
      <c r="BA174" s="2"/>
      <c r="BB174" s="2"/>
      <c r="BC174" s="2"/>
    </row>
    <row r="175" spans="3:55" x14ac:dyDescent="0.35">
      <c r="C175" s="1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W175" s="2"/>
      <c r="AX175" s="2"/>
      <c r="AY175" s="2"/>
      <c r="AZ175" s="2"/>
      <c r="BA175" s="2"/>
      <c r="BB175" s="2"/>
      <c r="BC175" s="2"/>
    </row>
    <row r="176" spans="3:55" x14ac:dyDescent="0.35">
      <c r="C176" s="1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W176" s="2"/>
      <c r="AX176" s="2"/>
      <c r="AY176" s="2"/>
      <c r="AZ176" s="2"/>
      <c r="BA176" s="2"/>
      <c r="BB176" s="2"/>
      <c r="BC176" s="2"/>
    </row>
    <row r="177" spans="3:55" x14ac:dyDescent="0.35">
      <c r="C177" s="1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W177" s="2"/>
      <c r="AX177" s="2"/>
      <c r="AY177" s="2"/>
      <c r="AZ177" s="2"/>
      <c r="BA177" s="2"/>
      <c r="BB177" s="2"/>
      <c r="BC177" s="2"/>
    </row>
    <row r="178" spans="3:55" x14ac:dyDescent="0.35">
      <c r="C178" s="1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W178" s="2"/>
      <c r="AX178" s="2"/>
      <c r="AY178" s="2"/>
      <c r="AZ178" s="2"/>
      <c r="BA178" s="2"/>
      <c r="BB178" s="2"/>
      <c r="BC178" s="2"/>
    </row>
    <row r="179" spans="3:55" x14ac:dyDescent="0.35">
      <c r="C179" s="1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W179" s="2"/>
      <c r="AX179" s="2"/>
      <c r="AY179" s="2"/>
      <c r="AZ179" s="2"/>
      <c r="BA179" s="2"/>
      <c r="BB179" s="2"/>
      <c r="BC179" s="2"/>
    </row>
    <row r="180" spans="3:55" x14ac:dyDescent="0.35">
      <c r="C180" s="1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W180" s="2"/>
      <c r="AX180" s="2"/>
      <c r="AY180" s="2"/>
      <c r="AZ180" s="2"/>
      <c r="BA180" s="2"/>
      <c r="BB180" s="2"/>
      <c r="BC180" s="2"/>
    </row>
    <row r="181" spans="3:55" x14ac:dyDescent="0.35">
      <c r="C181" s="1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W181" s="2"/>
      <c r="AX181" s="2"/>
      <c r="AY181" s="2"/>
      <c r="AZ181" s="2"/>
      <c r="BA181" s="2"/>
      <c r="BB181" s="2"/>
      <c r="BC181" s="2"/>
    </row>
    <row r="182" spans="3:55" x14ac:dyDescent="0.35">
      <c r="C182" s="1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W182" s="2"/>
      <c r="AX182" s="2"/>
      <c r="AY182" s="2"/>
      <c r="AZ182" s="2"/>
      <c r="BA182" s="2"/>
      <c r="BB182" s="2"/>
      <c r="BC182" s="2"/>
    </row>
    <row r="183" spans="3:55" x14ac:dyDescent="0.35">
      <c r="C183" s="1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W183" s="2"/>
      <c r="AX183" s="2"/>
      <c r="AY183" s="2"/>
      <c r="AZ183" s="2"/>
      <c r="BA183" s="2"/>
      <c r="BB183" s="2"/>
      <c r="BC183" s="2"/>
    </row>
    <row r="184" spans="3:55" x14ac:dyDescent="0.35">
      <c r="C184" s="1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W184" s="2"/>
      <c r="AX184" s="2"/>
      <c r="AY184" s="2"/>
      <c r="AZ184" s="2"/>
      <c r="BA184" s="2"/>
      <c r="BB184" s="2"/>
      <c r="BC184" s="2"/>
    </row>
    <row r="185" spans="3:55" x14ac:dyDescent="0.35">
      <c r="C185" s="1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W185" s="2"/>
      <c r="AX185" s="2"/>
      <c r="AY185" s="2"/>
      <c r="AZ185" s="2"/>
      <c r="BA185" s="2"/>
      <c r="BB185" s="2"/>
      <c r="BC185" s="2"/>
    </row>
    <row r="186" spans="3:55" x14ac:dyDescent="0.35">
      <c r="C186" s="1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W186" s="2"/>
      <c r="AX186" s="2"/>
      <c r="AY186" s="2"/>
      <c r="AZ186" s="2"/>
      <c r="BA186" s="2"/>
      <c r="BB186" s="2"/>
      <c r="BC186" s="2"/>
    </row>
    <row r="187" spans="3:55" x14ac:dyDescent="0.35">
      <c r="C187" s="1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W187" s="2"/>
      <c r="AX187" s="2"/>
      <c r="AY187" s="2"/>
      <c r="AZ187" s="2"/>
      <c r="BA187" s="2"/>
      <c r="BB187" s="2"/>
      <c r="BC187" s="2"/>
    </row>
    <row r="188" spans="3:55" x14ac:dyDescent="0.35">
      <c r="C188" s="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W188" s="2"/>
      <c r="AX188" s="2"/>
      <c r="AY188" s="2"/>
      <c r="AZ188" s="2"/>
      <c r="BA188" s="2"/>
      <c r="BB188" s="2"/>
      <c r="BC188" s="2"/>
    </row>
    <row r="189" spans="3:55" x14ac:dyDescent="0.35">
      <c r="C189" s="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W189" s="2"/>
      <c r="AX189" s="2"/>
      <c r="AY189" s="2"/>
      <c r="AZ189" s="2"/>
      <c r="BA189" s="2"/>
      <c r="BB189" s="2"/>
      <c r="BC189" s="2"/>
    </row>
    <row r="190" spans="3:55" x14ac:dyDescent="0.35">
      <c r="C190" s="1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W190" s="2"/>
      <c r="AX190" s="2"/>
      <c r="AY190" s="2"/>
      <c r="AZ190" s="2"/>
      <c r="BA190" s="2"/>
      <c r="BB190" s="2"/>
      <c r="BC190" s="2"/>
    </row>
    <row r="191" spans="3:55" x14ac:dyDescent="0.35">
      <c r="C191" s="1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W191" s="2"/>
      <c r="AX191" s="2"/>
      <c r="AY191" s="2"/>
      <c r="AZ191" s="2"/>
      <c r="BA191" s="2"/>
      <c r="BB191" s="2"/>
      <c r="BC191" s="2"/>
    </row>
    <row r="192" spans="3:55" x14ac:dyDescent="0.35">
      <c r="C192" s="1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W192" s="2"/>
      <c r="AX192" s="2"/>
      <c r="AY192" s="2"/>
      <c r="AZ192" s="2"/>
      <c r="BA192" s="2"/>
      <c r="BB192" s="2"/>
      <c r="BC192" s="2"/>
    </row>
    <row r="193" spans="3:55" x14ac:dyDescent="0.35">
      <c r="C193" s="1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W193" s="2"/>
      <c r="AX193" s="2"/>
      <c r="AY193" s="2"/>
      <c r="AZ193" s="2"/>
      <c r="BA193" s="2"/>
      <c r="BB193" s="2"/>
      <c r="BC193" s="2"/>
    </row>
    <row r="194" spans="3:55" x14ac:dyDescent="0.35">
      <c r="C194" s="1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W194" s="2"/>
      <c r="AX194" s="2"/>
      <c r="AY194" s="2"/>
      <c r="AZ194" s="2"/>
      <c r="BA194" s="2"/>
      <c r="BB194" s="2"/>
      <c r="BC194" s="2"/>
    </row>
    <row r="195" spans="3:55" x14ac:dyDescent="0.35">
      <c r="C195" s="1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W195" s="2"/>
      <c r="AX195" s="2"/>
      <c r="AY195" s="2"/>
      <c r="AZ195" s="2"/>
      <c r="BA195" s="2"/>
      <c r="BB195" s="2"/>
      <c r="BC195" s="2"/>
    </row>
    <row r="196" spans="3:55" x14ac:dyDescent="0.35">
      <c r="C196" s="1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W196" s="2"/>
      <c r="AX196" s="2"/>
      <c r="AY196" s="2"/>
      <c r="AZ196" s="2"/>
      <c r="BA196" s="2"/>
      <c r="BB196" s="2"/>
      <c r="BC196" s="2"/>
    </row>
    <row r="197" spans="3:55" x14ac:dyDescent="0.35">
      <c r="C197" s="1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W197" s="2"/>
      <c r="AX197" s="2"/>
      <c r="AY197" s="2"/>
      <c r="AZ197" s="2"/>
      <c r="BA197" s="2"/>
      <c r="BB197" s="2"/>
      <c r="BC197" s="2"/>
    </row>
    <row r="198" spans="3:55" x14ac:dyDescent="0.35">
      <c r="C198" s="1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W198" s="2"/>
      <c r="AX198" s="2"/>
      <c r="AY198" s="2"/>
      <c r="AZ198" s="2"/>
      <c r="BA198" s="2"/>
      <c r="BB198" s="2"/>
      <c r="BC198" s="2"/>
    </row>
    <row r="199" spans="3:55" x14ac:dyDescent="0.35">
      <c r="C199" s="1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W199" s="2"/>
      <c r="AX199" s="2"/>
      <c r="AY199" s="2"/>
      <c r="AZ199" s="2"/>
      <c r="BA199" s="2"/>
      <c r="BB199" s="2"/>
      <c r="BC199" s="2"/>
    </row>
    <row r="200" spans="3:55" x14ac:dyDescent="0.35">
      <c r="C200" s="1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W200" s="2"/>
      <c r="AX200" s="2"/>
      <c r="AY200" s="2"/>
      <c r="AZ200" s="2"/>
      <c r="BA200" s="2"/>
      <c r="BB200" s="2"/>
      <c r="BC200" s="2"/>
    </row>
    <row r="201" spans="3:55" x14ac:dyDescent="0.35">
      <c r="C201" s="1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W201" s="2"/>
      <c r="AX201" s="2"/>
      <c r="AY201" s="2"/>
      <c r="AZ201" s="2"/>
      <c r="BA201" s="2"/>
      <c r="BB201" s="2"/>
      <c r="BC201" s="2"/>
    </row>
    <row r="202" spans="3:55" x14ac:dyDescent="0.35">
      <c r="C202" s="1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W202" s="2"/>
      <c r="AX202" s="2"/>
      <c r="AY202" s="2"/>
      <c r="AZ202" s="2"/>
      <c r="BA202" s="2"/>
      <c r="BB202" s="2"/>
      <c r="BC202" s="2"/>
    </row>
    <row r="203" spans="3:55" x14ac:dyDescent="0.35">
      <c r="C203" s="1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W203" s="2"/>
      <c r="AX203" s="2"/>
      <c r="AY203" s="2"/>
      <c r="AZ203" s="2"/>
      <c r="BA203" s="2"/>
      <c r="BB203" s="2"/>
      <c r="BC203" s="2"/>
    </row>
    <row r="204" spans="3:55" x14ac:dyDescent="0.35">
      <c r="C204" s="1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W204" s="2"/>
      <c r="AX204" s="2"/>
      <c r="AY204" s="2"/>
      <c r="AZ204" s="2"/>
      <c r="BA204" s="2"/>
      <c r="BB204" s="2"/>
      <c r="BC204" s="2"/>
    </row>
    <row r="205" spans="3:55" x14ac:dyDescent="0.35">
      <c r="C205" s="1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W205" s="2"/>
      <c r="AX205" s="2"/>
      <c r="AY205" s="2"/>
      <c r="AZ205" s="2"/>
      <c r="BA205" s="2"/>
      <c r="BB205" s="2"/>
      <c r="BC205" s="2"/>
    </row>
    <row r="206" spans="3:55" x14ac:dyDescent="0.35">
      <c r="C206" s="1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W206" s="2"/>
      <c r="AX206" s="2"/>
      <c r="AY206" s="2"/>
      <c r="AZ206" s="2"/>
      <c r="BA206" s="2"/>
      <c r="BB206" s="2"/>
      <c r="BC206" s="2"/>
    </row>
    <row r="207" spans="3:55" x14ac:dyDescent="0.35">
      <c r="C207" s="1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W207" s="2"/>
      <c r="AX207" s="2"/>
      <c r="AY207" s="2"/>
      <c r="AZ207" s="2"/>
      <c r="BA207" s="2"/>
      <c r="BB207" s="2"/>
      <c r="BC207" s="2"/>
    </row>
    <row r="208" spans="3:55" x14ac:dyDescent="0.35">
      <c r="C208" s="1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W208" s="2"/>
      <c r="AX208" s="2"/>
      <c r="AY208" s="2"/>
      <c r="AZ208" s="2"/>
      <c r="BA208" s="2"/>
      <c r="BB208" s="2"/>
      <c r="BC208" s="2"/>
    </row>
    <row r="209" spans="3:55" x14ac:dyDescent="0.35">
      <c r="C209" s="1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W209" s="2"/>
      <c r="AX209" s="2"/>
      <c r="AY209" s="2"/>
      <c r="AZ209" s="2"/>
      <c r="BA209" s="2"/>
      <c r="BB209" s="2"/>
      <c r="BC209" s="2"/>
    </row>
    <row r="210" spans="3:55" x14ac:dyDescent="0.35">
      <c r="C210" s="1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W210" s="2"/>
      <c r="AX210" s="2"/>
      <c r="AY210" s="2"/>
      <c r="AZ210" s="2"/>
      <c r="BA210" s="2"/>
      <c r="BB210" s="2"/>
      <c r="BC210" s="2"/>
    </row>
    <row r="211" spans="3:55" x14ac:dyDescent="0.35">
      <c r="C211" s="1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W211" s="2"/>
      <c r="AX211" s="2"/>
      <c r="AY211" s="2"/>
      <c r="AZ211" s="2"/>
      <c r="BA211" s="2"/>
      <c r="BB211" s="2"/>
      <c r="BC211" s="2"/>
    </row>
    <row r="212" spans="3:55" x14ac:dyDescent="0.35">
      <c r="C212" s="1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W212" s="2"/>
      <c r="AX212" s="2"/>
      <c r="AY212" s="2"/>
      <c r="AZ212" s="2"/>
      <c r="BA212" s="2"/>
      <c r="BB212" s="2"/>
      <c r="BC212" s="2"/>
    </row>
    <row r="213" spans="3:55" x14ac:dyDescent="0.35">
      <c r="C213" s="1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W213" s="2"/>
      <c r="AX213" s="2"/>
      <c r="AY213" s="2"/>
      <c r="AZ213" s="2"/>
      <c r="BA213" s="2"/>
      <c r="BB213" s="2"/>
      <c r="BC213" s="2"/>
    </row>
    <row r="214" spans="3:55" x14ac:dyDescent="0.35">
      <c r="C214" s="1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W214" s="2"/>
      <c r="AX214" s="2"/>
      <c r="AY214" s="2"/>
      <c r="AZ214" s="2"/>
      <c r="BA214" s="2"/>
      <c r="BB214" s="2"/>
      <c r="BC214" s="2"/>
    </row>
    <row r="215" spans="3:55" x14ac:dyDescent="0.35">
      <c r="C215" s="1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W215" s="2"/>
      <c r="AX215" s="2"/>
      <c r="AY215" s="2"/>
      <c r="AZ215" s="2"/>
      <c r="BA215" s="2"/>
      <c r="BB215" s="2"/>
      <c r="BC215" s="2"/>
    </row>
    <row r="216" spans="3:55" x14ac:dyDescent="0.35">
      <c r="C216" s="1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W216" s="2"/>
      <c r="AX216" s="2"/>
      <c r="AY216" s="2"/>
      <c r="AZ216" s="2"/>
      <c r="BA216" s="2"/>
      <c r="BB216" s="2"/>
      <c r="BC216" s="2"/>
    </row>
    <row r="217" spans="3:55" x14ac:dyDescent="0.35">
      <c r="C217" s="1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W217" s="2"/>
      <c r="AX217" s="2"/>
      <c r="AY217" s="2"/>
      <c r="AZ217" s="2"/>
      <c r="BA217" s="2"/>
      <c r="BB217" s="2"/>
      <c r="BC217" s="2"/>
    </row>
    <row r="218" spans="3:55" x14ac:dyDescent="0.35">
      <c r="C218" s="1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W218" s="2"/>
      <c r="AX218" s="2"/>
      <c r="AY218" s="2"/>
      <c r="AZ218" s="2"/>
      <c r="BA218" s="2"/>
      <c r="BB218" s="2"/>
      <c r="BC218" s="2"/>
    </row>
    <row r="219" spans="3:55" x14ac:dyDescent="0.35">
      <c r="C219" s="1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W219" s="2"/>
      <c r="AX219" s="2"/>
      <c r="AY219" s="2"/>
      <c r="AZ219" s="2"/>
      <c r="BA219" s="2"/>
      <c r="BB219" s="2"/>
      <c r="BC219" s="2"/>
    </row>
    <row r="220" spans="3:55" x14ac:dyDescent="0.35">
      <c r="C220" s="1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W220" s="2"/>
      <c r="AX220" s="2"/>
      <c r="AY220" s="2"/>
      <c r="AZ220" s="2"/>
      <c r="BA220" s="2"/>
      <c r="BB220" s="2"/>
      <c r="BC220" s="2"/>
    </row>
    <row r="221" spans="3:55" x14ac:dyDescent="0.35">
      <c r="C221" s="1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W221" s="2"/>
      <c r="AX221" s="2"/>
      <c r="AY221" s="2"/>
      <c r="AZ221" s="2"/>
      <c r="BA221" s="2"/>
      <c r="BB221" s="2"/>
      <c r="BC221" s="2"/>
    </row>
    <row r="222" spans="3:55" x14ac:dyDescent="0.35">
      <c r="C222" s="1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W222" s="2"/>
      <c r="AX222" s="2"/>
      <c r="AY222" s="2"/>
      <c r="AZ222" s="2"/>
      <c r="BA222" s="2"/>
      <c r="BB222" s="2"/>
      <c r="BC222" s="2"/>
    </row>
    <row r="223" spans="3:55" x14ac:dyDescent="0.35">
      <c r="C223" s="1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W223" s="2"/>
      <c r="AX223" s="2"/>
      <c r="AY223" s="2"/>
      <c r="AZ223" s="2"/>
      <c r="BA223" s="2"/>
      <c r="BB223" s="2"/>
      <c r="BC223" s="2"/>
    </row>
    <row r="224" spans="3:55" x14ac:dyDescent="0.35">
      <c r="C224" s="1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W224" s="2"/>
      <c r="AX224" s="2"/>
      <c r="AY224" s="2"/>
      <c r="AZ224" s="2"/>
      <c r="BA224" s="2"/>
      <c r="BB224" s="2"/>
      <c r="BC224" s="2"/>
    </row>
    <row r="225" spans="3:55" x14ac:dyDescent="0.35">
      <c r="C225" s="1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W225" s="2"/>
      <c r="AX225" s="2"/>
      <c r="AY225" s="2"/>
      <c r="AZ225" s="2"/>
      <c r="BA225" s="2"/>
      <c r="BB225" s="2"/>
      <c r="BC225" s="2"/>
    </row>
    <row r="226" spans="3:55" x14ac:dyDescent="0.35">
      <c r="C226" s="1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W226" s="2"/>
      <c r="AX226" s="2"/>
      <c r="AY226" s="2"/>
      <c r="AZ226" s="2"/>
      <c r="BA226" s="2"/>
      <c r="BB226" s="2"/>
      <c r="BC226" s="2"/>
    </row>
    <row r="227" spans="3:55" x14ac:dyDescent="0.35">
      <c r="C227" s="1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W227" s="2"/>
      <c r="AX227" s="2"/>
      <c r="AY227" s="2"/>
      <c r="AZ227" s="2"/>
      <c r="BA227" s="2"/>
      <c r="BB227" s="2"/>
      <c r="BC227" s="2"/>
    </row>
    <row r="228" spans="3:55" x14ac:dyDescent="0.35">
      <c r="C228" s="1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W228" s="2"/>
      <c r="AX228" s="2"/>
      <c r="AY228" s="2"/>
      <c r="AZ228" s="2"/>
      <c r="BA228" s="2"/>
      <c r="BB228" s="2"/>
      <c r="BC228" s="2"/>
    </row>
    <row r="229" spans="3:55" x14ac:dyDescent="0.35">
      <c r="C229" s="1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W229" s="2"/>
      <c r="AX229" s="2"/>
      <c r="AY229" s="2"/>
      <c r="AZ229" s="2"/>
      <c r="BA229" s="2"/>
      <c r="BB229" s="2"/>
      <c r="BC229" s="2"/>
    </row>
    <row r="230" spans="3:55" x14ac:dyDescent="0.35">
      <c r="C230" s="1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W230" s="2"/>
      <c r="AX230" s="2"/>
      <c r="AY230" s="2"/>
      <c r="AZ230" s="2"/>
      <c r="BA230" s="2"/>
      <c r="BB230" s="2"/>
      <c r="BC230" s="2"/>
    </row>
    <row r="231" spans="3:55" x14ac:dyDescent="0.35">
      <c r="C231" s="1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W231" s="2"/>
      <c r="AX231" s="2"/>
      <c r="AY231" s="2"/>
      <c r="AZ231" s="2"/>
      <c r="BA231" s="2"/>
      <c r="BB231" s="2"/>
      <c r="BC231" s="2"/>
    </row>
    <row r="232" spans="3:55" x14ac:dyDescent="0.35">
      <c r="C232" s="1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W232" s="2"/>
      <c r="AX232" s="2"/>
      <c r="AY232" s="2"/>
      <c r="AZ232" s="2"/>
      <c r="BA232" s="2"/>
      <c r="BB232" s="2"/>
      <c r="BC232" s="2"/>
    </row>
    <row r="233" spans="3:55" x14ac:dyDescent="0.35">
      <c r="C233" s="1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W233" s="2"/>
      <c r="AX233" s="2"/>
      <c r="AY233" s="2"/>
      <c r="AZ233" s="2"/>
      <c r="BA233" s="2"/>
      <c r="BB233" s="2"/>
      <c r="BC233" s="2"/>
    </row>
    <row r="234" spans="3:55" x14ac:dyDescent="0.35">
      <c r="C234" s="1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W234" s="2"/>
      <c r="AX234" s="2"/>
      <c r="AY234" s="2"/>
      <c r="AZ234" s="2"/>
      <c r="BA234" s="2"/>
      <c r="BB234" s="2"/>
      <c r="BC234" s="2"/>
    </row>
    <row r="235" spans="3:55" x14ac:dyDescent="0.35">
      <c r="C235" s="1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W235" s="2"/>
      <c r="AX235" s="2"/>
      <c r="AY235" s="2"/>
      <c r="AZ235" s="2"/>
      <c r="BA235" s="2"/>
      <c r="BB235" s="2"/>
      <c r="BC235" s="2"/>
    </row>
    <row r="236" spans="3:55" x14ac:dyDescent="0.35">
      <c r="C236" s="1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W236" s="2"/>
      <c r="AX236" s="2"/>
      <c r="AY236" s="2"/>
      <c r="AZ236" s="2"/>
      <c r="BA236" s="2"/>
      <c r="BB236" s="2"/>
      <c r="BC236" s="2"/>
    </row>
    <row r="237" spans="3:55" x14ac:dyDescent="0.35">
      <c r="C237" s="1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W237" s="2"/>
      <c r="AX237" s="2"/>
      <c r="AY237" s="2"/>
      <c r="AZ237" s="2"/>
      <c r="BA237" s="2"/>
      <c r="BB237" s="2"/>
      <c r="BC237" s="2"/>
    </row>
    <row r="238" spans="3:55" x14ac:dyDescent="0.35">
      <c r="C238" s="1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W238" s="2"/>
      <c r="AX238" s="2"/>
      <c r="AY238" s="2"/>
      <c r="AZ238" s="2"/>
      <c r="BA238" s="2"/>
      <c r="BB238" s="2"/>
      <c r="BC238" s="2"/>
    </row>
    <row r="239" spans="3:55" x14ac:dyDescent="0.35">
      <c r="C239" s="1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W239" s="2"/>
      <c r="AX239" s="2"/>
      <c r="AY239" s="2"/>
      <c r="AZ239" s="2"/>
      <c r="BA239" s="2"/>
      <c r="BB239" s="2"/>
      <c r="BC239" s="2"/>
    </row>
    <row r="240" spans="3:55" x14ac:dyDescent="0.35">
      <c r="C240" s="1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W240" s="2"/>
      <c r="AX240" s="2"/>
      <c r="AY240" s="2"/>
      <c r="AZ240" s="2"/>
      <c r="BA240" s="2"/>
      <c r="BB240" s="2"/>
      <c r="BC240" s="2"/>
    </row>
    <row r="241" spans="3:55" x14ac:dyDescent="0.35">
      <c r="C241" s="1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W241" s="2"/>
      <c r="AX241" s="2"/>
      <c r="AY241" s="2"/>
      <c r="AZ241" s="2"/>
      <c r="BA241" s="2"/>
      <c r="BB241" s="2"/>
      <c r="BC241" s="2"/>
    </row>
    <row r="242" spans="3:55" x14ac:dyDescent="0.35">
      <c r="C242" s="1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W242" s="2"/>
      <c r="AX242" s="2"/>
      <c r="AY242" s="2"/>
      <c r="AZ242" s="2"/>
      <c r="BA242" s="2"/>
      <c r="BB242" s="2"/>
      <c r="BC242" s="2"/>
    </row>
    <row r="243" spans="3:55" x14ac:dyDescent="0.35">
      <c r="C243" s="1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W243" s="2"/>
      <c r="AX243" s="2"/>
      <c r="AY243" s="2"/>
      <c r="AZ243" s="2"/>
      <c r="BA243" s="2"/>
      <c r="BB243" s="2"/>
      <c r="BC243" s="2"/>
    </row>
    <row r="244" spans="3:55" x14ac:dyDescent="0.35">
      <c r="C244" s="1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W244" s="2"/>
      <c r="AX244" s="2"/>
      <c r="AY244" s="2"/>
      <c r="AZ244" s="2"/>
      <c r="BA244" s="2"/>
      <c r="BB244" s="2"/>
      <c r="BC244" s="2"/>
    </row>
    <row r="245" spans="3:55" x14ac:dyDescent="0.35">
      <c r="C245" s="1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W245" s="2"/>
      <c r="AX245" s="2"/>
      <c r="AY245" s="2"/>
      <c r="AZ245" s="2"/>
      <c r="BA245" s="2"/>
      <c r="BB245" s="2"/>
      <c r="BC245" s="2"/>
    </row>
    <row r="246" spans="3:55" x14ac:dyDescent="0.35">
      <c r="C246" s="1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W246" s="2"/>
      <c r="AX246" s="2"/>
      <c r="AY246" s="2"/>
      <c r="AZ246" s="2"/>
      <c r="BA246" s="2"/>
      <c r="BB246" s="2"/>
      <c r="BC246" s="2"/>
    </row>
    <row r="247" spans="3:55" x14ac:dyDescent="0.35">
      <c r="C247" s="1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W247" s="2"/>
      <c r="AX247" s="2"/>
      <c r="AY247" s="2"/>
      <c r="AZ247" s="2"/>
      <c r="BA247" s="2"/>
      <c r="BB247" s="2"/>
      <c r="BC247" s="2"/>
    </row>
    <row r="248" spans="3:55" x14ac:dyDescent="0.35">
      <c r="C248" s="1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W248" s="2"/>
      <c r="AX248" s="2"/>
      <c r="AY248" s="2"/>
      <c r="AZ248" s="2"/>
      <c r="BA248" s="2"/>
      <c r="BB248" s="2"/>
      <c r="BC248" s="2"/>
    </row>
    <row r="249" spans="3:55" x14ac:dyDescent="0.35">
      <c r="C249" s="1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W249" s="2"/>
      <c r="AX249" s="2"/>
      <c r="AY249" s="2"/>
      <c r="AZ249" s="2"/>
      <c r="BA249" s="2"/>
      <c r="BB249" s="2"/>
      <c r="BC249" s="2"/>
    </row>
    <row r="250" spans="3:55" x14ac:dyDescent="0.35">
      <c r="C250" s="1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W250" s="2"/>
      <c r="AX250" s="2"/>
      <c r="AY250" s="2"/>
      <c r="AZ250" s="2"/>
      <c r="BA250" s="2"/>
      <c r="BB250" s="2"/>
      <c r="BC250" s="2"/>
    </row>
    <row r="251" spans="3:55" x14ac:dyDescent="0.35">
      <c r="C251" s="1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W251" s="2"/>
      <c r="AX251" s="2"/>
      <c r="AY251" s="2"/>
      <c r="AZ251" s="2"/>
      <c r="BA251" s="2"/>
      <c r="BB251" s="2"/>
      <c r="BC251" s="2"/>
    </row>
    <row r="252" spans="3:55" x14ac:dyDescent="0.35">
      <c r="C252" s="1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W252" s="2"/>
      <c r="AX252" s="2"/>
      <c r="AY252" s="2"/>
      <c r="AZ252" s="2"/>
      <c r="BA252" s="2"/>
      <c r="BB252" s="2"/>
      <c r="BC252" s="2"/>
    </row>
    <row r="253" spans="3:55" x14ac:dyDescent="0.35">
      <c r="C253" s="1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W253" s="2"/>
      <c r="AX253" s="2"/>
      <c r="AY253" s="2"/>
      <c r="AZ253" s="2"/>
      <c r="BA253" s="2"/>
      <c r="BB253" s="2"/>
      <c r="BC253" s="2"/>
    </row>
    <row r="254" spans="3:55" x14ac:dyDescent="0.35">
      <c r="C254" s="1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W254" s="2"/>
      <c r="AX254" s="2"/>
      <c r="AY254" s="2"/>
      <c r="AZ254" s="2"/>
      <c r="BA254" s="2"/>
      <c r="BB254" s="2"/>
      <c r="BC254" s="2"/>
    </row>
    <row r="255" spans="3:55" x14ac:dyDescent="0.35">
      <c r="C255" s="1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W255" s="2"/>
      <c r="AX255" s="2"/>
      <c r="AY255" s="2"/>
      <c r="AZ255" s="2"/>
      <c r="BA255" s="2"/>
      <c r="BB255" s="2"/>
      <c r="BC255" s="2"/>
    </row>
    <row r="256" spans="3:55" x14ac:dyDescent="0.35">
      <c r="C256" s="1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W256" s="2"/>
      <c r="AX256" s="2"/>
      <c r="AY256" s="2"/>
      <c r="AZ256" s="2"/>
      <c r="BA256" s="2"/>
      <c r="BB256" s="2"/>
      <c r="BC256" s="2"/>
    </row>
    <row r="257" spans="3:55" x14ac:dyDescent="0.35">
      <c r="C257" s="1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W257" s="2"/>
      <c r="AX257" s="2"/>
      <c r="AY257" s="2"/>
      <c r="AZ257" s="2"/>
      <c r="BA257" s="2"/>
      <c r="BB257" s="2"/>
      <c r="BC257" s="2"/>
    </row>
    <row r="258" spans="3:55" x14ac:dyDescent="0.35">
      <c r="C258" s="1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W258" s="2"/>
      <c r="AX258" s="2"/>
      <c r="AY258" s="2"/>
      <c r="AZ258" s="2"/>
      <c r="BA258" s="2"/>
      <c r="BB258" s="2"/>
      <c r="BC258" s="2"/>
    </row>
    <row r="259" spans="3:55" x14ac:dyDescent="0.35">
      <c r="C259" s="1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W259" s="2"/>
      <c r="AX259" s="2"/>
      <c r="AY259" s="2"/>
      <c r="AZ259" s="2"/>
      <c r="BA259" s="2"/>
      <c r="BB259" s="2"/>
      <c r="BC259" s="2"/>
    </row>
    <row r="260" spans="3:55" x14ac:dyDescent="0.35">
      <c r="C260" s="1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W260" s="2"/>
      <c r="AX260" s="2"/>
      <c r="AY260" s="2"/>
      <c r="AZ260" s="2"/>
      <c r="BA260" s="2"/>
      <c r="BB260" s="2"/>
      <c r="BC260" s="2"/>
    </row>
    <row r="261" spans="3:55" x14ac:dyDescent="0.35">
      <c r="C261" s="1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W261" s="2"/>
      <c r="AX261" s="2"/>
      <c r="AY261" s="2"/>
      <c r="AZ261" s="2"/>
      <c r="BA261" s="2"/>
      <c r="BB261" s="2"/>
      <c r="BC261" s="2"/>
    </row>
    <row r="262" spans="3:55" x14ac:dyDescent="0.35">
      <c r="C262" s="1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W262" s="2"/>
      <c r="AX262" s="2"/>
      <c r="AY262" s="2"/>
      <c r="AZ262" s="2"/>
      <c r="BA262" s="2"/>
      <c r="BB262" s="2"/>
      <c r="BC262" s="2"/>
    </row>
    <row r="263" spans="3:55" x14ac:dyDescent="0.35">
      <c r="C263" s="1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W263" s="2"/>
      <c r="AX263" s="2"/>
      <c r="AY263" s="2"/>
      <c r="AZ263" s="2"/>
      <c r="BA263" s="2"/>
      <c r="BB263" s="2"/>
      <c r="BC263" s="2"/>
    </row>
    <row r="264" spans="3:55" x14ac:dyDescent="0.35">
      <c r="C264" s="1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W264" s="2"/>
      <c r="AX264" s="2"/>
      <c r="AY264" s="2"/>
      <c r="AZ264" s="2"/>
      <c r="BA264" s="2"/>
      <c r="BB264" s="2"/>
      <c r="BC264" s="2"/>
    </row>
    <row r="265" spans="3:55" x14ac:dyDescent="0.35">
      <c r="C265" s="1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W265" s="2"/>
      <c r="AX265" s="2"/>
      <c r="AY265" s="2"/>
      <c r="AZ265" s="2"/>
      <c r="BA265" s="2"/>
      <c r="BB265" s="2"/>
      <c r="BC265" s="2"/>
    </row>
    <row r="266" spans="3:55" x14ac:dyDescent="0.35">
      <c r="C266" s="1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W266" s="2"/>
      <c r="AX266" s="2"/>
      <c r="AY266" s="2"/>
      <c r="AZ266" s="2"/>
      <c r="BA266" s="2"/>
      <c r="BB266" s="2"/>
      <c r="BC266" s="2"/>
    </row>
    <row r="267" spans="3:55" x14ac:dyDescent="0.35">
      <c r="C267" s="1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W267" s="2"/>
      <c r="AX267" s="2"/>
      <c r="AY267" s="2"/>
      <c r="AZ267" s="2"/>
      <c r="BA267" s="2"/>
      <c r="BB267" s="2"/>
      <c r="BC267" s="2"/>
    </row>
    <row r="268" spans="3:55" x14ac:dyDescent="0.35">
      <c r="C268" s="1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W268" s="2"/>
      <c r="AX268" s="2"/>
      <c r="AY268" s="2"/>
      <c r="AZ268" s="2"/>
      <c r="BA268" s="2"/>
      <c r="BB268" s="2"/>
      <c r="BC268" s="2"/>
    </row>
    <row r="269" spans="3:55" x14ac:dyDescent="0.35">
      <c r="C269" s="1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W269" s="2"/>
      <c r="AX269" s="2"/>
      <c r="AY269" s="2"/>
      <c r="AZ269" s="2"/>
      <c r="BA269" s="2"/>
      <c r="BB269" s="2"/>
      <c r="BC269" s="2"/>
    </row>
    <row r="270" spans="3:55" x14ac:dyDescent="0.35">
      <c r="C270" s="1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W270" s="2"/>
      <c r="AX270" s="2"/>
      <c r="AY270" s="2"/>
      <c r="AZ270" s="2"/>
      <c r="BA270" s="2"/>
      <c r="BB270" s="2"/>
      <c r="BC270" s="2"/>
    </row>
    <row r="271" spans="3:55" x14ac:dyDescent="0.35">
      <c r="C271" s="1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W271" s="2"/>
      <c r="AX271" s="2"/>
      <c r="AY271" s="2"/>
      <c r="AZ271" s="2"/>
      <c r="BA271" s="2"/>
      <c r="BB271" s="2"/>
      <c r="BC271" s="2"/>
    </row>
    <row r="272" spans="3:55" x14ac:dyDescent="0.35">
      <c r="C272" s="1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W272" s="2"/>
      <c r="AX272" s="2"/>
      <c r="AY272" s="2"/>
      <c r="AZ272" s="2"/>
      <c r="BA272" s="2"/>
      <c r="BB272" s="2"/>
      <c r="BC272" s="2"/>
    </row>
    <row r="273" spans="3:55" x14ac:dyDescent="0.35">
      <c r="C273" s="1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W273" s="2"/>
      <c r="AX273" s="2"/>
      <c r="AY273" s="2"/>
      <c r="AZ273" s="2"/>
      <c r="BA273" s="2"/>
      <c r="BB273" s="2"/>
      <c r="BC273" s="2"/>
    </row>
    <row r="274" spans="3:55" x14ac:dyDescent="0.35">
      <c r="C274" s="1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W274" s="2"/>
      <c r="AX274" s="2"/>
      <c r="AY274" s="2"/>
      <c r="AZ274" s="2"/>
      <c r="BA274" s="2"/>
      <c r="BB274" s="2"/>
      <c r="BC274" s="2"/>
    </row>
    <row r="275" spans="3:55" x14ac:dyDescent="0.35">
      <c r="C275" s="1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W275" s="2"/>
      <c r="AX275" s="2"/>
      <c r="AY275" s="2"/>
      <c r="AZ275" s="2"/>
      <c r="BA275" s="2"/>
      <c r="BB275" s="2"/>
      <c r="BC275" s="2"/>
    </row>
    <row r="276" spans="3:55" x14ac:dyDescent="0.35">
      <c r="C276" s="1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W276" s="2"/>
      <c r="AX276" s="2"/>
      <c r="AY276" s="2"/>
      <c r="AZ276" s="2"/>
      <c r="BA276" s="2"/>
      <c r="BB276" s="2"/>
      <c r="BC276" s="2"/>
    </row>
    <row r="277" spans="3:55" x14ac:dyDescent="0.35">
      <c r="C277" s="1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W277" s="2"/>
      <c r="AX277" s="2"/>
      <c r="AY277" s="2"/>
      <c r="AZ277" s="2"/>
      <c r="BA277" s="2"/>
      <c r="BB277" s="2"/>
      <c r="BC277" s="2"/>
    </row>
    <row r="278" spans="3:55" x14ac:dyDescent="0.35">
      <c r="C278" s="1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W278" s="2"/>
      <c r="AX278" s="2"/>
      <c r="AY278" s="2"/>
      <c r="AZ278" s="2"/>
      <c r="BA278" s="2"/>
      <c r="BB278" s="2"/>
      <c r="BC278" s="2"/>
    </row>
    <row r="279" spans="3:55" x14ac:dyDescent="0.35">
      <c r="C279" s="1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W279" s="2"/>
      <c r="AX279" s="2"/>
      <c r="AY279" s="2"/>
      <c r="AZ279" s="2"/>
      <c r="BA279" s="2"/>
      <c r="BB279" s="2"/>
      <c r="BC279" s="2"/>
    </row>
    <row r="280" spans="3:55" x14ac:dyDescent="0.35">
      <c r="C280" s="1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W280" s="2"/>
      <c r="AX280" s="2"/>
      <c r="AY280" s="2"/>
      <c r="AZ280" s="2"/>
      <c r="BA280" s="2"/>
      <c r="BB280" s="2"/>
      <c r="BC280" s="2"/>
    </row>
    <row r="281" spans="3:55" x14ac:dyDescent="0.35">
      <c r="C281" s="1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W281" s="2"/>
      <c r="AX281" s="2"/>
      <c r="AY281" s="2"/>
      <c r="AZ281" s="2"/>
      <c r="BA281" s="2"/>
      <c r="BB281" s="2"/>
      <c r="BC281" s="2"/>
    </row>
    <row r="282" spans="3:55" x14ac:dyDescent="0.35">
      <c r="C282" s="1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W282" s="2"/>
      <c r="AX282" s="2"/>
      <c r="AY282" s="2"/>
      <c r="AZ282" s="2"/>
      <c r="BA282" s="2"/>
      <c r="BB282" s="2"/>
      <c r="BC282" s="2"/>
    </row>
    <row r="283" spans="3:55" x14ac:dyDescent="0.35">
      <c r="C283" s="1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W283" s="2"/>
      <c r="AX283" s="2"/>
      <c r="AY283" s="2"/>
      <c r="AZ283" s="2"/>
      <c r="BA283" s="2"/>
      <c r="BB283" s="2"/>
      <c r="BC283" s="2"/>
    </row>
    <row r="284" spans="3:55" x14ac:dyDescent="0.35">
      <c r="C284" s="1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W284" s="2"/>
      <c r="AX284" s="2"/>
      <c r="AY284" s="2"/>
      <c r="AZ284" s="2"/>
      <c r="BA284" s="2"/>
      <c r="BB284" s="2"/>
      <c r="BC284" s="2"/>
    </row>
    <row r="285" spans="3:55" x14ac:dyDescent="0.35">
      <c r="C285" s="1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W285" s="2"/>
      <c r="AX285" s="2"/>
      <c r="AY285" s="2"/>
      <c r="AZ285" s="2"/>
      <c r="BA285" s="2"/>
      <c r="BB285" s="2"/>
      <c r="BC285" s="2"/>
    </row>
    <row r="286" spans="3:55" x14ac:dyDescent="0.35">
      <c r="C286" s="1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W286" s="2"/>
      <c r="AX286" s="2"/>
      <c r="AY286" s="2"/>
      <c r="AZ286" s="2"/>
      <c r="BA286" s="2"/>
      <c r="BB286" s="2"/>
      <c r="BC286" s="2"/>
    </row>
    <row r="287" spans="3:55" x14ac:dyDescent="0.35">
      <c r="C287" s="1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W287" s="2"/>
      <c r="AX287" s="2"/>
      <c r="AY287" s="2"/>
      <c r="AZ287" s="2"/>
      <c r="BA287" s="2"/>
      <c r="BB287" s="2"/>
      <c r="BC287" s="2"/>
    </row>
    <row r="288" spans="3:55" x14ac:dyDescent="0.35">
      <c r="C288" s="1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W288" s="2"/>
      <c r="AX288" s="2"/>
      <c r="AY288" s="2"/>
      <c r="AZ288" s="2"/>
      <c r="BA288" s="2"/>
      <c r="BB288" s="2"/>
      <c r="BC288" s="2"/>
    </row>
    <row r="289" spans="3:55" x14ac:dyDescent="0.35">
      <c r="C289" s="1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W289" s="2"/>
      <c r="AX289" s="2"/>
      <c r="AY289" s="2"/>
      <c r="AZ289" s="2"/>
      <c r="BA289" s="2"/>
      <c r="BB289" s="2"/>
      <c r="BC289" s="2"/>
    </row>
    <row r="290" spans="3:55" x14ac:dyDescent="0.35">
      <c r="C290" s="1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W290" s="2"/>
      <c r="AX290" s="2"/>
      <c r="AY290" s="2"/>
      <c r="AZ290" s="2"/>
      <c r="BA290" s="2"/>
      <c r="BB290" s="2"/>
      <c r="BC290" s="2"/>
    </row>
    <row r="291" spans="3:55" x14ac:dyDescent="0.35">
      <c r="C291" s="1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W291" s="2"/>
      <c r="AX291" s="2"/>
      <c r="AY291" s="2"/>
      <c r="AZ291" s="2"/>
      <c r="BA291" s="2"/>
      <c r="BB291" s="2"/>
      <c r="BC291" s="2"/>
    </row>
    <row r="292" spans="3:55" x14ac:dyDescent="0.35">
      <c r="C292" s="1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W292" s="2"/>
      <c r="AX292" s="2"/>
      <c r="AY292" s="2"/>
      <c r="AZ292" s="2"/>
      <c r="BA292" s="2"/>
      <c r="BB292" s="2"/>
      <c r="BC292" s="2"/>
    </row>
    <row r="293" spans="3:55" x14ac:dyDescent="0.35">
      <c r="C293" s="1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W293" s="2"/>
      <c r="AX293" s="2"/>
      <c r="AY293" s="2"/>
      <c r="AZ293" s="2"/>
      <c r="BA293" s="2"/>
      <c r="BB293" s="2"/>
      <c r="BC293" s="2"/>
    </row>
    <row r="294" spans="3:55" x14ac:dyDescent="0.35">
      <c r="C294" s="1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W294" s="2"/>
      <c r="AX294" s="2"/>
      <c r="AY294" s="2"/>
      <c r="AZ294" s="2"/>
      <c r="BA294" s="2"/>
      <c r="BB294" s="2"/>
      <c r="BC294" s="2"/>
    </row>
    <row r="295" spans="3:55" x14ac:dyDescent="0.35">
      <c r="C295" s="1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W295" s="2"/>
      <c r="AX295" s="2"/>
      <c r="AY295" s="2"/>
      <c r="AZ295" s="2"/>
      <c r="BA295" s="2"/>
      <c r="BB295" s="2"/>
      <c r="BC295" s="2"/>
    </row>
    <row r="296" spans="3:55" x14ac:dyDescent="0.35">
      <c r="C296" s="1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W296" s="2"/>
      <c r="AX296" s="2"/>
      <c r="AY296" s="2"/>
      <c r="AZ296" s="2"/>
      <c r="BA296" s="2"/>
      <c r="BB296" s="2"/>
      <c r="BC296" s="2"/>
    </row>
    <row r="297" spans="3:55" x14ac:dyDescent="0.35">
      <c r="C297" s="1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W297" s="2"/>
      <c r="AX297" s="2"/>
      <c r="AY297" s="2"/>
      <c r="AZ297" s="2"/>
      <c r="BA297" s="2"/>
      <c r="BB297" s="2"/>
      <c r="BC297" s="2"/>
    </row>
    <row r="298" spans="3:55" x14ac:dyDescent="0.35">
      <c r="C298" s="1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W298" s="2"/>
      <c r="AX298" s="2"/>
      <c r="AY298" s="2"/>
      <c r="AZ298" s="2"/>
      <c r="BA298" s="2"/>
      <c r="BB298" s="2"/>
      <c r="BC298" s="2"/>
    </row>
    <row r="299" spans="3:55" x14ac:dyDescent="0.35">
      <c r="C299" s="1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W299" s="2"/>
      <c r="AX299" s="2"/>
      <c r="AY299" s="2"/>
      <c r="AZ299" s="2"/>
      <c r="BA299" s="2"/>
      <c r="BB299" s="2"/>
      <c r="BC299" s="2"/>
    </row>
    <row r="300" spans="3:55" x14ac:dyDescent="0.35">
      <c r="C300" s="1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W300" s="2"/>
      <c r="AX300" s="2"/>
      <c r="AY300" s="2"/>
      <c r="AZ300" s="2"/>
      <c r="BA300" s="2"/>
      <c r="BB300" s="2"/>
      <c r="BC300" s="2"/>
    </row>
    <row r="301" spans="3:55" x14ac:dyDescent="0.35">
      <c r="C301" s="1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W301" s="2"/>
      <c r="AX301" s="2"/>
      <c r="AY301" s="2"/>
      <c r="AZ301" s="2"/>
      <c r="BA301" s="2"/>
      <c r="BB301" s="2"/>
      <c r="BC301" s="2"/>
    </row>
    <row r="302" spans="3:55" x14ac:dyDescent="0.35">
      <c r="C302" s="1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W302" s="2"/>
      <c r="AX302" s="2"/>
      <c r="AY302" s="2"/>
      <c r="AZ302" s="2"/>
      <c r="BA302" s="2"/>
      <c r="BB302" s="2"/>
      <c r="BC302" s="2"/>
    </row>
    <row r="303" spans="3:55" x14ac:dyDescent="0.35">
      <c r="C303" s="1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W303" s="2"/>
      <c r="AX303" s="2"/>
      <c r="AY303" s="2"/>
      <c r="AZ303" s="2"/>
      <c r="BA303" s="2"/>
      <c r="BB303" s="2"/>
      <c r="BC303" s="2"/>
    </row>
    <row r="304" spans="3:55" x14ac:dyDescent="0.35">
      <c r="C304" s="1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W304" s="2"/>
      <c r="AX304" s="2"/>
      <c r="AY304" s="2"/>
      <c r="AZ304" s="2"/>
      <c r="BA304" s="2"/>
      <c r="BB304" s="2"/>
      <c r="BC304" s="2"/>
    </row>
    <row r="305" spans="3:55" x14ac:dyDescent="0.35">
      <c r="C305" s="1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W305" s="2"/>
      <c r="AX305" s="2"/>
      <c r="AY305" s="2"/>
      <c r="AZ305" s="2"/>
      <c r="BA305" s="2"/>
      <c r="BB305" s="2"/>
      <c r="BC305" s="2"/>
    </row>
    <row r="306" spans="3:55" x14ac:dyDescent="0.35">
      <c r="C306" s="1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W306" s="2"/>
      <c r="AX306" s="2"/>
      <c r="AY306" s="2"/>
      <c r="AZ306" s="2"/>
      <c r="BA306" s="2"/>
      <c r="BB306" s="2"/>
      <c r="BC306" s="2"/>
    </row>
    <row r="307" spans="3:55" x14ac:dyDescent="0.35">
      <c r="C307" s="1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W307" s="2"/>
      <c r="AX307" s="2"/>
      <c r="AY307" s="2"/>
      <c r="AZ307" s="2"/>
      <c r="BA307" s="2"/>
      <c r="BB307" s="2"/>
      <c r="BC307" s="2"/>
    </row>
    <row r="308" spans="3:55" x14ac:dyDescent="0.35">
      <c r="C308" s="1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W308" s="2"/>
      <c r="AX308" s="2"/>
      <c r="AY308" s="2"/>
      <c r="AZ308" s="2"/>
      <c r="BA308" s="2"/>
      <c r="BB308" s="2"/>
      <c r="BC308" s="2"/>
    </row>
    <row r="309" spans="3:55" x14ac:dyDescent="0.35">
      <c r="C309" s="1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W309" s="2"/>
      <c r="AX309" s="2"/>
      <c r="AY309" s="2"/>
      <c r="AZ309" s="2"/>
      <c r="BA309" s="2"/>
      <c r="BB309" s="2"/>
      <c r="BC309" s="2"/>
    </row>
    <row r="310" spans="3:55" x14ac:dyDescent="0.35">
      <c r="C310" s="1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W310" s="2"/>
      <c r="AX310" s="2"/>
      <c r="AY310" s="2"/>
      <c r="AZ310" s="2"/>
      <c r="BA310" s="2"/>
      <c r="BB310" s="2"/>
      <c r="BC310" s="2"/>
    </row>
    <row r="311" spans="3:55" x14ac:dyDescent="0.35">
      <c r="C311" s="1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W311" s="2"/>
      <c r="AX311" s="2"/>
      <c r="AY311" s="2"/>
      <c r="AZ311" s="2"/>
      <c r="BA311" s="2"/>
      <c r="BB311" s="2"/>
      <c r="BC311" s="2"/>
    </row>
    <row r="312" spans="3:55" x14ac:dyDescent="0.35">
      <c r="C312" s="1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W312" s="2"/>
      <c r="AX312" s="2"/>
      <c r="AY312" s="2"/>
      <c r="AZ312" s="2"/>
      <c r="BA312" s="2"/>
      <c r="BB312" s="2"/>
      <c r="BC312" s="2"/>
    </row>
    <row r="313" spans="3:55" x14ac:dyDescent="0.35">
      <c r="C313" s="1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W313" s="2"/>
      <c r="AX313" s="2"/>
      <c r="AY313" s="2"/>
      <c r="AZ313" s="2"/>
      <c r="BA313" s="2"/>
      <c r="BB313" s="2"/>
      <c r="BC313" s="2"/>
    </row>
    <row r="314" spans="3:55" x14ac:dyDescent="0.35">
      <c r="C314" s="1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W314" s="2"/>
      <c r="AX314" s="2"/>
      <c r="AY314" s="2"/>
      <c r="AZ314" s="2"/>
      <c r="BA314" s="2"/>
      <c r="BB314" s="2"/>
      <c r="BC314" s="2"/>
    </row>
    <row r="315" spans="3:55" x14ac:dyDescent="0.35">
      <c r="C315" s="1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W315" s="2"/>
      <c r="AX315" s="2"/>
      <c r="AY315" s="2"/>
      <c r="AZ315" s="2"/>
      <c r="BA315" s="2"/>
      <c r="BB315" s="2"/>
      <c r="BC315" s="2"/>
    </row>
    <row r="316" spans="3:55" x14ac:dyDescent="0.35">
      <c r="C316" s="1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W316" s="2"/>
      <c r="AX316" s="2"/>
      <c r="AY316" s="2"/>
      <c r="AZ316" s="2"/>
      <c r="BA316" s="2"/>
      <c r="BB316" s="2"/>
      <c r="BC316" s="2"/>
    </row>
    <row r="317" spans="3:55" x14ac:dyDescent="0.35">
      <c r="C317" s="1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W317" s="2"/>
      <c r="AX317" s="2"/>
      <c r="AY317" s="2"/>
      <c r="AZ317" s="2"/>
      <c r="BA317" s="2"/>
      <c r="BB317" s="2"/>
      <c r="BC317" s="2"/>
    </row>
    <row r="318" spans="3:55" x14ac:dyDescent="0.35">
      <c r="C318" s="1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W318" s="2"/>
      <c r="AX318" s="2"/>
      <c r="AY318" s="2"/>
      <c r="AZ318" s="2"/>
      <c r="BA318" s="2"/>
      <c r="BB318" s="2"/>
      <c r="BC318" s="2"/>
    </row>
    <row r="319" spans="3:55" x14ac:dyDescent="0.35">
      <c r="C319" s="1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W319" s="2"/>
      <c r="AX319" s="2"/>
      <c r="AY319" s="2"/>
      <c r="AZ319" s="2"/>
      <c r="BA319" s="2"/>
      <c r="BB319" s="2"/>
      <c r="BC319" s="2"/>
    </row>
    <row r="320" spans="3:55" x14ac:dyDescent="0.35">
      <c r="C320" s="1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W320" s="2"/>
      <c r="AX320" s="2"/>
      <c r="AY320" s="2"/>
      <c r="AZ320" s="2"/>
      <c r="BA320" s="2"/>
      <c r="BB320" s="2"/>
      <c r="BC320" s="2"/>
    </row>
    <row r="321" spans="3:55" x14ac:dyDescent="0.35">
      <c r="C321" s="1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W321" s="2"/>
      <c r="AX321" s="2"/>
      <c r="AY321" s="2"/>
      <c r="AZ321" s="2"/>
      <c r="BA321" s="2"/>
      <c r="BB321" s="2"/>
      <c r="BC321" s="2"/>
    </row>
    <row r="322" spans="3:55" x14ac:dyDescent="0.35">
      <c r="C322" s="1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W322" s="2"/>
      <c r="AX322" s="2"/>
      <c r="AY322" s="2"/>
      <c r="AZ322" s="2"/>
      <c r="BA322" s="2"/>
      <c r="BB322" s="2"/>
      <c r="BC322" s="2"/>
    </row>
    <row r="323" spans="3:55" x14ac:dyDescent="0.35">
      <c r="C323" s="1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W323" s="2"/>
      <c r="AX323" s="2"/>
      <c r="AY323" s="2"/>
      <c r="AZ323" s="2"/>
      <c r="BA323" s="2"/>
      <c r="BB323" s="2"/>
      <c r="BC323" s="2"/>
    </row>
    <row r="324" spans="3:55" x14ac:dyDescent="0.35">
      <c r="C324" s="1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W324" s="2"/>
      <c r="AX324" s="2"/>
      <c r="AY324" s="2"/>
      <c r="AZ324" s="2"/>
      <c r="BA324" s="2"/>
      <c r="BB324" s="2"/>
      <c r="BC324" s="2"/>
    </row>
    <row r="325" spans="3:55" x14ac:dyDescent="0.35">
      <c r="C325" s="1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W325" s="2"/>
      <c r="AX325" s="2"/>
      <c r="AY325" s="2"/>
      <c r="AZ325" s="2"/>
      <c r="BA325" s="2"/>
      <c r="BB325" s="2"/>
      <c r="BC325" s="2"/>
    </row>
    <row r="326" spans="3:55" x14ac:dyDescent="0.35">
      <c r="C326" s="1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W326" s="2"/>
      <c r="AX326" s="2"/>
      <c r="AY326" s="2"/>
      <c r="AZ326" s="2"/>
      <c r="BA326" s="2"/>
      <c r="BB326" s="2"/>
      <c r="BC326" s="2"/>
    </row>
    <row r="327" spans="3:55" x14ac:dyDescent="0.35">
      <c r="C327" s="1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W327" s="2"/>
      <c r="AX327" s="2"/>
      <c r="AY327" s="2"/>
      <c r="AZ327" s="2"/>
      <c r="BA327" s="2"/>
      <c r="BB327" s="2"/>
      <c r="BC327" s="2"/>
    </row>
    <row r="328" spans="3:55" x14ac:dyDescent="0.35">
      <c r="C328" s="1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W328" s="2"/>
      <c r="AX328" s="2"/>
      <c r="AY328" s="2"/>
      <c r="AZ328" s="2"/>
      <c r="BA328" s="2"/>
      <c r="BB328" s="2"/>
      <c r="BC328" s="2"/>
    </row>
    <row r="329" spans="3:55" x14ac:dyDescent="0.35">
      <c r="C329" s="1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W329" s="2"/>
      <c r="AX329" s="2"/>
      <c r="AY329" s="2"/>
      <c r="AZ329" s="2"/>
      <c r="BA329" s="2"/>
      <c r="BB329" s="2"/>
      <c r="BC329" s="2"/>
    </row>
    <row r="330" spans="3:55" x14ac:dyDescent="0.35">
      <c r="C330" s="1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W330" s="2"/>
      <c r="AX330" s="2"/>
      <c r="AY330" s="2"/>
      <c r="AZ330" s="2"/>
      <c r="BA330" s="2"/>
      <c r="BB330" s="2"/>
      <c r="BC330" s="2"/>
    </row>
    <row r="331" spans="3:55" x14ac:dyDescent="0.35">
      <c r="C331" s="1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W331" s="2"/>
      <c r="AX331" s="2"/>
      <c r="AY331" s="2"/>
      <c r="AZ331" s="2"/>
      <c r="BA331" s="2"/>
      <c r="BB331" s="2"/>
      <c r="BC331" s="2"/>
    </row>
    <row r="332" spans="3:55" x14ac:dyDescent="0.35">
      <c r="C332" s="1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W332" s="2"/>
      <c r="AX332" s="2"/>
      <c r="AY332" s="2"/>
      <c r="AZ332" s="2"/>
      <c r="BA332" s="2"/>
      <c r="BB332" s="2"/>
      <c r="BC332" s="2"/>
    </row>
    <row r="333" spans="3:55" x14ac:dyDescent="0.35">
      <c r="C333" s="1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W333" s="2"/>
      <c r="AX333" s="2"/>
      <c r="AY333" s="2"/>
      <c r="AZ333" s="2"/>
      <c r="BA333" s="2"/>
      <c r="BB333" s="2"/>
      <c r="BC333" s="2"/>
    </row>
    <row r="334" spans="3:55" x14ac:dyDescent="0.35">
      <c r="C334" s="1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W334" s="2"/>
      <c r="AX334" s="2"/>
      <c r="AY334" s="2"/>
      <c r="AZ334" s="2"/>
      <c r="BA334" s="2"/>
      <c r="BB334" s="2"/>
      <c r="BC334" s="2"/>
    </row>
    <row r="335" spans="3:55" x14ac:dyDescent="0.35">
      <c r="C335" s="1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W335" s="2"/>
      <c r="AX335" s="2"/>
      <c r="AY335" s="2"/>
      <c r="AZ335" s="2"/>
      <c r="BA335" s="2"/>
      <c r="BB335" s="2"/>
      <c r="BC335" s="2"/>
    </row>
    <row r="336" spans="3:55" x14ac:dyDescent="0.35">
      <c r="C336" s="1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W336" s="2"/>
      <c r="AX336" s="2"/>
      <c r="AY336" s="2"/>
      <c r="AZ336" s="2"/>
      <c r="BA336" s="2"/>
      <c r="BB336" s="2"/>
      <c r="BC336" s="2"/>
    </row>
    <row r="337" spans="3:55" x14ac:dyDescent="0.35">
      <c r="C337" s="1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W337" s="2"/>
      <c r="AX337" s="2"/>
      <c r="AY337" s="2"/>
      <c r="AZ337" s="2"/>
      <c r="BA337" s="2"/>
      <c r="BB337" s="2"/>
      <c r="BC337" s="2"/>
    </row>
    <row r="338" spans="3:55" x14ac:dyDescent="0.35">
      <c r="C338" s="1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W338" s="2"/>
      <c r="AX338" s="2"/>
      <c r="AY338" s="2"/>
      <c r="AZ338" s="2"/>
      <c r="BA338" s="2"/>
      <c r="BB338" s="2"/>
      <c r="BC338" s="2"/>
    </row>
    <row r="339" spans="3:55" x14ac:dyDescent="0.35">
      <c r="C339" s="1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W339" s="2"/>
      <c r="AX339" s="2"/>
      <c r="AY339" s="2"/>
      <c r="AZ339" s="2"/>
      <c r="BA339" s="2"/>
      <c r="BB339" s="2"/>
      <c r="BC339" s="2"/>
    </row>
    <row r="340" spans="3:55" x14ac:dyDescent="0.35">
      <c r="C340" s="1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W340" s="2"/>
      <c r="AX340" s="2"/>
      <c r="AY340" s="2"/>
      <c r="AZ340" s="2"/>
      <c r="BA340" s="2"/>
      <c r="BB340" s="2"/>
      <c r="BC340" s="2"/>
    </row>
    <row r="341" spans="3:55" x14ac:dyDescent="0.35">
      <c r="C341" s="1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W341" s="2"/>
      <c r="AX341" s="2"/>
      <c r="AY341" s="2"/>
      <c r="AZ341" s="2"/>
      <c r="BA341" s="2"/>
      <c r="BB341" s="2"/>
      <c r="BC341" s="2"/>
    </row>
    <row r="342" spans="3:55" x14ac:dyDescent="0.35">
      <c r="C342" s="1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W342" s="2"/>
      <c r="AX342" s="2"/>
      <c r="AY342" s="2"/>
      <c r="AZ342" s="2"/>
      <c r="BA342" s="2"/>
      <c r="BB342" s="2"/>
      <c r="BC342" s="2"/>
    </row>
    <row r="343" spans="3:55" x14ac:dyDescent="0.35">
      <c r="C343" s="1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W343" s="2"/>
      <c r="AX343" s="2"/>
      <c r="AY343" s="2"/>
      <c r="AZ343" s="2"/>
      <c r="BA343" s="2"/>
      <c r="BB343" s="2"/>
      <c r="BC343" s="2"/>
    </row>
    <row r="344" spans="3:55" x14ac:dyDescent="0.35">
      <c r="C344" s="1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W344" s="2"/>
      <c r="AX344" s="2"/>
      <c r="AY344" s="2"/>
      <c r="AZ344" s="2"/>
      <c r="BA344" s="2"/>
      <c r="BB344" s="2"/>
      <c r="BC344" s="2"/>
    </row>
    <row r="345" spans="3:55" x14ac:dyDescent="0.35">
      <c r="C345" s="1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W345" s="2"/>
      <c r="AX345" s="2"/>
      <c r="AY345" s="2"/>
      <c r="AZ345" s="2"/>
      <c r="BA345" s="2"/>
      <c r="BB345" s="2"/>
      <c r="BC345" s="2"/>
    </row>
    <row r="346" spans="3:55" x14ac:dyDescent="0.35">
      <c r="C346" s="1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W346" s="2"/>
      <c r="AX346" s="2"/>
      <c r="AY346" s="2"/>
      <c r="AZ346" s="2"/>
      <c r="BA346" s="2"/>
      <c r="BB346" s="2"/>
      <c r="BC346" s="2"/>
    </row>
    <row r="347" spans="3:55" x14ac:dyDescent="0.35">
      <c r="C347" s="1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W347" s="2"/>
      <c r="AX347" s="2"/>
      <c r="AY347" s="2"/>
      <c r="AZ347" s="2"/>
      <c r="BA347" s="2"/>
      <c r="BB347" s="2"/>
      <c r="BC347" s="2"/>
    </row>
    <row r="348" spans="3:55" x14ac:dyDescent="0.35">
      <c r="C348" s="1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W348" s="2"/>
      <c r="AX348" s="2"/>
      <c r="AY348" s="2"/>
      <c r="AZ348" s="2"/>
      <c r="BA348" s="2"/>
      <c r="BB348" s="2"/>
      <c r="BC348" s="2"/>
    </row>
    <row r="349" spans="3:55" x14ac:dyDescent="0.35">
      <c r="C349" s="1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W349" s="2"/>
      <c r="AX349" s="2"/>
      <c r="AY349" s="2"/>
      <c r="AZ349" s="2"/>
      <c r="BA349" s="2"/>
      <c r="BB349" s="2"/>
      <c r="BC349" s="2"/>
    </row>
    <row r="350" spans="3:55" x14ac:dyDescent="0.35">
      <c r="C350" s="1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W350" s="2"/>
      <c r="AX350" s="2"/>
      <c r="AY350" s="2"/>
      <c r="AZ350" s="2"/>
      <c r="BA350" s="2"/>
      <c r="BB350" s="2"/>
      <c r="BC350" s="2"/>
    </row>
    <row r="351" spans="3:55" x14ac:dyDescent="0.35">
      <c r="C351" s="1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W351" s="2"/>
      <c r="AX351" s="2"/>
      <c r="AY351" s="2"/>
      <c r="AZ351" s="2"/>
      <c r="BA351" s="2"/>
      <c r="BB351" s="2"/>
      <c r="BC351" s="2"/>
    </row>
    <row r="352" spans="3:55" x14ac:dyDescent="0.35">
      <c r="C352" s="1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W352" s="2"/>
      <c r="AX352" s="2"/>
      <c r="AY352" s="2"/>
      <c r="AZ352" s="2"/>
      <c r="BA352" s="2"/>
      <c r="BB352" s="2"/>
      <c r="BC352" s="2"/>
    </row>
    <row r="353" spans="3:55" x14ac:dyDescent="0.35">
      <c r="C353" s="1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W353" s="2"/>
      <c r="AX353" s="2"/>
      <c r="AY353" s="2"/>
      <c r="AZ353" s="2"/>
      <c r="BA353" s="2"/>
      <c r="BB353" s="2"/>
      <c r="BC353" s="2"/>
    </row>
    <row r="354" spans="3:55" x14ac:dyDescent="0.35">
      <c r="C354" s="1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W354" s="2"/>
      <c r="AX354" s="2"/>
      <c r="AY354" s="2"/>
      <c r="AZ354" s="2"/>
      <c r="BA354" s="2"/>
      <c r="BB354" s="2"/>
      <c r="BC354" s="2"/>
    </row>
    <row r="355" spans="3:55" x14ac:dyDescent="0.35">
      <c r="C355" s="1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W355" s="2"/>
      <c r="AX355" s="2"/>
      <c r="AY355" s="2"/>
      <c r="AZ355" s="2"/>
      <c r="BA355" s="2"/>
      <c r="BB355" s="2"/>
      <c r="BC355" s="2"/>
    </row>
    <row r="356" spans="3:55" x14ac:dyDescent="0.35">
      <c r="C356" s="1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W356" s="2"/>
      <c r="AX356" s="2"/>
      <c r="AY356" s="2"/>
      <c r="AZ356" s="2"/>
      <c r="BA356" s="2"/>
      <c r="BB356" s="2"/>
      <c r="BC356" s="2"/>
    </row>
    <row r="357" spans="3:55" x14ac:dyDescent="0.35">
      <c r="C357" s="1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W357" s="2"/>
      <c r="AX357" s="2"/>
      <c r="AY357" s="2"/>
      <c r="AZ357" s="2"/>
      <c r="BA357" s="2"/>
      <c r="BB357" s="2"/>
      <c r="BC357" s="2"/>
    </row>
    <row r="358" spans="3:55" x14ac:dyDescent="0.35">
      <c r="C358" s="1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W358" s="2"/>
      <c r="AX358" s="2"/>
      <c r="AY358" s="2"/>
      <c r="AZ358" s="2"/>
      <c r="BA358" s="2"/>
      <c r="BB358" s="2"/>
      <c r="BC358" s="2"/>
    </row>
    <row r="359" spans="3:55" x14ac:dyDescent="0.35">
      <c r="C359" s="1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W359" s="2"/>
      <c r="AX359" s="2"/>
      <c r="AY359" s="2"/>
      <c r="AZ359" s="2"/>
      <c r="BA359" s="2"/>
      <c r="BB359" s="2"/>
      <c r="BC359" s="2"/>
    </row>
    <row r="360" spans="3:55" x14ac:dyDescent="0.35">
      <c r="C360" s="1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W360" s="2"/>
      <c r="AX360" s="2"/>
      <c r="AY360" s="2"/>
      <c r="AZ360" s="2"/>
      <c r="BA360" s="2"/>
      <c r="BB360" s="2"/>
      <c r="BC360" s="2"/>
    </row>
    <row r="361" spans="3:55" x14ac:dyDescent="0.35">
      <c r="C361" s="1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W361" s="2"/>
      <c r="AX361" s="2"/>
      <c r="AY361" s="2"/>
      <c r="AZ361" s="2"/>
      <c r="BA361" s="2"/>
      <c r="BB361" s="2"/>
      <c r="BC361" s="2"/>
    </row>
    <row r="362" spans="3:55" x14ac:dyDescent="0.35">
      <c r="C362" s="1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W362" s="2"/>
      <c r="AX362" s="2"/>
      <c r="AY362" s="2"/>
      <c r="AZ362" s="2"/>
      <c r="BA362" s="2"/>
      <c r="BB362" s="2"/>
      <c r="BC362" s="2"/>
    </row>
    <row r="363" spans="3:55" x14ac:dyDescent="0.35">
      <c r="C363" s="1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W363" s="2"/>
      <c r="AX363" s="2"/>
      <c r="AY363" s="2"/>
      <c r="AZ363" s="2"/>
      <c r="BA363" s="2"/>
      <c r="BB363" s="2"/>
      <c r="BC363" s="2"/>
    </row>
    <row r="364" spans="3:55" x14ac:dyDescent="0.35">
      <c r="C364" s="1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W364" s="2"/>
      <c r="AX364" s="2"/>
      <c r="AY364" s="2"/>
      <c r="AZ364" s="2"/>
      <c r="BA364" s="2"/>
      <c r="BB364" s="2"/>
      <c r="BC364" s="2"/>
    </row>
    <row r="365" spans="3:55" x14ac:dyDescent="0.35">
      <c r="C365" s="1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W365" s="2"/>
      <c r="AX365" s="2"/>
      <c r="AY365" s="2"/>
      <c r="AZ365" s="2"/>
      <c r="BA365" s="2"/>
      <c r="BB365" s="2"/>
      <c r="BC365" s="2"/>
    </row>
    <row r="366" spans="3:55" x14ac:dyDescent="0.35">
      <c r="C366" s="1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W366" s="2"/>
      <c r="AX366" s="2"/>
      <c r="AY366" s="2"/>
      <c r="AZ366" s="2"/>
      <c r="BA366" s="2"/>
      <c r="BB366" s="2"/>
      <c r="BC366" s="2"/>
    </row>
    <row r="367" spans="3:55" x14ac:dyDescent="0.35">
      <c r="C367" s="1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W367" s="2"/>
      <c r="AX367" s="2"/>
      <c r="AY367" s="2"/>
      <c r="AZ367" s="2"/>
      <c r="BA367" s="2"/>
      <c r="BB367" s="2"/>
      <c r="BC367" s="2"/>
    </row>
    <row r="368" spans="3:55" x14ac:dyDescent="0.35">
      <c r="C368" s="1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W368" s="2"/>
      <c r="AX368" s="2"/>
      <c r="AY368" s="2"/>
      <c r="AZ368" s="2"/>
      <c r="BA368" s="2"/>
      <c r="BB368" s="2"/>
      <c r="BC368" s="2"/>
    </row>
    <row r="369" spans="3:55" x14ac:dyDescent="0.35">
      <c r="C369" s="1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W369" s="2"/>
      <c r="AX369" s="2"/>
      <c r="AY369" s="2"/>
      <c r="AZ369" s="2"/>
      <c r="BA369" s="2"/>
      <c r="BB369" s="2"/>
      <c r="BC369" s="2"/>
    </row>
    <row r="370" spans="3:55" x14ac:dyDescent="0.35">
      <c r="C370" s="1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W370" s="2"/>
      <c r="AX370" s="2"/>
      <c r="AY370" s="2"/>
      <c r="AZ370" s="2"/>
      <c r="BA370" s="2"/>
      <c r="BB370" s="2"/>
      <c r="BC370" s="2"/>
    </row>
    <row r="371" spans="3:55" x14ac:dyDescent="0.35">
      <c r="C371" s="1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W371" s="2"/>
      <c r="AX371" s="2"/>
      <c r="AY371" s="2"/>
      <c r="AZ371" s="2"/>
      <c r="BA371" s="2"/>
      <c r="BB371" s="2"/>
      <c r="BC371" s="2"/>
    </row>
    <row r="372" spans="3:55" x14ac:dyDescent="0.35">
      <c r="C372" s="1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W372" s="2"/>
      <c r="AX372" s="2"/>
      <c r="AY372" s="2"/>
      <c r="AZ372" s="2"/>
      <c r="BA372" s="2"/>
      <c r="BB372" s="2"/>
      <c r="BC372" s="2"/>
    </row>
    <row r="373" spans="3:55" x14ac:dyDescent="0.35">
      <c r="C373" s="1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W373" s="2"/>
      <c r="AX373" s="2"/>
      <c r="AY373" s="2"/>
      <c r="AZ373" s="2"/>
      <c r="BA373" s="2"/>
      <c r="BB373" s="2"/>
      <c r="BC373" s="2"/>
    </row>
    <row r="374" spans="3:55" x14ac:dyDescent="0.35">
      <c r="C374" s="1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W374" s="2"/>
      <c r="AX374" s="2"/>
      <c r="AY374" s="2"/>
      <c r="AZ374" s="2"/>
      <c r="BA374" s="2"/>
      <c r="BB374" s="2"/>
      <c r="BC374" s="2"/>
    </row>
    <row r="375" spans="3:55" x14ac:dyDescent="0.35">
      <c r="C375" s="1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W375" s="2"/>
      <c r="AX375" s="2"/>
      <c r="AY375" s="2"/>
      <c r="AZ375" s="2"/>
      <c r="BA375" s="2"/>
      <c r="BB375" s="2"/>
      <c r="BC375" s="2"/>
    </row>
    <row r="376" spans="3:55" x14ac:dyDescent="0.35">
      <c r="C376" s="1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W376" s="2"/>
      <c r="AX376" s="2"/>
      <c r="AY376" s="2"/>
      <c r="AZ376" s="2"/>
      <c r="BA376" s="2"/>
      <c r="BB376" s="2"/>
      <c r="BC376" s="2"/>
    </row>
    <row r="377" spans="3:55" x14ac:dyDescent="0.35">
      <c r="C377" s="1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W377" s="2"/>
      <c r="AX377" s="2"/>
      <c r="AY377" s="2"/>
      <c r="AZ377" s="2"/>
      <c r="BA377" s="2"/>
      <c r="BB377" s="2"/>
      <c r="BC377" s="2"/>
    </row>
    <row r="378" spans="3:55" x14ac:dyDescent="0.35">
      <c r="C378" s="1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W378" s="2"/>
      <c r="AX378" s="2"/>
      <c r="AY378" s="2"/>
      <c r="AZ378" s="2"/>
      <c r="BA378" s="2"/>
      <c r="BB378" s="2"/>
      <c r="BC378" s="2"/>
    </row>
    <row r="379" spans="3:55" x14ac:dyDescent="0.35">
      <c r="C379" s="1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W379" s="2"/>
      <c r="AX379" s="2"/>
      <c r="AY379" s="2"/>
      <c r="AZ379" s="2"/>
      <c r="BA379" s="2"/>
      <c r="BB379" s="2"/>
      <c r="BC379" s="2"/>
    </row>
    <row r="380" spans="3:55" x14ac:dyDescent="0.35">
      <c r="C380" s="1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W380" s="2"/>
      <c r="AX380" s="2"/>
      <c r="AY380" s="2"/>
      <c r="AZ380" s="2"/>
      <c r="BA380" s="2"/>
      <c r="BB380" s="2"/>
      <c r="BC380" s="2"/>
    </row>
    <row r="381" spans="3:55" x14ac:dyDescent="0.35">
      <c r="C381" s="1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W381" s="2"/>
      <c r="AX381" s="2"/>
      <c r="AY381" s="2"/>
      <c r="AZ381" s="2"/>
      <c r="BA381" s="2"/>
      <c r="BB381" s="2"/>
      <c r="BC381" s="2"/>
    </row>
    <row r="382" spans="3:55" x14ac:dyDescent="0.35">
      <c r="C382" s="1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W382" s="2"/>
      <c r="AX382" s="2"/>
      <c r="AY382" s="2"/>
      <c r="AZ382" s="2"/>
      <c r="BA382" s="2"/>
      <c r="BB382" s="2"/>
      <c r="BC382" s="2"/>
    </row>
    <row r="383" spans="3:55" x14ac:dyDescent="0.35">
      <c r="C383" s="1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W383" s="2"/>
      <c r="AX383" s="2"/>
      <c r="AY383" s="2"/>
      <c r="AZ383" s="2"/>
      <c r="BA383" s="2"/>
      <c r="BB383" s="2"/>
      <c r="BC383" s="2"/>
    </row>
    <row r="384" spans="3:55" x14ac:dyDescent="0.35">
      <c r="C384" s="1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W384" s="2"/>
      <c r="AX384" s="2"/>
      <c r="AY384" s="2"/>
      <c r="AZ384" s="2"/>
      <c r="BA384" s="2"/>
      <c r="BB384" s="2"/>
      <c r="BC384" s="2"/>
    </row>
    <row r="385" spans="3:55" x14ac:dyDescent="0.35">
      <c r="C385" s="1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W385" s="2"/>
      <c r="AX385" s="2"/>
      <c r="AY385" s="2"/>
      <c r="AZ385" s="2"/>
      <c r="BA385" s="2"/>
      <c r="BB385" s="2"/>
      <c r="BC385" s="2"/>
    </row>
    <row r="386" spans="3:55" x14ac:dyDescent="0.35">
      <c r="C386" s="1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W386" s="2"/>
      <c r="AX386" s="2"/>
      <c r="AY386" s="2"/>
      <c r="AZ386" s="2"/>
      <c r="BA386" s="2"/>
      <c r="BB386" s="2"/>
      <c r="BC386" s="2"/>
    </row>
    <row r="387" spans="3:55" x14ac:dyDescent="0.35">
      <c r="C387" s="1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W387" s="2"/>
      <c r="AX387" s="2"/>
      <c r="AY387" s="2"/>
      <c r="AZ387" s="2"/>
      <c r="BA387" s="2"/>
      <c r="BB387" s="2"/>
      <c r="BC387" s="2"/>
    </row>
    <row r="388" spans="3:55" x14ac:dyDescent="0.35">
      <c r="C388" s="1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W388" s="2"/>
      <c r="AX388" s="2"/>
      <c r="AY388" s="2"/>
      <c r="AZ388" s="2"/>
      <c r="BA388" s="2"/>
      <c r="BB388" s="2"/>
      <c r="BC388" s="2"/>
    </row>
    <row r="389" spans="3:55" x14ac:dyDescent="0.35">
      <c r="C389" s="1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W389" s="2"/>
      <c r="AX389" s="2"/>
      <c r="AY389" s="2"/>
      <c r="AZ389" s="2"/>
      <c r="BA389" s="2"/>
      <c r="BB389" s="2"/>
      <c r="BC389" s="2"/>
    </row>
    <row r="390" spans="3:55" x14ac:dyDescent="0.35">
      <c r="C390" s="1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W390" s="2"/>
      <c r="AX390" s="2"/>
      <c r="AY390" s="2"/>
      <c r="AZ390" s="2"/>
      <c r="BA390" s="2"/>
      <c r="BB390" s="2"/>
      <c r="BC390" s="2"/>
    </row>
    <row r="391" spans="3:55" x14ac:dyDescent="0.35">
      <c r="C391" s="1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W391" s="2"/>
      <c r="AX391" s="2"/>
      <c r="AY391" s="2"/>
      <c r="AZ391" s="2"/>
      <c r="BA391" s="2"/>
      <c r="BB391" s="2"/>
      <c r="BC391" s="2"/>
    </row>
    <row r="392" spans="3:55" x14ac:dyDescent="0.35">
      <c r="C392" s="1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W392" s="2"/>
      <c r="AX392" s="2"/>
      <c r="AY392" s="2"/>
      <c r="AZ392" s="2"/>
      <c r="BA392" s="2"/>
      <c r="BB392" s="2"/>
      <c r="BC392" s="2"/>
    </row>
    <row r="393" spans="3:55" x14ac:dyDescent="0.35">
      <c r="C393" s="1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W393" s="2"/>
      <c r="AX393" s="2"/>
      <c r="AY393" s="2"/>
      <c r="AZ393" s="2"/>
      <c r="BA393" s="2"/>
      <c r="BB393" s="2"/>
      <c r="BC393" s="2"/>
    </row>
    <row r="394" spans="3:55" x14ac:dyDescent="0.35">
      <c r="C394" s="1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W394" s="2"/>
      <c r="AX394" s="2"/>
      <c r="AY394" s="2"/>
      <c r="AZ394" s="2"/>
      <c r="BA394" s="2"/>
      <c r="BB394" s="2"/>
      <c r="BC394" s="2"/>
    </row>
    <row r="395" spans="3:55" x14ac:dyDescent="0.35">
      <c r="C395" s="1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W395" s="2"/>
      <c r="AX395" s="2"/>
      <c r="AY395" s="2"/>
      <c r="AZ395" s="2"/>
      <c r="BA395" s="2"/>
      <c r="BB395" s="2"/>
      <c r="BC395" s="2"/>
    </row>
    <row r="396" spans="3:55" x14ac:dyDescent="0.35">
      <c r="C396" s="1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W396" s="2"/>
      <c r="AX396" s="2"/>
      <c r="AY396" s="2"/>
      <c r="AZ396" s="2"/>
      <c r="BA396" s="2"/>
      <c r="BB396" s="2"/>
      <c r="BC396" s="2"/>
    </row>
    <row r="397" spans="3:55" x14ac:dyDescent="0.35">
      <c r="C397" s="1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W397" s="2"/>
      <c r="AX397" s="2"/>
      <c r="AY397" s="2"/>
      <c r="AZ397" s="2"/>
      <c r="BA397" s="2"/>
      <c r="BB397" s="2"/>
      <c r="BC397" s="2"/>
    </row>
    <row r="398" spans="3:55" x14ac:dyDescent="0.35">
      <c r="C398" s="1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W398" s="2"/>
      <c r="AX398" s="2"/>
      <c r="AY398" s="2"/>
      <c r="AZ398" s="2"/>
      <c r="BA398" s="2"/>
      <c r="BB398" s="2"/>
      <c r="BC398" s="2"/>
    </row>
    <row r="399" spans="3:55" x14ac:dyDescent="0.35">
      <c r="C399" s="1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W399" s="2"/>
      <c r="AX399" s="2"/>
      <c r="AY399" s="2"/>
      <c r="AZ399" s="2"/>
      <c r="BA399" s="2"/>
      <c r="BB399" s="2"/>
      <c r="BC399" s="2"/>
    </row>
    <row r="400" spans="3:55" x14ac:dyDescent="0.35">
      <c r="C400" s="1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W400" s="2"/>
      <c r="AX400" s="2"/>
      <c r="AY400" s="2"/>
      <c r="AZ400" s="2"/>
      <c r="BA400" s="2"/>
      <c r="BB400" s="2"/>
      <c r="BC400" s="2"/>
    </row>
    <row r="401" spans="3:55" x14ac:dyDescent="0.35">
      <c r="C401" s="1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W401" s="2"/>
      <c r="AX401" s="2"/>
      <c r="AY401" s="2"/>
      <c r="AZ401" s="2"/>
      <c r="BA401" s="2"/>
      <c r="BB401" s="2"/>
      <c r="BC401" s="2"/>
    </row>
    <row r="402" spans="3:55" x14ac:dyDescent="0.35">
      <c r="C402" s="1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W402" s="2"/>
      <c r="AX402" s="2"/>
      <c r="AY402" s="2"/>
      <c r="AZ402" s="2"/>
      <c r="BA402" s="2"/>
      <c r="BB402" s="2"/>
      <c r="BC402" s="2"/>
    </row>
    <row r="403" spans="3:55" x14ac:dyDescent="0.35">
      <c r="C403" s="1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W403" s="2"/>
      <c r="AX403" s="2"/>
      <c r="AY403" s="2"/>
      <c r="AZ403" s="2"/>
      <c r="BA403" s="2"/>
      <c r="BB403" s="2"/>
      <c r="BC403" s="2"/>
    </row>
    <row r="404" spans="3:55" x14ac:dyDescent="0.35">
      <c r="C404" s="1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W404" s="2"/>
      <c r="AX404" s="2"/>
      <c r="AY404" s="2"/>
      <c r="AZ404" s="2"/>
      <c r="BA404" s="2"/>
      <c r="BB404" s="2"/>
      <c r="BC404" s="2"/>
    </row>
    <row r="405" spans="3:55" x14ac:dyDescent="0.35">
      <c r="C405" s="1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W405" s="2"/>
      <c r="AX405" s="2"/>
      <c r="AY405" s="2"/>
      <c r="AZ405" s="2"/>
      <c r="BA405" s="2"/>
      <c r="BB405" s="2"/>
      <c r="BC405" s="2"/>
    </row>
    <row r="406" spans="3:55" x14ac:dyDescent="0.35">
      <c r="C406" s="1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W406" s="2"/>
      <c r="AX406" s="2"/>
      <c r="AY406" s="2"/>
      <c r="AZ406" s="2"/>
      <c r="BA406" s="2"/>
      <c r="BB406" s="2"/>
      <c r="BC406" s="2"/>
    </row>
    <row r="407" spans="3:55" x14ac:dyDescent="0.35">
      <c r="C407" s="1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W407" s="2"/>
      <c r="AX407" s="2"/>
      <c r="AY407" s="2"/>
      <c r="AZ407" s="2"/>
      <c r="BA407" s="2"/>
      <c r="BB407" s="2"/>
      <c r="BC407" s="2"/>
    </row>
    <row r="408" spans="3:55" x14ac:dyDescent="0.35">
      <c r="C408" s="1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W408" s="2"/>
      <c r="AX408" s="2"/>
      <c r="AY408" s="2"/>
      <c r="AZ408" s="2"/>
      <c r="BA408" s="2"/>
      <c r="BB408" s="2"/>
      <c r="BC408" s="2"/>
    </row>
    <row r="409" spans="3:55" x14ac:dyDescent="0.35">
      <c r="C409" s="1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W409" s="2"/>
      <c r="AX409" s="2"/>
      <c r="AY409" s="2"/>
      <c r="AZ409" s="2"/>
      <c r="BA409" s="2"/>
      <c r="BB409" s="2"/>
      <c r="BC409" s="2"/>
    </row>
    <row r="410" spans="3:55" x14ac:dyDescent="0.35">
      <c r="C410" s="1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W410" s="2"/>
      <c r="AX410" s="2"/>
      <c r="AY410" s="2"/>
      <c r="AZ410" s="2"/>
      <c r="BA410" s="2"/>
      <c r="BB410" s="2"/>
      <c r="BC410" s="2"/>
    </row>
    <row r="411" spans="3:55" x14ac:dyDescent="0.35">
      <c r="C411" s="1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W411" s="2"/>
      <c r="AX411" s="2"/>
      <c r="AY411" s="2"/>
      <c r="AZ411" s="2"/>
      <c r="BA411" s="2"/>
      <c r="BB411" s="2"/>
      <c r="BC411" s="2"/>
    </row>
    <row r="412" spans="3:55" x14ac:dyDescent="0.35">
      <c r="C412" s="1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W412" s="2"/>
      <c r="AX412" s="2"/>
      <c r="AY412" s="2"/>
      <c r="AZ412" s="2"/>
      <c r="BA412" s="2"/>
      <c r="BB412" s="2"/>
      <c r="BC412" s="2"/>
    </row>
    <row r="413" spans="3:55" x14ac:dyDescent="0.35">
      <c r="C413" s="1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W413" s="2"/>
      <c r="AX413" s="2"/>
      <c r="AY413" s="2"/>
      <c r="AZ413" s="2"/>
      <c r="BA413" s="2"/>
      <c r="BB413" s="2"/>
      <c r="BC413" s="2"/>
    </row>
    <row r="414" spans="3:55" x14ac:dyDescent="0.35">
      <c r="C414" s="1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W414" s="2"/>
      <c r="AX414" s="2"/>
      <c r="AY414" s="2"/>
      <c r="AZ414" s="2"/>
      <c r="BA414" s="2"/>
      <c r="BB414" s="2"/>
      <c r="BC414" s="2"/>
    </row>
    <row r="415" spans="3:55" x14ac:dyDescent="0.35">
      <c r="C415" s="1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W415" s="2"/>
      <c r="AX415" s="2"/>
      <c r="AY415" s="2"/>
      <c r="AZ415" s="2"/>
      <c r="BA415" s="2"/>
      <c r="BB415" s="2"/>
      <c r="BC415" s="2"/>
    </row>
    <row r="416" spans="3:55" x14ac:dyDescent="0.35">
      <c r="C416" s="1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W416" s="2"/>
      <c r="AX416" s="2"/>
      <c r="AY416" s="2"/>
      <c r="AZ416" s="2"/>
      <c r="BA416" s="2"/>
      <c r="BB416" s="2"/>
      <c r="BC416" s="2"/>
    </row>
    <row r="417" spans="3:55" x14ac:dyDescent="0.35">
      <c r="C417" s="1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W417" s="2"/>
      <c r="AX417" s="2"/>
      <c r="AY417" s="2"/>
      <c r="AZ417" s="2"/>
      <c r="BA417" s="2"/>
      <c r="BB417" s="2"/>
      <c r="BC417" s="2"/>
    </row>
    <row r="418" spans="3:55" x14ac:dyDescent="0.35">
      <c r="C418" s="1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W418" s="2"/>
      <c r="AX418" s="2"/>
      <c r="AY418" s="2"/>
      <c r="AZ418" s="2"/>
      <c r="BA418" s="2"/>
      <c r="BB418" s="2"/>
      <c r="BC418" s="2"/>
    </row>
    <row r="419" spans="3:55" x14ac:dyDescent="0.35">
      <c r="C419" s="1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W419" s="2"/>
      <c r="AX419" s="2"/>
      <c r="AY419" s="2"/>
      <c r="AZ419" s="2"/>
      <c r="BA419" s="2"/>
      <c r="BB419" s="2"/>
      <c r="BC419" s="2"/>
    </row>
    <row r="420" spans="3:55" x14ac:dyDescent="0.35">
      <c r="C420" s="1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W420" s="2"/>
      <c r="AX420" s="2"/>
      <c r="AY420" s="2"/>
      <c r="AZ420" s="2"/>
      <c r="BA420" s="2"/>
      <c r="BB420" s="2"/>
      <c r="BC420" s="2"/>
    </row>
    <row r="421" spans="3:55" x14ac:dyDescent="0.35">
      <c r="C421" s="1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W421" s="2"/>
      <c r="AX421" s="2"/>
      <c r="AY421" s="2"/>
      <c r="AZ421" s="2"/>
      <c r="BA421" s="2"/>
      <c r="BB421" s="2"/>
      <c r="BC421" s="2"/>
    </row>
    <row r="422" spans="3:55" x14ac:dyDescent="0.35">
      <c r="C422" s="1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W422" s="2"/>
      <c r="AX422" s="2"/>
      <c r="AY422" s="2"/>
      <c r="AZ422" s="2"/>
      <c r="BA422" s="2"/>
      <c r="BB422" s="2"/>
      <c r="BC422" s="2"/>
    </row>
    <row r="423" spans="3:55" x14ac:dyDescent="0.35">
      <c r="C423" s="1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W423" s="2"/>
      <c r="AX423" s="2"/>
      <c r="AY423" s="2"/>
      <c r="AZ423" s="2"/>
      <c r="BA423" s="2"/>
      <c r="BB423" s="2"/>
      <c r="BC423" s="2"/>
    </row>
    <row r="424" spans="3:55" x14ac:dyDescent="0.35">
      <c r="C424" s="1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W424" s="2"/>
      <c r="AX424" s="2"/>
      <c r="AY424" s="2"/>
      <c r="AZ424" s="2"/>
      <c r="BA424" s="2"/>
      <c r="BB424" s="2"/>
      <c r="BC424" s="2"/>
    </row>
    <row r="425" spans="3:55" x14ac:dyDescent="0.35">
      <c r="C425" s="1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W425" s="2"/>
      <c r="AX425" s="2"/>
      <c r="AY425" s="2"/>
      <c r="AZ425" s="2"/>
      <c r="BA425" s="2"/>
      <c r="BB425" s="2"/>
      <c r="BC425" s="2"/>
    </row>
    <row r="426" spans="3:55" x14ac:dyDescent="0.35">
      <c r="C426" s="1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W426" s="2"/>
      <c r="AX426" s="2"/>
      <c r="AY426" s="2"/>
      <c r="AZ426" s="2"/>
      <c r="BA426" s="2"/>
      <c r="BB426" s="2"/>
      <c r="BC426" s="2"/>
    </row>
    <row r="427" spans="3:55" x14ac:dyDescent="0.35">
      <c r="C427" s="1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W427" s="2"/>
      <c r="AX427" s="2"/>
      <c r="AY427" s="2"/>
      <c r="AZ427" s="2"/>
      <c r="BA427" s="2"/>
      <c r="BB427" s="2"/>
      <c r="BC427" s="2"/>
    </row>
    <row r="428" spans="3:55" x14ac:dyDescent="0.35">
      <c r="C428" s="1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W428" s="2"/>
      <c r="AX428" s="2"/>
      <c r="AY428" s="2"/>
      <c r="AZ428" s="2"/>
      <c r="BA428" s="2"/>
      <c r="BB428" s="2"/>
      <c r="BC428" s="2"/>
    </row>
    <row r="429" spans="3:55" x14ac:dyDescent="0.35">
      <c r="C429" s="1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W429" s="2"/>
      <c r="AX429" s="2"/>
      <c r="AY429" s="2"/>
      <c r="AZ429" s="2"/>
      <c r="BA429" s="2"/>
      <c r="BB429" s="2"/>
      <c r="BC429" s="2"/>
    </row>
    <row r="430" spans="3:55" x14ac:dyDescent="0.35">
      <c r="C430" s="1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W430" s="2"/>
      <c r="AX430" s="2"/>
      <c r="AY430" s="2"/>
      <c r="AZ430" s="2"/>
      <c r="BA430" s="2"/>
      <c r="BB430" s="2"/>
      <c r="BC430" s="2"/>
    </row>
    <row r="431" spans="3:55" x14ac:dyDescent="0.35">
      <c r="C431" s="1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W431" s="2"/>
      <c r="AX431" s="2"/>
      <c r="AY431" s="2"/>
      <c r="AZ431" s="2"/>
      <c r="BA431" s="2"/>
      <c r="BB431" s="2"/>
      <c r="BC431" s="2"/>
    </row>
    <row r="432" spans="3:55" x14ac:dyDescent="0.35">
      <c r="C432" s="1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W432" s="2"/>
      <c r="AX432" s="2"/>
      <c r="AY432" s="2"/>
      <c r="AZ432" s="2"/>
      <c r="BA432" s="2"/>
      <c r="BB432" s="2"/>
      <c r="BC432" s="2"/>
    </row>
    <row r="433" spans="3:55" x14ac:dyDescent="0.35">
      <c r="C433" s="1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W433" s="2"/>
      <c r="AX433" s="2"/>
      <c r="AY433" s="2"/>
      <c r="AZ433" s="2"/>
      <c r="BA433" s="2"/>
      <c r="BB433" s="2"/>
      <c r="BC433" s="2"/>
    </row>
    <row r="434" spans="3:55" x14ac:dyDescent="0.35">
      <c r="C434" s="1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W434" s="2"/>
      <c r="AX434" s="2"/>
      <c r="AY434" s="2"/>
      <c r="AZ434" s="2"/>
      <c r="BA434" s="2"/>
      <c r="BB434" s="2"/>
      <c r="BC434" s="2"/>
    </row>
    <row r="435" spans="3:55" x14ac:dyDescent="0.35">
      <c r="C435" s="1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W435" s="2"/>
      <c r="AX435" s="2"/>
      <c r="AY435" s="2"/>
      <c r="AZ435" s="2"/>
      <c r="BA435" s="2"/>
      <c r="BB435" s="2"/>
      <c r="BC435" s="2"/>
    </row>
    <row r="436" spans="3:55" x14ac:dyDescent="0.35">
      <c r="C436" s="1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W436" s="2"/>
      <c r="AX436" s="2"/>
      <c r="AY436" s="2"/>
      <c r="AZ436" s="2"/>
      <c r="BA436" s="2"/>
      <c r="BB436" s="2"/>
      <c r="BC436" s="2"/>
    </row>
    <row r="437" spans="3:55" x14ac:dyDescent="0.35">
      <c r="C437" s="1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W437" s="2"/>
      <c r="AX437" s="2"/>
      <c r="AY437" s="2"/>
      <c r="AZ437" s="2"/>
      <c r="BA437" s="2"/>
      <c r="BB437" s="2"/>
      <c r="BC437" s="2"/>
    </row>
    <row r="438" spans="3:55" x14ac:dyDescent="0.35">
      <c r="C438" s="1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W438" s="2"/>
      <c r="AX438" s="2"/>
      <c r="AY438" s="2"/>
      <c r="AZ438" s="2"/>
      <c r="BA438" s="2"/>
      <c r="BB438" s="2"/>
      <c r="BC438" s="2"/>
    </row>
    <row r="439" spans="3:55" x14ac:dyDescent="0.35">
      <c r="C439" s="1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W439" s="2"/>
      <c r="AX439" s="2"/>
      <c r="AY439" s="2"/>
      <c r="AZ439" s="2"/>
      <c r="BA439" s="2"/>
      <c r="BB439" s="2"/>
      <c r="BC439" s="2"/>
    </row>
    <row r="440" spans="3:55" x14ac:dyDescent="0.35">
      <c r="C440" s="1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W440" s="2"/>
      <c r="AX440" s="2"/>
      <c r="AY440" s="2"/>
      <c r="AZ440" s="2"/>
      <c r="BA440" s="2"/>
      <c r="BB440" s="2"/>
      <c r="BC440" s="2"/>
    </row>
    <row r="441" spans="3:55" x14ac:dyDescent="0.35">
      <c r="C441" s="1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W441" s="2"/>
      <c r="AX441" s="2"/>
      <c r="AY441" s="2"/>
      <c r="AZ441" s="2"/>
      <c r="BA441" s="2"/>
      <c r="BB441" s="2"/>
      <c r="BC441" s="2"/>
    </row>
    <row r="442" spans="3:55" x14ac:dyDescent="0.35">
      <c r="C442" s="1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W442" s="2"/>
      <c r="AX442" s="2"/>
      <c r="AY442" s="2"/>
      <c r="AZ442" s="2"/>
      <c r="BA442" s="2"/>
      <c r="BB442" s="2"/>
      <c r="BC442" s="2"/>
    </row>
    <row r="443" spans="3:55" x14ac:dyDescent="0.35">
      <c r="C443" s="1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W443" s="2"/>
      <c r="AX443" s="2"/>
      <c r="AY443" s="2"/>
      <c r="AZ443" s="2"/>
      <c r="BA443" s="2"/>
      <c r="BB443" s="2"/>
      <c r="BC443" s="2"/>
    </row>
    <row r="444" spans="3:55" x14ac:dyDescent="0.35">
      <c r="C444" s="1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W444" s="2"/>
      <c r="AX444" s="2"/>
      <c r="AY444" s="2"/>
      <c r="AZ444" s="2"/>
      <c r="BA444" s="2"/>
      <c r="BB444" s="2"/>
      <c r="BC444" s="2"/>
    </row>
    <row r="445" spans="3:55" x14ac:dyDescent="0.35">
      <c r="C445" s="1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W445" s="2"/>
      <c r="AX445" s="2"/>
      <c r="AY445" s="2"/>
      <c r="AZ445" s="2"/>
      <c r="BA445" s="2"/>
      <c r="BB445" s="2"/>
      <c r="BC445" s="2"/>
    </row>
    <row r="446" spans="3:55" x14ac:dyDescent="0.35">
      <c r="C446" s="1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W446" s="2"/>
      <c r="AX446" s="2"/>
      <c r="AY446" s="2"/>
      <c r="AZ446" s="2"/>
      <c r="BA446" s="2"/>
      <c r="BB446" s="2"/>
      <c r="BC446" s="2"/>
    </row>
    <row r="447" spans="3:55" x14ac:dyDescent="0.35">
      <c r="C447" s="1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W447" s="2"/>
      <c r="AX447" s="2"/>
      <c r="AY447" s="2"/>
      <c r="AZ447" s="2"/>
      <c r="BA447" s="2"/>
      <c r="BB447" s="2"/>
      <c r="BC447" s="2"/>
    </row>
    <row r="448" spans="3:55" x14ac:dyDescent="0.35">
      <c r="C448" s="1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W448" s="2"/>
      <c r="AX448" s="2"/>
      <c r="AY448" s="2"/>
      <c r="AZ448" s="2"/>
      <c r="BA448" s="2"/>
      <c r="BB448" s="2"/>
      <c r="BC448" s="2"/>
    </row>
    <row r="449" spans="3:55" x14ac:dyDescent="0.35">
      <c r="C449" s="1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W449" s="2"/>
      <c r="AX449" s="2"/>
      <c r="AY449" s="2"/>
      <c r="AZ449" s="2"/>
      <c r="BA449" s="2"/>
      <c r="BB449" s="2"/>
      <c r="BC449" s="2"/>
    </row>
    <row r="450" spans="3:55" x14ac:dyDescent="0.35">
      <c r="C450" s="1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W450" s="2"/>
      <c r="AX450" s="2"/>
      <c r="AY450" s="2"/>
      <c r="AZ450" s="2"/>
      <c r="BA450" s="2"/>
      <c r="BB450" s="2"/>
      <c r="BC450" s="2"/>
    </row>
    <row r="451" spans="3:55" x14ac:dyDescent="0.35">
      <c r="C451" s="1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W451" s="2"/>
      <c r="AX451" s="2"/>
      <c r="AY451" s="2"/>
      <c r="AZ451" s="2"/>
      <c r="BA451" s="2"/>
      <c r="BB451" s="2"/>
      <c r="BC451" s="2"/>
    </row>
    <row r="452" spans="3:55" x14ac:dyDescent="0.35">
      <c r="C452" s="1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W452" s="2"/>
      <c r="AX452" s="2"/>
      <c r="AY452" s="2"/>
      <c r="AZ452" s="2"/>
      <c r="BA452" s="2"/>
      <c r="BB452" s="2"/>
      <c r="BC452" s="2"/>
    </row>
    <row r="453" spans="3:55" x14ac:dyDescent="0.35">
      <c r="C453" s="1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W453" s="2"/>
      <c r="AX453" s="2"/>
      <c r="AY453" s="2"/>
      <c r="AZ453" s="2"/>
      <c r="BA453" s="2"/>
      <c r="BB453" s="2"/>
      <c r="BC453" s="2"/>
    </row>
    <row r="454" spans="3:55" x14ac:dyDescent="0.35">
      <c r="C454" s="1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W454" s="2"/>
      <c r="AX454" s="2"/>
      <c r="AY454" s="2"/>
      <c r="AZ454" s="2"/>
      <c r="BA454" s="2"/>
      <c r="BB454" s="2"/>
      <c r="BC454" s="2"/>
    </row>
    <row r="455" spans="3:55" x14ac:dyDescent="0.35">
      <c r="C455" s="1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W455" s="2"/>
      <c r="AX455" s="2"/>
      <c r="AY455" s="2"/>
      <c r="AZ455" s="2"/>
      <c r="BA455" s="2"/>
      <c r="BB455" s="2"/>
      <c r="BC455" s="2"/>
    </row>
    <row r="456" spans="3:55" x14ac:dyDescent="0.35">
      <c r="C456" s="1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W456" s="2"/>
      <c r="AX456" s="2"/>
      <c r="AY456" s="2"/>
      <c r="AZ456" s="2"/>
      <c r="BA456" s="2"/>
      <c r="BB456" s="2"/>
      <c r="BC456" s="2"/>
    </row>
    <row r="457" spans="3:55" x14ac:dyDescent="0.35">
      <c r="C457" s="1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W457" s="2"/>
      <c r="AX457" s="2"/>
      <c r="AY457" s="2"/>
      <c r="AZ457" s="2"/>
      <c r="BA457" s="2"/>
      <c r="BB457" s="2"/>
      <c r="BC457" s="2"/>
    </row>
    <row r="458" spans="3:55" x14ac:dyDescent="0.35">
      <c r="C458" s="1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W458" s="2"/>
      <c r="AX458" s="2"/>
      <c r="AY458" s="2"/>
      <c r="AZ458" s="2"/>
      <c r="BA458" s="2"/>
      <c r="BB458" s="2"/>
      <c r="BC458" s="2"/>
    </row>
    <row r="459" spans="3:55" x14ac:dyDescent="0.35">
      <c r="C459" s="1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W459" s="2"/>
      <c r="AX459" s="2"/>
      <c r="AY459" s="2"/>
      <c r="AZ459" s="2"/>
      <c r="BA459" s="2"/>
      <c r="BB459" s="2"/>
      <c r="BC459" s="2"/>
    </row>
    <row r="460" spans="3:55" x14ac:dyDescent="0.35">
      <c r="C460" s="1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W460" s="2"/>
      <c r="AX460" s="2"/>
      <c r="AY460" s="2"/>
      <c r="AZ460" s="2"/>
      <c r="BA460" s="2"/>
      <c r="BB460" s="2"/>
      <c r="BC460" s="2"/>
    </row>
    <row r="461" spans="3:55" x14ac:dyDescent="0.35">
      <c r="C461" s="1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W461" s="2"/>
      <c r="AX461" s="2"/>
      <c r="AY461" s="2"/>
      <c r="AZ461" s="2"/>
      <c r="BA461" s="2"/>
      <c r="BB461" s="2"/>
      <c r="BC461" s="2"/>
    </row>
    <row r="462" spans="3:55" x14ac:dyDescent="0.35">
      <c r="C462" s="1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W462" s="2"/>
      <c r="AX462" s="2"/>
      <c r="AY462" s="2"/>
      <c r="AZ462" s="2"/>
      <c r="BA462" s="2"/>
      <c r="BB462" s="2"/>
      <c r="BC462" s="2"/>
    </row>
    <row r="463" spans="3:55" x14ac:dyDescent="0.35">
      <c r="C463" s="1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W463" s="2"/>
      <c r="AX463" s="2"/>
      <c r="AY463" s="2"/>
      <c r="AZ463" s="2"/>
      <c r="BA463" s="2"/>
      <c r="BB463" s="2"/>
      <c r="BC463" s="2"/>
    </row>
    <row r="464" spans="3:55" x14ac:dyDescent="0.35">
      <c r="C464" s="1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W464" s="2"/>
      <c r="AX464" s="2"/>
      <c r="AY464" s="2"/>
      <c r="AZ464" s="2"/>
      <c r="BA464" s="2"/>
      <c r="BB464" s="2"/>
      <c r="BC464" s="2"/>
    </row>
    <row r="465" spans="3:55" x14ac:dyDescent="0.35">
      <c r="C465" s="1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W465" s="2"/>
      <c r="AX465" s="2"/>
      <c r="AY465" s="2"/>
      <c r="AZ465" s="2"/>
      <c r="BA465" s="2"/>
      <c r="BB465" s="2"/>
      <c r="BC465" s="2"/>
    </row>
    <row r="466" spans="3:55" x14ac:dyDescent="0.35">
      <c r="C466" s="1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W466" s="2"/>
      <c r="AX466" s="2"/>
      <c r="AY466" s="2"/>
      <c r="AZ466" s="2"/>
      <c r="BA466" s="2"/>
      <c r="BB466" s="2"/>
      <c r="BC466" s="2"/>
    </row>
    <row r="467" spans="3:55" x14ac:dyDescent="0.35">
      <c r="C467" s="1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W467" s="2"/>
      <c r="AX467" s="2"/>
      <c r="AY467" s="2"/>
      <c r="AZ467" s="2"/>
      <c r="BA467" s="2"/>
      <c r="BB467" s="2"/>
      <c r="BC467" s="2"/>
    </row>
    <row r="468" spans="3:55" x14ac:dyDescent="0.35">
      <c r="C468" s="1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W468" s="2"/>
      <c r="AX468" s="2"/>
      <c r="AY468" s="2"/>
      <c r="AZ468" s="2"/>
      <c r="BA468" s="2"/>
      <c r="BB468" s="2"/>
      <c r="BC468" s="2"/>
    </row>
    <row r="469" spans="3:55" x14ac:dyDescent="0.35">
      <c r="C469" s="1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W469" s="2"/>
      <c r="AX469" s="2"/>
      <c r="AY469" s="2"/>
      <c r="AZ469" s="2"/>
      <c r="BA469" s="2"/>
      <c r="BB469" s="2"/>
      <c r="BC469" s="2"/>
    </row>
    <row r="470" spans="3:55" x14ac:dyDescent="0.35">
      <c r="C470" s="1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W470" s="2"/>
      <c r="AX470" s="2"/>
      <c r="AY470" s="2"/>
      <c r="AZ470" s="2"/>
      <c r="BA470" s="2"/>
      <c r="BB470" s="2"/>
      <c r="BC470" s="2"/>
    </row>
    <row r="471" spans="3:55" x14ac:dyDescent="0.35">
      <c r="C471" s="1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W471" s="2"/>
      <c r="AX471" s="2"/>
      <c r="AY471" s="2"/>
      <c r="AZ471" s="2"/>
      <c r="BA471" s="2"/>
      <c r="BB471" s="2"/>
      <c r="BC471" s="2"/>
    </row>
    <row r="472" spans="3:55" x14ac:dyDescent="0.35">
      <c r="C472" s="1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W472" s="2"/>
      <c r="AX472" s="2"/>
      <c r="AY472" s="2"/>
      <c r="AZ472" s="2"/>
      <c r="BA472" s="2"/>
      <c r="BB472" s="2"/>
      <c r="BC472" s="2"/>
    </row>
    <row r="473" spans="3:55" x14ac:dyDescent="0.35">
      <c r="C473" s="1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W473" s="2"/>
      <c r="AX473" s="2"/>
      <c r="AY473" s="2"/>
      <c r="AZ473" s="2"/>
      <c r="BA473" s="2"/>
      <c r="BB473" s="2"/>
      <c r="BC473" s="2"/>
    </row>
    <row r="474" spans="3:55" x14ac:dyDescent="0.35">
      <c r="C474" s="1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W474" s="2"/>
      <c r="AX474" s="2"/>
      <c r="AY474" s="2"/>
      <c r="AZ474" s="2"/>
      <c r="BA474" s="2"/>
      <c r="BB474" s="2"/>
      <c r="BC474" s="2"/>
    </row>
    <row r="475" spans="3:55" x14ac:dyDescent="0.35">
      <c r="C475" s="1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W475" s="2"/>
      <c r="AX475" s="2"/>
      <c r="AY475" s="2"/>
      <c r="AZ475" s="2"/>
      <c r="BA475" s="2"/>
      <c r="BB475" s="2"/>
      <c r="BC475" s="2"/>
    </row>
    <row r="476" spans="3:55" x14ac:dyDescent="0.35">
      <c r="C476" s="1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W476" s="2"/>
      <c r="AX476" s="2"/>
      <c r="AY476" s="2"/>
      <c r="AZ476" s="2"/>
      <c r="BA476" s="2"/>
      <c r="BB476" s="2"/>
      <c r="BC476" s="2"/>
    </row>
    <row r="477" spans="3:55" x14ac:dyDescent="0.35">
      <c r="C477" s="1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W477" s="2"/>
      <c r="AX477" s="2"/>
      <c r="AY477" s="2"/>
      <c r="AZ477" s="2"/>
      <c r="BA477" s="2"/>
      <c r="BB477" s="2"/>
      <c r="BC477" s="2"/>
    </row>
    <row r="478" spans="3:55" x14ac:dyDescent="0.35">
      <c r="C478" s="1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W478" s="2"/>
      <c r="AX478" s="2"/>
      <c r="AY478" s="2"/>
      <c r="AZ478" s="2"/>
      <c r="BA478" s="2"/>
      <c r="BB478" s="2"/>
      <c r="BC478" s="2"/>
    </row>
    <row r="479" spans="3:55" x14ac:dyDescent="0.35">
      <c r="C479" s="1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W479" s="2"/>
      <c r="AX479" s="2"/>
      <c r="AY479" s="2"/>
      <c r="AZ479" s="2"/>
      <c r="BA479" s="2"/>
      <c r="BB479" s="2"/>
      <c r="BC479" s="2"/>
    </row>
    <row r="480" spans="3:55" x14ac:dyDescent="0.35">
      <c r="C480" s="1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W480" s="2"/>
      <c r="AX480" s="2"/>
      <c r="AY480" s="2"/>
      <c r="AZ480" s="2"/>
      <c r="BA480" s="2"/>
      <c r="BB480" s="2"/>
      <c r="BC480" s="2"/>
    </row>
    <row r="481" spans="3:55" x14ac:dyDescent="0.35">
      <c r="C481" s="1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W481" s="2"/>
      <c r="AX481" s="2"/>
      <c r="AY481" s="2"/>
      <c r="AZ481" s="2"/>
      <c r="BA481" s="2"/>
      <c r="BB481" s="2"/>
      <c r="BC481" s="2"/>
    </row>
    <row r="482" spans="3:55" x14ac:dyDescent="0.35">
      <c r="C482" s="1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W482" s="2"/>
      <c r="AX482" s="2"/>
      <c r="AY482" s="2"/>
      <c r="AZ482" s="2"/>
      <c r="BA482" s="2"/>
      <c r="BB482" s="2"/>
      <c r="BC482" s="2"/>
    </row>
    <row r="483" spans="3:55" x14ac:dyDescent="0.35">
      <c r="C483" s="1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W483" s="2"/>
      <c r="AX483" s="2"/>
      <c r="AY483" s="2"/>
      <c r="AZ483" s="2"/>
      <c r="BA483" s="2"/>
      <c r="BB483" s="2"/>
      <c r="BC483" s="2"/>
    </row>
    <row r="484" spans="3:55" x14ac:dyDescent="0.35">
      <c r="C484" s="1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W484" s="2"/>
      <c r="AX484" s="2"/>
      <c r="AY484" s="2"/>
      <c r="AZ484" s="2"/>
      <c r="BA484" s="2"/>
      <c r="BB484" s="2"/>
      <c r="BC484" s="2"/>
    </row>
    <row r="485" spans="3:55" x14ac:dyDescent="0.35">
      <c r="C485" s="1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W485" s="2"/>
      <c r="AX485" s="2"/>
      <c r="AY485" s="2"/>
      <c r="AZ485" s="2"/>
      <c r="BA485" s="2"/>
      <c r="BB485" s="2"/>
      <c r="BC485" s="2"/>
    </row>
    <row r="486" spans="3:55" x14ac:dyDescent="0.35">
      <c r="C486" s="1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W486" s="2"/>
      <c r="AX486" s="2"/>
      <c r="AY486" s="2"/>
      <c r="AZ486" s="2"/>
      <c r="BA486" s="2"/>
      <c r="BB486" s="2"/>
      <c r="BC486" s="2"/>
    </row>
    <row r="487" spans="3:55" x14ac:dyDescent="0.35">
      <c r="C487" s="1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W487" s="2"/>
      <c r="AX487" s="2"/>
      <c r="AY487" s="2"/>
      <c r="AZ487" s="2"/>
      <c r="BA487" s="2"/>
      <c r="BB487" s="2"/>
      <c r="BC487" s="2"/>
    </row>
    <row r="488" spans="3:55" x14ac:dyDescent="0.35">
      <c r="C488" s="1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W488" s="2"/>
      <c r="AX488" s="2"/>
      <c r="AY488" s="2"/>
      <c r="AZ488" s="2"/>
      <c r="BA488" s="2"/>
      <c r="BB488" s="2"/>
      <c r="BC488" s="2"/>
    </row>
    <row r="489" spans="3:55" x14ac:dyDescent="0.35">
      <c r="C489" s="1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W489" s="2"/>
      <c r="AX489" s="2"/>
      <c r="AY489" s="2"/>
      <c r="AZ489" s="2"/>
      <c r="BA489" s="2"/>
      <c r="BB489" s="2"/>
      <c r="BC489" s="2"/>
    </row>
    <row r="490" spans="3:55" x14ac:dyDescent="0.35">
      <c r="C490" s="1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W490" s="2"/>
      <c r="AX490" s="2"/>
      <c r="AY490" s="2"/>
      <c r="AZ490" s="2"/>
      <c r="BA490" s="2"/>
      <c r="BB490" s="2"/>
      <c r="BC490" s="2"/>
    </row>
    <row r="491" spans="3:55" x14ac:dyDescent="0.35">
      <c r="C491" s="1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W491" s="2"/>
      <c r="AX491" s="2"/>
      <c r="AY491" s="2"/>
      <c r="AZ491" s="2"/>
      <c r="BA491" s="2"/>
      <c r="BB491" s="2"/>
      <c r="BC491" s="2"/>
    </row>
    <row r="492" spans="3:55" x14ac:dyDescent="0.35">
      <c r="C492" s="1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W492" s="2"/>
      <c r="AX492" s="2"/>
      <c r="AY492" s="2"/>
      <c r="AZ492" s="2"/>
      <c r="BA492" s="2"/>
      <c r="BB492" s="2"/>
      <c r="BC492" s="2"/>
    </row>
    <row r="493" spans="3:55" x14ac:dyDescent="0.35">
      <c r="C493" s="1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W493" s="2"/>
      <c r="AX493" s="2"/>
      <c r="AY493" s="2"/>
      <c r="AZ493" s="2"/>
      <c r="BA493" s="2"/>
      <c r="BB493" s="2"/>
      <c r="BC493" s="2"/>
    </row>
    <row r="494" spans="3:55" x14ac:dyDescent="0.35">
      <c r="C494" s="1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W494" s="2"/>
      <c r="AX494" s="2"/>
      <c r="AY494" s="2"/>
      <c r="AZ494" s="2"/>
      <c r="BA494" s="2"/>
      <c r="BB494" s="2"/>
      <c r="BC494" s="2"/>
    </row>
    <row r="495" spans="3:55" x14ac:dyDescent="0.35">
      <c r="C495" s="1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W495" s="2"/>
      <c r="AX495" s="2"/>
      <c r="AY495" s="2"/>
      <c r="AZ495" s="2"/>
      <c r="BA495" s="2"/>
      <c r="BB495" s="2"/>
      <c r="BC495" s="2"/>
    </row>
    <row r="496" spans="3:55" x14ac:dyDescent="0.35">
      <c r="C496" s="1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W496" s="2"/>
      <c r="AX496" s="2"/>
      <c r="AY496" s="2"/>
      <c r="AZ496" s="2"/>
      <c r="BA496" s="2"/>
      <c r="BB496" s="2"/>
      <c r="BC496" s="2"/>
    </row>
    <row r="497" spans="3:55" x14ac:dyDescent="0.35">
      <c r="C497" s="1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W497" s="2"/>
      <c r="AX497" s="2"/>
      <c r="AY497" s="2"/>
      <c r="AZ497" s="2"/>
      <c r="BA497" s="2"/>
      <c r="BB497" s="2"/>
      <c r="BC497" s="2"/>
    </row>
    <row r="498" spans="3:55" x14ac:dyDescent="0.35">
      <c r="C498" s="1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W498" s="2"/>
      <c r="AX498" s="2"/>
      <c r="AY498" s="2"/>
      <c r="AZ498" s="2"/>
      <c r="BA498" s="2"/>
      <c r="BB498" s="2"/>
      <c r="BC498" s="2"/>
    </row>
    <row r="499" spans="3:55" x14ac:dyDescent="0.35">
      <c r="C499" s="1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W499" s="2"/>
      <c r="AX499" s="2"/>
      <c r="AY499" s="2"/>
      <c r="AZ499" s="2"/>
      <c r="BA499" s="2"/>
      <c r="BB499" s="2"/>
      <c r="BC499" s="2"/>
    </row>
    <row r="500" spans="3:55" x14ac:dyDescent="0.35">
      <c r="C500" s="1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W500" s="2"/>
      <c r="AX500" s="2"/>
      <c r="AY500" s="2"/>
      <c r="AZ500" s="2"/>
      <c r="BA500" s="2"/>
      <c r="BB500" s="2"/>
      <c r="BC500" s="2"/>
    </row>
    <row r="501" spans="3:55" x14ac:dyDescent="0.35">
      <c r="C501" s="1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W501" s="2"/>
      <c r="AX501" s="2"/>
      <c r="AY501" s="2"/>
      <c r="AZ501" s="2"/>
      <c r="BA501" s="2"/>
      <c r="BB501" s="2"/>
      <c r="BC501" s="2"/>
    </row>
    <row r="502" spans="3:55" x14ac:dyDescent="0.35">
      <c r="C502" s="1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W502" s="2"/>
      <c r="AX502" s="2"/>
      <c r="AY502" s="2"/>
      <c r="AZ502" s="2"/>
      <c r="BA502" s="2"/>
      <c r="BB502" s="2"/>
      <c r="BC502" s="2"/>
    </row>
    <row r="503" spans="3:55" x14ac:dyDescent="0.35">
      <c r="C503" s="1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W503" s="2"/>
      <c r="AX503" s="2"/>
      <c r="AY503" s="2"/>
      <c r="AZ503" s="2"/>
      <c r="BA503" s="2"/>
      <c r="BB503" s="2"/>
      <c r="BC503" s="2"/>
    </row>
    <row r="504" spans="3:55" x14ac:dyDescent="0.35">
      <c r="C504" s="1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W504" s="2"/>
      <c r="AX504" s="2"/>
      <c r="AY504" s="2"/>
      <c r="AZ504" s="2"/>
      <c r="BA504" s="2"/>
      <c r="BB504" s="2"/>
      <c r="BC504" s="2"/>
    </row>
    <row r="505" spans="3:55" x14ac:dyDescent="0.35">
      <c r="C505" s="1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W505" s="2"/>
      <c r="AX505" s="2"/>
      <c r="AY505" s="2"/>
      <c r="AZ505" s="2"/>
      <c r="BA505" s="2"/>
      <c r="BB505" s="2"/>
      <c r="BC505" s="2"/>
    </row>
    <row r="506" spans="3:55" x14ac:dyDescent="0.35">
      <c r="C506" s="1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W506" s="2"/>
      <c r="AX506" s="2"/>
      <c r="AY506" s="2"/>
      <c r="AZ506" s="2"/>
      <c r="BA506" s="2"/>
      <c r="BB506" s="2"/>
      <c r="BC506" s="2"/>
    </row>
    <row r="507" spans="3:55" x14ac:dyDescent="0.35">
      <c r="C507" s="1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W507" s="2"/>
      <c r="AX507" s="2"/>
      <c r="AY507" s="2"/>
      <c r="AZ507" s="2"/>
      <c r="BA507" s="2"/>
      <c r="BB507" s="2"/>
      <c r="BC507" s="2"/>
    </row>
    <row r="508" spans="3:55" x14ac:dyDescent="0.35">
      <c r="C508" s="1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W508" s="2"/>
      <c r="AX508" s="2"/>
      <c r="AY508" s="2"/>
      <c r="AZ508" s="2"/>
      <c r="BA508" s="2"/>
      <c r="BB508" s="2"/>
      <c r="BC508" s="2"/>
    </row>
    <row r="509" spans="3:55" x14ac:dyDescent="0.35">
      <c r="C509" s="1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W509" s="2"/>
      <c r="AX509" s="2"/>
      <c r="AY509" s="2"/>
      <c r="AZ509" s="2"/>
      <c r="BA509" s="2"/>
      <c r="BB509" s="2"/>
      <c r="BC509" s="2"/>
    </row>
    <row r="510" spans="3:55" x14ac:dyDescent="0.35">
      <c r="C510" s="1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W510" s="2"/>
      <c r="AX510" s="2"/>
      <c r="AY510" s="2"/>
      <c r="AZ510" s="2"/>
      <c r="BA510" s="2"/>
      <c r="BB510" s="2"/>
      <c r="BC510" s="2"/>
    </row>
    <row r="511" spans="3:55" x14ac:dyDescent="0.35">
      <c r="C511" s="1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W511" s="2"/>
      <c r="AX511" s="2"/>
      <c r="AY511" s="2"/>
      <c r="AZ511" s="2"/>
      <c r="BA511" s="2"/>
      <c r="BB511" s="2"/>
      <c r="BC511" s="2"/>
    </row>
    <row r="512" spans="3:55" x14ac:dyDescent="0.35">
      <c r="C512" s="1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W512" s="2"/>
      <c r="AX512" s="2"/>
      <c r="AY512" s="2"/>
      <c r="AZ512" s="2"/>
      <c r="BA512" s="2"/>
      <c r="BB512" s="2"/>
      <c r="BC512" s="2"/>
    </row>
    <row r="513" spans="3:55" x14ac:dyDescent="0.35">
      <c r="C513" s="1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W513" s="2"/>
      <c r="AX513" s="2"/>
      <c r="AY513" s="2"/>
      <c r="AZ513" s="2"/>
      <c r="BA513" s="2"/>
      <c r="BB513" s="2"/>
      <c r="BC513" s="2"/>
    </row>
    <row r="514" spans="3:55" x14ac:dyDescent="0.35">
      <c r="C514" s="1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W514" s="2"/>
      <c r="AX514" s="2"/>
      <c r="AY514" s="2"/>
      <c r="AZ514" s="2"/>
      <c r="BA514" s="2"/>
      <c r="BB514" s="2"/>
      <c r="BC514" s="2"/>
    </row>
    <row r="515" spans="3:55" x14ac:dyDescent="0.35">
      <c r="C515" s="1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W515" s="2"/>
      <c r="AX515" s="2"/>
      <c r="AY515" s="2"/>
      <c r="AZ515" s="2"/>
      <c r="BA515" s="2"/>
      <c r="BB515" s="2"/>
      <c r="BC515" s="2"/>
    </row>
    <row r="516" spans="3:55" x14ac:dyDescent="0.35">
      <c r="C516" s="1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W516" s="2"/>
      <c r="AX516" s="2"/>
      <c r="AY516" s="2"/>
      <c r="AZ516" s="2"/>
      <c r="BA516" s="2"/>
      <c r="BB516" s="2"/>
      <c r="BC516" s="2"/>
    </row>
    <row r="517" spans="3:55" x14ac:dyDescent="0.35">
      <c r="C517" s="1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W517" s="2"/>
      <c r="AX517" s="2"/>
      <c r="AY517" s="2"/>
      <c r="AZ517" s="2"/>
      <c r="BA517" s="2"/>
      <c r="BB517" s="2"/>
      <c r="BC517" s="2"/>
    </row>
    <row r="518" spans="3:55" x14ac:dyDescent="0.35">
      <c r="C518" s="1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W518" s="2"/>
      <c r="AX518" s="2"/>
      <c r="AY518" s="2"/>
      <c r="AZ518" s="2"/>
      <c r="BA518" s="2"/>
      <c r="BB518" s="2"/>
      <c r="BC518" s="2"/>
    </row>
    <row r="519" spans="3:55" x14ac:dyDescent="0.35">
      <c r="C519" s="1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W519" s="2"/>
      <c r="AX519" s="2"/>
      <c r="AY519" s="2"/>
      <c r="AZ519" s="2"/>
      <c r="BA519" s="2"/>
      <c r="BB519" s="2"/>
      <c r="BC519" s="2"/>
    </row>
    <row r="520" spans="3:55" x14ac:dyDescent="0.35">
      <c r="C520" s="1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W520" s="2"/>
      <c r="AX520" s="2"/>
      <c r="AY520" s="2"/>
      <c r="AZ520" s="2"/>
      <c r="BA520" s="2"/>
      <c r="BB520" s="2"/>
      <c r="BC520" s="2"/>
    </row>
    <row r="521" spans="3:55" x14ac:dyDescent="0.35">
      <c r="C521" s="1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W521" s="2"/>
      <c r="AX521" s="2"/>
      <c r="AY521" s="2"/>
      <c r="AZ521" s="2"/>
      <c r="BA521" s="2"/>
      <c r="BB521" s="2"/>
      <c r="BC521" s="2"/>
    </row>
    <row r="522" spans="3:55" x14ac:dyDescent="0.35">
      <c r="C522" s="1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W522" s="2"/>
      <c r="AX522" s="2"/>
      <c r="AY522" s="2"/>
      <c r="AZ522" s="2"/>
      <c r="BA522" s="2"/>
      <c r="BB522" s="2"/>
      <c r="BC522" s="2"/>
    </row>
    <row r="523" spans="3:55" x14ac:dyDescent="0.35">
      <c r="C523" s="1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W523" s="2"/>
      <c r="AX523" s="2"/>
      <c r="AY523" s="2"/>
      <c r="AZ523" s="2"/>
      <c r="BA523" s="2"/>
      <c r="BB523" s="2"/>
      <c r="BC523" s="2"/>
    </row>
    <row r="524" spans="3:55" x14ac:dyDescent="0.35">
      <c r="C524" s="1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W524" s="2"/>
      <c r="AX524" s="2"/>
      <c r="AY524" s="2"/>
      <c r="AZ524" s="2"/>
      <c r="BA524" s="2"/>
      <c r="BB524" s="2"/>
      <c r="BC524" s="2"/>
    </row>
    <row r="525" spans="3:55" x14ac:dyDescent="0.35">
      <c r="C525" s="1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W525" s="2"/>
      <c r="AX525" s="2"/>
      <c r="AY525" s="2"/>
      <c r="AZ525" s="2"/>
      <c r="BA525" s="2"/>
      <c r="BB525" s="2"/>
      <c r="BC525" s="2"/>
    </row>
    <row r="526" spans="3:55" x14ac:dyDescent="0.35">
      <c r="C526" s="1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W526" s="2"/>
      <c r="AX526" s="2"/>
      <c r="AY526" s="2"/>
      <c r="AZ526" s="2"/>
      <c r="BA526" s="2"/>
      <c r="BB526" s="2"/>
      <c r="BC526" s="2"/>
    </row>
    <row r="527" spans="3:55" x14ac:dyDescent="0.35">
      <c r="C527" s="1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W527" s="2"/>
      <c r="AX527" s="2"/>
      <c r="AY527" s="2"/>
      <c r="AZ527" s="2"/>
      <c r="BA527" s="2"/>
      <c r="BB527" s="2"/>
      <c r="BC527" s="2"/>
    </row>
    <row r="528" spans="3:55" x14ac:dyDescent="0.35">
      <c r="C528" s="1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W528" s="2"/>
      <c r="AX528" s="2"/>
      <c r="AY528" s="2"/>
      <c r="AZ528" s="2"/>
      <c r="BA528" s="2"/>
      <c r="BB528" s="2"/>
      <c r="BC528" s="2"/>
    </row>
    <row r="529" spans="3:55" x14ac:dyDescent="0.35">
      <c r="C529" s="1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W529" s="2"/>
      <c r="AX529" s="2"/>
      <c r="AY529" s="2"/>
      <c r="AZ529" s="2"/>
      <c r="BA529" s="2"/>
      <c r="BB529" s="2"/>
      <c r="BC529" s="2"/>
    </row>
    <row r="530" spans="3:55" x14ac:dyDescent="0.35">
      <c r="C530" s="1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W530" s="2"/>
      <c r="AX530" s="2"/>
      <c r="AY530" s="2"/>
      <c r="AZ530" s="2"/>
      <c r="BA530" s="2"/>
      <c r="BB530" s="2"/>
      <c r="BC530" s="2"/>
    </row>
    <row r="531" spans="3:55" x14ac:dyDescent="0.35">
      <c r="C531" s="1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W531" s="2"/>
      <c r="AX531" s="2"/>
      <c r="AY531" s="2"/>
      <c r="AZ531" s="2"/>
      <c r="BA531" s="2"/>
      <c r="BB531" s="2"/>
      <c r="BC531" s="2"/>
    </row>
    <row r="532" spans="3:55" x14ac:dyDescent="0.35">
      <c r="C532" s="1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W532" s="2"/>
      <c r="AX532" s="2"/>
      <c r="AY532" s="2"/>
      <c r="AZ532" s="2"/>
      <c r="BA532" s="2"/>
      <c r="BB532" s="2"/>
      <c r="BC532" s="2"/>
    </row>
    <row r="533" spans="3:55" x14ac:dyDescent="0.35">
      <c r="C533" s="1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W533" s="2"/>
      <c r="AX533" s="2"/>
      <c r="AY533" s="2"/>
      <c r="AZ533" s="2"/>
      <c r="BA533" s="2"/>
      <c r="BB533" s="2"/>
      <c r="BC533" s="2"/>
    </row>
    <row r="534" spans="3:55" x14ac:dyDescent="0.35">
      <c r="C534" s="1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W534" s="2"/>
      <c r="AX534" s="2"/>
      <c r="AY534" s="2"/>
      <c r="AZ534" s="2"/>
      <c r="BA534" s="2"/>
      <c r="BB534" s="2"/>
      <c r="BC534" s="2"/>
    </row>
    <row r="535" spans="3:55" x14ac:dyDescent="0.35">
      <c r="C535" s="1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W535" s="2"/>
      <c r="AX535" s="2"/>
      <c r="AY535" s="2"/>
      <c r="AZ535" s="2"/>
      <c r="BA535" s="2"/>
      <c r="BB535" s="2"/>
      <c r="BC535" s="2"/>
    </row>
    <row r="536" spans="3:55" x14ac:dyDescent="0.35">
      <c r="C536" s="1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W536" s="2"/>
      <c r="AX536" s="2"/>
      <c r="AY536" s="2"/>
      <c r="AZ536" s="2"/>
      <c r="BA536" s="2"/>
      <c r="BB536" s="2"/>
      <c r="BC536" s="2"/>
    </row>
    <row r="537" spans="3:55" x14ac:dyDescent="0.35">
      <c r="C537" s="1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W537" s="2"/>
      <c r="AX537" s="2"/>
      <c r="AY537" s="2"/>
      <c r="AZ537" s="2"/>
      <c r="BA537" s="2"/>
      <c r="BB537" s="2"/>
      <c r="BC537" s="2"/>
    </row>
    <row r="538" spans="3:55" x14ac:dyDescent="0.35">
      <c r="C538" s="1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W538" s="2"/>
      <c r="AX538" s="2"/>
      <c r="AY538" s="2"/>
      <c r="AZ538" s="2"/>
      <c r="BA538" s="2"/>
      <c r="BB538" s="2"/>
      <c r="BC538" s="2"/>
    </row>
    <row r="539" spans="3:55" x14ac:dyDescent="0.35">
      <c r="C539" s="1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W539" s="2"/>
      <c r="AX539" s="2"/>
      <c r="AY539" s="2"/>
      <c r="AZ539" s="2"/>
      <c r="BA539" s="2"/>
      <c r="BB539" s="2"/>
      <c r="BC539" s="2"/>
    </row>
    <row r="540" spans="3:55" x14ac:dyDescent="0.35">
      <c r="C540" s="1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W540" s="2"/>
      <c r="AX540" s="2"/>
      <c r="AY540" s="2"/>
      <c r="AZ540" s="2"/>
      <c r="BA540" s="2"/>
      <c r="BB540" s="2"/>
      <c r="BC540" s="2"/>
    </row>
    <row r="541" spans="3:55" x14ac:dyDescent="0.35">
      <c r="C541" s="1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W541" s="2"/>
      <c r="AX541" s="2"/>
      <c r="AY541" s="2"/>
      <c r="AZ541" s="2"/>
      <c r="BA541" s="2"/>
      <c r="BB541" s="2"/>
      <c r="BC541" s="2"/>
    </row>
    <row r="542" spans="3:55" x14ac:dyDescent="0.35">
      <c r="C542" s="1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W542" s="2"/>
      <c r="AX542" s="2"/>
      <c r="AY542" s="2"/>
      <c r="AZ542" s="2"/>
      <c r="BA542" s="2"/>
      <c r="BB542" s="2"/>
      <c r="BC542" s="2"/>
    </row>
    <row r="543" spans="3:55" x14ac:dyDescent="0.35">
      <c r="C543" s="1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W543" s="2"/>
      <c r="AX543" s="2"/>
      <c r="AY543" s="2"/>
      <c r="AZ543" s="2"/>
      <c r="BA543" s="2"/>
      <c r="BB543" s="2"/>
      <c r="BC543" s="2"/>
    </row>
    <row r="544" spans="3:55" x14ac:dyDescent="0.35">
      <c r="C544" s="1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W544" s="2"/>
      <c r="AX544" s="2"/>
      <c r="AY544" s="2"/>
      <c r="AZ544" s="2"/>
      <c r="BA544" s="2"/>
      <c r="BB544" s="2"/>
      <c r="BC544" s="2"/>
    </row>
    <row r="545" spans="3:55" x14ac:dyDescent="0.35">
      <c r="C545" s="1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W545" s="2"/>
      <c r="AX545" s="2"/>
      <c r="AY545" s="2"/>
      <c r="AZ545" s="2"/>
      <c r="BA545" s="2"/>
      <c r="BB545" s="2"/>
      <c r="BC545" s="2"/>
    </row>
    <row r="546" spans="3:55" x14ac:dyDescent="0.35">
      <c r="C546" s="1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W546" s="2"/>
      <c r="AX546" s="2"/>
      <c r="AY546" s="2"/>
      <c r="AZ546" s="2"/>
      <c r="BA546" s="2"/>
      <c r="BB546" s="2"/>
      <c r="BC546" s="2"/>
    </row>
    <row r="547" spans="3:55" x14ac:dyDescent="0.35">
      <c r="C547" s="1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W547" s="2"/>
      <c r="AX547" s="2"/>
      <c r="AY547" s="2"/>
      <c r="AZ547" s="2"/>
      <c r="BA547" s="2"/>
      <c r="BB547" s="2"/>
      <c r="BC547" s="2"/>
    </row>
    <row r="548" spans="3:55" x14ac:dyDescent="0.35">
      <c r="C548" s="1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W548" s="2"/>
      <c r="AX548" s="2"/>
      <c r="AY548" s="2"/>
      <c r="AZ548" s="2"/>
      <c r="BA548" s="2"/>
      <c r="BB548" s="2"/>
      <c r="BC548" s="2"/>
    </row>
    <row r="549" spans="3:55" x14ac:dyDescent="0.35">
      <c r="C549" s="1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W549" s="2"/>
      <c r="AX549" s="2"/>
      <c r="AY549" s="2"/>
      <c r="AZ549" s="2"/>
      <c r="BA549" s="2"/>
      <c r="BB549" s="2"/>
      <c r="BC549" s="2"/>
    </row>
    <row r="550" spans="3:55" x14ac:dyDescent="0.35">
      <c r="C550" s="1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W550" s="2"/>
      <c r="AX550" s="2"/>
      <c r="AY550" s="2"/>
      <c r="AZ550" s="2"/>
      <c r="BA550" s="2"/>
      <c r="BB550" s="2"/>
      <c r="BC550" s="2"/>
    </row>
    <row r="551" spans="3:55" x14ac:dyDescent="0.35">
      <c r="C551" s="1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W551" s="2"/>
      <c r="AX551" s="2"/>
      <c r="AY551" s="2"/>
      <c r="AZ551" s="2"/>
      <c r="BA551" s="2"/>
      <c r="BB551" s="2"/>
      <c r="BC551" s="2"/>
    </row>
    <row r="552" spans="3:55" x14ac:dyDescent="0.35">
      <c r="C552" s="1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W552" s="2"/>
      <c r="AX552" s="2"/>
      <c r="AY552" s="2"/>
      <c r="AZ552" s="2"/>
      <c r="BA552" s="2"/>
      <c r="BB552" s="2"/>
      <c r="BC552" s="2"/>
    </row>
    <row r="553" spans="3:55" x14ac:dyDescent="0.35">
      <c r="C553" s="1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W553" s="2"/>
      <c r="AX553" s="2"/>
      <c r="AY553" s="2"/>
      <c r="AZ553" s="2"/>
      <c r="BA553" s="2"/>
      <c r="BB553" s="2"/>
      <c r="BC553" s="2"/>
    </row>
    <row r="554" spans="3:55" x14ac:dyDescent="0.35">
      <c r="C554" s="1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W554" s="2"/>
      <c r="AX554" s="2"/>
      <c r="AY554" s="2"/>
      <c r="AZ554" s="2"/>
      <c r="BA554" s="2"/>
      <c r="BB554" s="2"/>
      <c r="BC554" s="2"/>
    </row>
    <row r="555" spans="3:55" x14ac:dyDescent="0.35">
      <c r="C555" s="1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W555" s="2"/>
      <c r="AX555" s="2"/>
      <c r="AY555" s="2"/>
      <c r="AZ555" s="2"/>
      <c r="BA555" s="2"/>
      <c r="BB555" s="2"/>
      <c r="BC555" s="2"/>
    </row>
    <row r="556" spans="3:55" x14ac:dyDescent="0.35">
      <c r="C556" s="1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W556" s="2"/>
      <c r="AX556" s="2"/>
      <c r="AY556" s="2"/>
      <c r="AZ556" s="2"/>
      <c r="BA556" s="2"/>
      <c r="BB556" s="2"/>
      <c r="BC556" s="2"/>
    </row>
    <row r="557" spans="3:55" x14ac:dyDescent="0.35">
      <c r="C557" s="1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W557" s="2"/>
      <c r="AX557" s="2"/>
      <c r="AY557" s="2"/>
      <c r="AZ557" s="2"/>
      <c r="BA557" s="2"/>
      <c r="BB557" s="2"/>
      <c r="BC557" s="2"/>
    </row>
    <row r="558" spans="3:55" x14ac:dyDescent="0.35">
      <c r="C558" s="1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W558" s="2"/>
      <c r="AX558" s="2"/>
      <c r="AY558" s="2"/>
      <c r="AZ558" s="2"/>
      <c r="BA558" s="2"/>
      <c r="BB558" s="2"/>
      <c r="BC558" s="2"/>
    </row>
    <row r="559" spans="3:55" x14ac:dyDescent="0.35">
      <c r="C559" s="1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W559" s="2"/>
      <c r="AX559" s="2"/>
      <c r="AY559" s="2"/>
      <c r="AZ559" s="2"/>
      <c r="BA559" s="2"/>
      <c r="BB559" s="2"/>
      <c r="BC559" s="2"/>
    </row>
    <row r="560" spans="3:55" x14ac:dyDescent="0.35">
      <c r="C560" s="1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W560" s="2"/>
      <c r="AX560" s="2"/>
      <c r="AY560" s="2"/>
      <c r="AZ560" s="2"/>
      <c r="BA560" s="2"/>
      <c r="BB560" s="2"/>
      <c r="BC560" s="2"/>
    </row>
    <row r="561" spans="3:55" x14ac:dyDescent="0.35">
      <c r="C561" s="1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W561" s="2"/>
      <c r="AX561" s="2"/>
      <c r="AY561" s="2"/>
      <c r="AZ561" s="2"/>
      <c r="BA561" s="2"/>
      <c r="BB561" s="2"/>
      <c r="BC561" s="2"/>
    </row>
    <row r="562" spans="3:55" x14ac:dyDescent="0.35">
      <c r="C562" s="1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W562" s="2"/>
      <c r="AX562" s="2"/>
      <c r="AY562" s="2"/>
      <c r="AZ562" s="2"/>
      <c r="BA562" s="2"/>
      <c r="BB562" s="2"/>
      <c r="BC562" s="2"/>
    </row>
    <row r="563" spans="3:55" x14ac:dyDescent="0.35">
      <c r="C563" s="1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W563" s="2"/>
      <c r="AX563" s="2"/>
      <c r="AY563" s="2"/>
      <c r="AZ563" s="2"/>
      <c r="BA563" s="2"/>
      <c r="BB563" s="2"/>
      <c r="BC563" s="2"/>
    </row>
    <row r="564" spans="3:55" x14ac:dyDescent="0.35">
      <c r="C564" s="1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W564" s="2"/>
      <c r="AX564" s="2"/>
      <c r="AY564" s="2"/>
      <c r="AZ564" s="2"/>
      <c r="BA564" s="2"/>
      <c r="BB564" s="2"/>
      <c r="BC564" s="2"/>
    </row>
    <row r="565" spans="3:55" x14ac:dyDescent="0.35">
      <c r="C565" s="1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W565" s="2"/>
      <c r="AX565" s="2"/>
      <c r="AY565" s="2"/>
      <c r="AZ565" s="2"/>
      <c r="BA565" s="2"/>
      <c r="BB565" s="2"/>
      <c r="BC565" s="2"/>
    </row>
    <row r="566" spans="3:55" x14ac:dyDescent="0.35">
      <c r="C566" s="1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W566" s="2"/>
      <c r="AX566" s="2"/>
      <c r="AY566" s="2"/>
      <c r="AZ566" s="2"/>
      <c r="BA566" s="2"/>
      <c r="BB566" s="2"/>
      <c r="BC566" s="2"/>
    </row>
    <row r="567" spans="3:55" x14ac:dyDescent="0.35">
      <c r="C567" s="1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W567" s="2"/>
      <c r="AX567" s="2"/>
      <c r="AY567" s="2"/>
      <c r="AZ567" s="2"/>
      <c r="BA567" s="2"/>
      <c r="BB567" s="2"/>
      <c r="BC567" s="2"/>
    </row>
    <row r="568" spans="3:55" x14ac:dyDescent="0.35">
      <c r="C568" s="1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W568" s="2"/>
      <c r="AX568" s="2"/>
      <c r="AY568" s="2"/>
      <c r="AZ568" s="2"/>
      <c r="BA568" s="2"/>
      <c r="BB568" s="2"/>
      <c r="BC568" s="2"/>
    </row>
    <row r="569" spans="3:55" x14ac:dyDescent="0.35">
      <c r="C569" s="1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W569" s="2"/>
      <c r="AX569" s="2"/>
      <c r="AY569" s="2"/>
      <c r="AZ569" s="2"/>
      <c r="BA569" s="2"/>
      <c r="BB569" s="2"/>
      <c r="BC569" s="2"/>
    </row>
    <row r="570" spans="3:55" x14ac:dyDescent="0.35">
      <c r="C570" s="1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W570" s="2"/>
      <c r="AX570" s="2"/>
      <c r="AY570" s="2"/>
      <c r="AZ570" s="2"/>
      <c r="BA570" s="2"/>
      <c r="BB570" s="2"/>
      <c r="BC570" s="2"/>
    </row>
    <row r="571" spans="3:55" x14ac:dyDescent="0.35">
      <c r="C571" s="1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W571" s="2"/>
      <c r="AX571" s="2"/>
      <c r="AY571" s="2"/>
      <c r="AZ571" s="2"/>
      <c r="BA571" s="2"/>
      <c r="BB571" s="2"/>
      <c r="BC571" s="2"/>
    </row>
    <row r="572" spans="3:55" x14ac:dyDescent="0.35">
      <c r="C572" s="1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W572" s="2"/>
      <c r="AX572" s="2"/>
      <c r="AY572" s="2"/>
      <c r="AZ572" s="2"/>
      <c r="BA572" s="2"/>
      <c r="BB572" s="2"/>
      <c r="BC572" s="2"/>
    </row>
    <row r="573" spans="3:55" x14ac:dyDescent="0.35">
      <c r="C573" s="1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W573" s="2"/>
      <c r="AX573" s="2"/>
      <c r="AY573" s="2"/>
      <c r="AZ573" s="2"/>
      <c r="BA573" s="2"/>
      <c r="BB573" s="2"/>
      <c r="BC573" s="2"/>
    </row>
    <row r="574" spans="3:55" x14ac:dyDescent="0.35">
      <c r="C574" s="1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W574" s="2"/>
      <c r="AX574" s="2"/>
      <c r="AY574" s="2"/>
      <c r="AZ574" s="2"/>
      <c r="BA574" s="2"/>
      <c r="BB574" s="2"/>
      <c r="BC574" s="2"/>
    </row>
    <row r="575" spans="3:55" x14ac:dyDescent="0.35">
      <c r="C575" s="1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W575" s="2"/>
      <c r="AX575" s="2"/>
      <c r="AY575" s="2"/>
      <c r="AZ575" s="2"/>
      <c r="BA575" s="2"/>
      <c r="BB575" s="2"/>
      <c r="BC575" s="2"/>
    </row>
    <row r="576" spans="3:55" x14ac:dyDescent="0.35">
      <c r="C576" s="1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W576" s="2"/>
      <c r="AX576" s="2"/>
      <c r="AY576" s="2"/>
      <c r="AZ576" s="2"/>
      <c r="BA576" s="2"/>
      <c r="BB576" s="2"/>
      <c r="BC576" s="2"/>
    </row>
    <row r="577" spans="3:55" x14ac:dyDescent="0.35">
      <c r="C577" s="1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W577" s="2"/>
      <c r="AX577" s="2"/>
      <c r="AY577" s="2"/>
      <c r="AZ577" s="2"/>
      <c r="BA577" s="2"/>
      <c r="BB577" s="2"/>
      <c r="BC577" s="2"/>
    </row>
    <row r="578" spans="3:55" x14ac:dyDescent="0.35">
      <c r="C578" s="1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W578" s="2"/>
      <c r="AX578" s="2"/>
      <c r="AY578" s="2"/>
      <c r="AZ578" s="2"/>
      <c r="BA578" s="2"/>
      <c r="BB578" s="2"/>
      <c r="BC578" s="2"/>
    </row>
    <row r="579" spans="3:55" x14ac:dyDescent="0.35">
      <c r="C579" s="1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W579" s="2"/>
      <c r="AX579" s="2"/>
      <c r="AY579" s="2"/>
      <c r="AZ579" s="2"/>
      <c r="BA579" s="2"/>
      <c r="BB579" s="2"/>
      <c r="BC579" s="2"/>
    </row>
    <row r="580" spans="3:55" x14ac:dyDescent="0.35">
      <c r="C580" s="1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W580" s="2"/>
      <c r="AX580" s="2"/>
      <c r="AY580" s="2"/>
      <c r="AZ580" s="2"/>
      <c r="BA580" s="2"/>
      <c r="BB580" s="2"/>
      <c r="BC580" s="2"/>
    </row>
    <row r="581" spans="3:55" x14ac:dyDescent="0.35">
      <c r="C581" s="1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W581" s="2"/>
      <c r="AX581" s="2"/>
      <c r="AY581" s="2"/>
      <c r="AZ581" s="2"/>
      <c r="BA581" s="2"/>
      <c r="BB581" s="2"/>
      <c r="BC581" s="2"/>
    </row>
    <row r="582" spans="3:55" x14ac:dyDescent="0.35">
      <c r="C582" s="1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W582" s="2"/>
      <c r="AX582" s="2"/>
      <c r="AY582" s="2"/>
      <c r="AZ582" s="2"/>
      <c r="BA582" s="2"/>
      <c r="BB582" s="2"/>
      <c r="BC582" s="2"/>
    </row>
    <row r="583" spans="3:55" x14ac:dyDescent="0.35">
      <c r="C583" s="1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W583" s="2"/>
      <c r="AX583" s="2"/>
      <c r="AY583" s="2"/>
      <c r="AZ583" s="2"/>
      <c r="BA583" s="2"/>
      <c r="BB583" s="2"/>
      <c r="BC583" s="2"/>
    </row>
    <row r="584" spans="3:55" x14ac:dyDescent="0.35">
      <c r="C584" s="1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W584" s="2"/>
      <c r="AX584" s="2"/>
      <c r="AY584" s="2"/>
      <c r="AZ584" s="2"/>
      <c r="BA584" s="2"/>
      <c r="BB584" s="2"/>
      <c r="BC584" s="2"/>
    </row>
    <row r="585" spans="3:55" x14ac:dyDescent="0.35">
      <c r="C585" s="1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W585" s="2"/>
      <c r="AX585" s="2"/>
      <c r="AY585" s="2"/>
      <c r="AZ585" s="2"/>
      <c r="BA585" s="2"/>
      <c r="BB585" s="2"/>
      <c r="BC585" s="2"/>
    </row>
    <row r="586" spans="3:55" x14ac:dyDescent="0.35">
      <c r="C586" s="1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W586" s="2"/>
      <c r="AX586" s="2"/>
      <c r="AY586" s="2"/>
      <c r="AZ586" s="2"/>
      <c r="BA586" s="2"/>
      <c r="BB586" s="2"/>
      <c r="BC586" s="2"/>
    </row>
    <row r="587" spans="3:55" x14ac:dyDescent="0.35">
      <c r="C587" s="1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W587" s="2"/>
      <c r="AX587" s="2"/>
      <c r="AY587" s="2"/>
      <c r="AZ587" s="2"/>
      <c r="BA587" s="2"/>
      <c r="BB587" s="2"/>
      <c r="BC587" s="2"/>
    </row>
    <row r="588" spans="3:55" x14ac:dyDescent="0.35">
      <c r="C588" s="1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W588" s="2"/>
      <c r="AX588" s="2"/>
      <c r="AY588" s="2"/>
      <c r="AZ588" s="2"/>
      <c r="BA588" s="2"/>
      <c r="BB588" s="2"/>
      <c r="BC588" s="2"/>
    </row>
    <row r="589" spans="3:55" x14ac:dyDescent="0.35">
      <c r="C589" s="1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W589" s="2"/>
      <c r="AX589" s="2"/>
      <c r="AY589" s="2"/>
      <c r="AZ589" s="2"/>
      <c r="BA589" s="2"/>
      <c r="BB589" s="2"/>
      <c r="BC589" s="2"/>
    </row>
    <row r="590" spans="3:55" x14ac:dyDescent="0.35">
      <c r="C590" s="1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W590" s="2"/>
      <c r="AX590" s="2"/>
      <c r="AY590" s="2"/>
      <c r="AZ590" s="2"/>
      <c r="BA590" s="2"/>
      <c r="BB590" s="2"/>
      <c r="BC590" s="2"/>
    </row>
    <row r="591" spans="3:55" x14ac:dyDescent="0.35">
      <c r="C591" s="1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W591" s="2"/>
      <c r="AX591" s="2"/>
      <c r="AY591" s="2"/>
      <c r="AZ591" s="2"/>
      <c r="BA591" s="2"/>
      <c r="BB591" s="2"/>
      <c r="BC591" s="2"/>
    </row>
    <row r="592" spans="3:55" x14ac:dyDescent="0.35">
      <c r="C592" s="1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W592" s="2"/>
      <c r="AX592" s="2"/>
      <c r="AY592" s="2"/>
      <c r="AZ592" s="2"/>
      <c r="BA592" s="2"/>
      <c r="BB592" s="2"/>
      <c r="BC592" s="2"/>
    </row>
    <row r="593" spans="3:55" x14ac:dyDescent="0.35">
      <c r="C593" s="1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W593" s="2"/>
      <c r="AX593" s="2"/>
      <c r="AY593" s="2"/>
      <c r="AZ593" s="2"/>
      <c r="BA593" s="2"/>
      <c r="BB593" s="2"/>
      <c r="BC593" s="2"/>
    </row>
    <row r="594" spans="3:55" x14ac:dyDescent="0.35">
      <c r="C594" s="1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W594" s="2"/>
      <c r="AX594" s="2"/>
      <c r="AY594" s="2"/>
      <c r="AZ594" s="2"/>
      <c r="BA594" s="2"/>
      <c r="BB594" s="2"/>
      <c r="BC594" s="2"/>
    </row>
    <row r="595" spans="3:55" x14ac:dyDescent="0.35">
      <c r="C595" s="1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W595" s="2"/>
      <c r="AX595" s="2"/>
      <c r="AY595" s="2"/>
      <c r="AZ595" s="2"/>
      <c r="BA595" s="2"/>
      <c r="BB595" s="2"/>
      <c r="BC595" s="2"/>
    </row>
    <row r="596" spans="3:55" x14ac:dyDescent="0.35">
      <c r="C596" s="1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W596" s="2"/>
      <c r="AX596" s="2"/>
      <c r="AY596" s="2"/>
      <c r="AZ596" s="2"/>
      <c r="BA596" s="2"/>
      <c r="BB596" s="2"/>
      <c r="BC596" s="2"/>
    </row>
    <row r="597" spans="3:55" x14ac:dyDescent="0.35">
      <c r="C597" s="1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W597" s="2"/>
      <c r="AX597" s="2"/>
      <c r="AY597" s="2"/>
      <c r="AZ597" s="2"/>
      <c r="BA597" s="2"/>
      <c r="BB597" s="2"/>
      <c r="BC597" s="2"/>
    </row>
    <row r="598" spans="3:55" x14ac:dyDescent="0.35">
      <c r="C598" s="1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W598" s="2"/>
      <c r="AX598" s="2"/>
      <c r="AY598" s="2"/>
      <c r="AZ598" s="2"/>
      <c r="BA598" s="2"/>
      <c r="BB598" s="2"/>
      <c r="BC598" s="2"/>
    </row>
    <row r="599" spans="3:55" x14ac:dyDescent="0.35">
      <c r="C599" s="1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W599" s="2"/>
      <c r="AX599" s="2"/>
      <c r="AY599" s="2"/>
      <c r="AZ599" s="2"/>
      <c r="BA599" s="2"/>
      <c r="BB599" s="2"/>
      <c r="BC599" s="2"/>
    </row>
    <row r="600" spans="3:55" x14ac:dyDescent="0.35">
      <c r="C600" s="1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W600" s="2"/>
      <c r="AX600" s="2"/>
      <c r="AY600" s="2"/>
      <c r="AZ600" s="2"/>
      <c r="BA600" s="2"/>
      <c r="BB600" s="2"/>
      <c r="BC600" s="2"/>
    </row>
    <row r="601" spans="3:55" x14ac:dyDescent="0.35">
      <c r="C601" s="1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W601" s="2"/>
      <c r="AX601" s="2"/>
      <c r="AY601" s="2"/>
      <c r="AZ601" s="2"/>
      <c r="BA601" s="2"/>
      <c r="BB601" s="2"/>
      <c r="BC601" s="2"/>
    </row>
    <row r="602" spans="3:55" x14ac:dyDescent="0.35">
      <c r="C602" s="1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W602" s="2"/>
      <c r="AX602" s="2"/>
      <c r="AY602" s="2"/>
      <c r="AZ602" s="2"/>
      <c r="BA602" s="2"/>
      <c r="BB602" s="2"/>
      <c r="BC602" s="2"/>
    </row>
    <row r="603" spans="3:55" x14ac:dyDescent="0.35">
      <c r="C603" s="1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W603" s="2"/>
      <c r="AX603" s="2"/>
      <c r="AY603" s="2"/>
      <c r="AZ603" s="2"/>
      <c r="BA603" s="2"/>
      <c r="BB603" s="2"/>
      <c r="BC603" s="2"/>
    </row>
    <row r="604" spans="3:55" x14ac:dyDescent="0.35">
      <c r="C604" s="1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W604" s="2"/>
      <c r="AX604" s="2"/>
      <c r="AY604" s="2"/>
      <c r="AZ604" s="2"/>
      <c r="BA604" s="2"/>
      <c r="BB604" s="2"/>
      <c r="BC604" s="2"/>
    </row>
    <row r="605" spans="3:55" x14ac:dyDescent="0.35">
      <c r="C605" s="1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W605" s="2"/>
      <c r="AX605" s="2"/>
      <c r="AY605" s="2"/>
      <c r="AZ605" s="2"/>
      <c r="BA605" s="2"/>
      <c r="BB605" s="2"/>
      <c r="BC605" s="2"/>
    </row>
    <row r="606" spans="3:55" x14ac:dyDescent="0.35">
      <c r="C606" s="1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W606" s="2"/>
      <c r="AX606" s="2"/>
      <c r="AY606" s="2"/>
      <c r="AZ606" s="2"/>
      <c r="BA606" s="2"/>
      <c r="BB606" s="2"/>
      <c r="BC606" s="2"/>
    </row>
    <row r="607" spans="3:55" x14ac:dyDescent="0.35">
      <c r="C607" s="1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W607" s="2"/>
      <c r="AX607" s="2"/>
      <c r="AY607" s="2"/>
      <c r="AZ607" s="2"/>
      <c r="BA607" s="2"/>
      <c r="BB607" s="2"/>
      <c r="BC607" s="2"/>
    </row>
    <row r="608" spans="3:55" x14ac:dyDescent="0.35">
      <c r="C608" s="1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W608" s="2"/>
      <c r="AX608" s="2"/>
      <c r="AY608" s="2"/>
      <c r="AZ608" s="2"/>
      <c r="BA608" s="2"/>
      <c r="BB608" s="2"/>
      <c r="BC608" s="2"/>
    </row>
    <row r="609" spans="3:55" x14ac:dyDescent="0.35">
      <c r="C609" s="1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W609" s="2"/>
      <c r="AX609" s="2"/>
      <c r="AY609" s="2"/>
      <c r="AZ609" s="2"/>
      <c r="BA609" s="2"/>
      <c r="BB609" s="2"/>
      <c r="BC609" s="2"/>
    </row>
    <row r="610" spans="3:55" x14ac:dyDescent="0.35">
      <c r="C610" s="1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W610" s="2"/>
      <c r="AX610" s="2"/>
      <c r="AY610" s="2"/>
      <c r="AZ610" s="2"/>
      <c r="BA610" s="2"/>
      <c r="BB610" s="2"/>
      <c r="BC610" s="2"/>
    </row>
    <row r="611" spans="3:55" x14ac:dyDescent="0.35">
      <c r="C611" s="1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W611" s="2"/>
      <c r="AX611" s="2"/>
      <c r="AY611" s="2"/>
      <c r="AZ611" s="2"/>
      <c r="BA611" s="2"/>
      <c r="BB611" s="2"/>
      <c r="BC611" s="2"/>
    </row>
    <row r="612" spans="3:55" x14ac:dyDescent="0.35">
      <c r="C612" s="1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W612" s="2"/>
      <c r="AX612" s="2"/>
      <c r="AY612" s="2"/>
      <c r="AZ612" s="2"/>
      <c r="BA612" s="2"/>
      <c r="BB612" s="2"/>
      <c r="BC612" s="2"/>
    </row>
    <row r="613" spans="3:55" x14ac:dyDescent="0.35">
      <c r="C613" s="1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W613" s="2"/>
      <c r="AX613" s="2"/>
      <c r="AY613" s="2"/>
      <c r="AZ613" s="2"/>
      <c r="BA613" s="2"/>
      <c r="BB613" s="2"/>
      <c r="BC613" s="2"/>
    </row>
    <row r="614" spans="3:55" x14ac:dyDescent="0.35">
      <c r="C614" s="1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W614" s="2"/>
      <c r="AX614" s="2"/>
      <c r="AY614" s="2"/>
      <c r="AZ614" s="2"/>
      <c r="BA614" s="2"/>
      <c r="BB614" s="2"/>
      <c r="BC614" s="2"/>
    </row>
    <row r="615" spans="3:55" x14ac:dyDescent="0.35">
      <c r="C615" s="1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W615" s="2"/>
      <c r="AX615" s="2"/>
      <c r="AY615" s="2"/>
      <c r="AZ615" s="2"/>
      <c r="BA615" s="2"/>
      <c r="BB615" s="2"/>
      <c r="BC615" s="2"/>
    </row>
    <row r="616" spans="3:55" x14ac:dyDescent="0.35">
      <c r="C616" s="1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W616" s="2"/>
      <c r="AX616" s="2"/>
      <c r="AY616" s="2"/>
      <c r="AZ616" s="2"/>
      <c r="BA616" s="2"/>
      <c r="BB616" s="2"/>
      <c r="BC616" s="2"/>
    </row>
    <row r="617" spans="3:55" x14ac:dyDescent="0.35">
      <c r="C617" s="1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W617" s="2"/>
      <c r="AX617" s="2"/>
      <c r="AY617" s="2"/>
      <c r="AZ617" s="2"/>
      <c r="BA617" s="2"/>
      <c r="BB617" s="2"/>
      <c r="BC617" s="2"/>
    </row>
    <row r="618" spans="3:55" x14ac:dyDescent="0.35">
      <c r="C618" s="1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W618" s="2"/>
      <c r="AX618" s="2"/>
      <c r="AY618" s="2"/>
      <c r="AZ618" s="2"/>
      <c r="BA618" s="2"/>
      <c r="BB618" s="2"/>
      <c r="BC618" s="2"/>
    </row>
    <row r="619" spans="3:55" x14ac:dyDescent="0.35">
      <c r="C619" s="1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W619" s="2"/>
      <c r="AX619" s="2"/>
      <c r="AY619" s="2"/>
      <c r="AZ619" s="2"/>
      <c r="BA619" s="2"/>
      <c r="BB619" s="2"/>
      <c r="BC619" s="2"/>
    </row>
    <row r="620" spans="3:55" x14ac:dyDescent="0.35">
      <c r="C620" s="1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W620" s="2"/>
      <c r="AX620" s="2"/>
      <c r="AY620" s="2"/>
      <c r="AZ620" s="2"/>
      <c r="BA620" s="2"/>
      <c r="BB620" s="2"/>
      <c r="BC620" s="2"/>
    </row>
    <row r="621" spans="3:55" x14ac:dyDescent="0.35">
      <c r="C621" s="1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W621" s="2"/>
      <c r="AX621" s="2"/>
      <c r="AY621" s="2"/>
      <c r="AZ621" s="2"/>
      <c r="BA621" s="2"/>
      <c r="BB621" s="2"/>
      <c r="BC621" s="2"/>
    </row>
    <row r="622" spans="3:55" x14ac:dyDescent="0.35">
      <c r="C622" s="1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W622" s="2"/>
      <c r="AX622" s="2"/>
      <c r="AY622" s="2"/>
      <c r="AZ622" s="2"/>
      <c r="BA622" s="2"/>
      <c r="BB622" s="2"/>
      <c r="BC622" s="2"/>
    </row>
    <row r="623" spans="3:55" x14ac:dyDescent="0.35">
      <c r="C623" s="1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W623" s="2"/>
      <c r="AX623" s="2"/>
      <c r="AY623" s="2"/>
      <c r="AZ623" s="2"/>
      <c r="BA623" s="2"/>
      <c r="BB623" s="2"/>
      <c r="BC623" s="2"/>
    </row>
    <row r="624" spans="3:55" x14ac:dyDescent="0.35">
      <c r="C624" s="1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W624" s="2"/>
      <c r="AX624" s="2"/>
      <c r="AY624" s="2"/>
      <c r="AZ624" s="2"/>
      <c r="BA624" s="2"/>
      <c r="BB624" s="2"/>
      <c r="BC624" s="2"/>
    </row>
    <row r="625" spans="3:55" x14ac:dyDescent="0.35">
      <c r="C625" s="1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W625" s="2"/>
      <c r="AX625" s="2"/>
      <c r="AY625" s="2"/>
      <c r="AZ625" s="2"/>
      <c r="BA625" s="2"/>
      <c r="BB625" s="2"/>
      <c r="BC625" s="2"/>
    </row>
    <row r="626" spans="3:55" x14ac:dyDescent="0.35">
      <c r="C626" s="1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W626" s="2"/>
      <c r="AX626" s="2"/>
      <c r="AY626" s="2"/>
      <c r="AZ626" s="2"/>
      <c r="BA626" s="2"/>
      <c r="BB626" s="2"/>
      <c r="BC626" s="2"/>
    </row>
    <row r="627" spans="3:55" x14ac:dyDescent="0.35">
      <c r="C627" s="1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W627" s="2"/>
      <c r="AX627" s="2"/>
      <c r="AY627" s="2"/>
      <c r="AZ627" s="2"/>
      <c r="BA627" s="2"/>
      <c r="BB627" s="2"/>
      <c r="BC627" s="2"/>
    </row>
    <row r="628" spans="3:55" x14ac:dyDescent="0.35">
      <c r="C628" s="1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W628" s="2"/>
      <c r="AX628" s="2"/>
      <c r="AY628" s="2"/>
      <c r="AZ628" s="2"/>
      <c r="BA628" s="2"/>
      <c r="BB628" s="2"/>
      <c r="BC628" s="2"/>
    </row>
    <row r="629" spans="3:55" x14ac:dyDescent="0.35">
      <c r="C629" s="1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W629" s="2"/>
      <c r="AX629" s="2"/>
      <c r="AY629" s="2"/>
      <c r="AZ629" s="2"/>
      <c r="BA629" s="2"/>
      <c r="BB629" s="2"/>
      <c r="BC629" s="2"/>
    </row>
    <row r="630" spans="3:55" x14ac:dyDescent="0.35">
      <c r="C630" s="1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W630" s="2"/>
      <c r="AX630" s="2"/>
      <c r="AY630" s="2"/>
      <c r="AZ630" s="2"/>
      <c r="BA630" s="2"/>
      <c r="BB630" s="2"/>
      <c r="BC630" s="2"/>
    </row>
    <row r="631" spans="3:55" x14ac:dyDescent="0.35">
      <c r="C631" s="1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W631" s="2"/>
      <c r="AX631" s="2"/>
      <c r="AY631" s="2"/>
      <c r="AZ631" s="2"/>
      <c r="BA631" s="2"/>
      <c r="BB631" s="2"/>
      <c r="BC631" s="2"/>
    </row>
    <row r="632" spans="3:55" x14ac:dyDescent="0.35">
      <c r="C632" s="1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W632" s="2"/>
      <c r="AX632" s="2"/>
      <c r="AY632" s="2"/>
      <c r="AZ632" s="2"/>
      <c r="BA632" s="2"/>
      <c r="BB632" s="2"/>
      <c r="BC632" s="2"/>
    </row>
    <row r="633" spans="3:55" x14ac:dyDescent="0.35">
      <c r="C633" s="1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W633" s="2"/>
      <c r="AX633" s="2"/>
      <c r="AY633" s="2"/>
      <c r="AZ633" s="2"/>
      <c r="BA633" s="2"/>
      <c r="BB633" s="2"/>
      <c r="BC633" s="2"/>
    </row>
    <row r="634" spans="3:55" x14ac:dyDescent="0.35">
      <c r="C634" s="1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W634" s="2"/>
      <c r="AX634" s="2"/>
      <c r="AY634" s="2"/>
      <c r="AZ634" s="2"/>
      <c r="BA634" s="2"/>
      <c r="BB634" s="2"/>
      <c r="BC634" s="2"/>
    </row>
    <row r="635" spans="3:55" x14ac:dyDescent="0.35">
      <c r="C635" s="1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W635" s="2"/>
      <c r="AX635" s="2"/>
      <c r="AY635" s="2"/>
      <c r="AZ635" s="2"/>
      <c r="BA635" s="2"/>
      <c r="BB635" s="2"/>
      <c r="BC635" s="2"/>
    </row>
    <row r="636" spans="3:55" x14ac:dyDescent="0.35">
      <c r="C636" s="1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W636" s="2"/>
      <c r="AX636" s="2"/>
      <c r="AY636" s="2"/>
      <c r="AZ636" s="2"/>
      <c r="BA636" s="2"/>
      <c r="BB636" s="2"/>
      <c r="BC636" s="2"/>
    </row>
    <row r="637" spans="3:55" x14ac:dyDescent="0.35">
      <c r="C637" s="1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W637" s="2"/>
      <c r="AX637" s="2"/>
      <c r="AY637" s="2"/>
      <c r="AZ637" s="2"/>
      <c r="BA637" s="2"/>
      <c r="BB637" s="2"/>
      <c r="BC637" s="2"/>
    </row>
    <row r="638" spans="3:55" x14ac:dyDescent="0.35">
      <c r="C638" s="1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W638" s="2"/>
      <c r="AX638" s="2"/>
      <c r="AY638" s="2"/>
      <c r="AZ638" s="2"/>
      <c r="BA638" s="2"/>
      <c r="BB638" s="2"/>
      <c r="BC638" s="2"/>
    </row>
    <row r="639" spans="3:55" x14ac:dyDescent="0.35">
      <c r="C639" s="1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W639" s="2"/>
      <c r="AX639" s="2"/>
      <c r="AY639" s="2"/>
      <c r="AZ639" s="2"/>
      <c r="BA639" s="2"/>
      <c r="BB639" s="2"/>
      <c r="BC639" s="2"/>
    </row>
    <row r="640" spans="3:55" x14ac:dyDescent="0.35">
      <c r="C640" s="1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W640" s="2"/>
      <c r="AX640" s="2"/>
      <c r="AY640" s="2"/>
      <c r="AZ640" s="2"/>
      <c r="BA640" s="2"/>
      <c r="BB640" s="2"/>
      <c r="BC640" s="2"/>
    </row>
    <row r="641" spans="3:55" x14ac:dyDescent="0.35">
      <c r="C641" s="1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W641" s="2"/>
      <c r="AX641" s="2"/>
      <c r="AY641" s="2"/>
      <c r="AZ641" s="2"/>
      <c r="BA641" s="2"/>
      <c r="BB641" s="2"/>
      <c r="BC641" s="2"/>
    </row>
    <row r="642" spans="3:55" x14ac:dyDescent="0.35">
      <c r="C642" s="1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W642" s="2"/>
      <c r="AX642" s="2"/>
      <c r="AY642" s="2"/>
      <c r="AZ642" s="2"/>
      <c r="BA642" s="2"/>
      <c r="BB642" s="2"/>
      <c r="BC642" s="2"/>
    </row>
    <row r="643" spans="3:55" x14ac:dyDescent="0.35">
      <c r="C643" s="1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W643" s="2"/>
      <c r="AX643" s="2"/>
      <c r="AY643" s="2"/>
      <c r="AZ643" s="2"/>
      <c r="BA643" s="2"/>
      <c r="BB643" s="2"/>
      <c r="BC643" s="2"/>
    </row>
    <row r="644" spans="3:55" x14ac:dyDescent="0.35">
      <c r="C644" s="1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W644" s="2"/>
      <c r="AX644" s="2"/>
      <c r="AY644" s="2"/>
      <c r="AZ644" s="2"/>
      <c r="BA644" s="2"/>
      <c r="BB644" s="2"/>
      <c r="BC644" s="2"/>
    </row>
    <row r="645" spans="3:55" x14ac:dyDescent="0.35">
      <c r="C645" s="1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W645" s="2"/>
      <c r="AX645" s="2"/>
      <c r="AY645" s="2"/>
      <c r="AZ645" s="2"/>
      <c r="BA645" s="2"/>
      <c r="BB645" s="2"/>
      <c r="BC645" s="2"/>
    </row>
    <row r="646" spans="3:55" x14ac:dyDescent="0.35">
      <c r="C646" s="1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W646" s="2"/>
      <c r="AX646" s="2"/>
      <c r="AY646" s="2"/>
      <c r="AZ646" s="2"/>
      <c r="BA646" s="2"/>
      <c r="BB646" s="2"/>
      <c r="BC646" s="2"/>
    </row>
    <row r="647" spans="3:55" x14ac:dyDescent="0.35">
      <c r="C647" s="1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W647" s="2"/>
      <c r="AX647" s="2"/>
      <c r="AY647" s="2"/>
      <c r="AZ647" s="2"/>
      <c r="BA647" s="2"/>
      <c r="BB647" s="2"/>
      <c r="BC647" s="2"/>
    </row>
    <row r="648" spans="3:55" x14ac:dyDescent="0.35">
      <c r="C648" s="1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W648" s="2"/>
      <c r="AX648" s="2"/>
      <c r="AY648" s="2"/>
      <c r="AZ648" s="2"/>
      <c r="BA648" s="2"/>
      <c r="BB648" s="2"/>
      <c r="BC648" s="2"/>
    </row>
    <row r="649" spans="3:55" x14ac:dyDescent="0.35">
      <c r="C649" s="1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W649" s="2"/>
      <c r="AX649" s="2"/>
      <c r="AY649" s="2"/>
      <c r="AZ649" s="2"/>
      <c r="BA649" s="2"/>
      <c r="BB649" s="2"/>
      <c r="BC649" s="2"/>
    </row>
    <row r="650" spans="3:55" x14ac:dyDescent="0.35">
      <c r="C650" s="1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W650" s="2"/>
      <c r="AX650" s="2"/>
      <c r="AY650" s="2"/>
      <c r="AZ650" s="2"/>
      <c r="BA650" s="2"/>
      <c r="BB650" s="2"/>
      <c r="BC650" s="2"/>
    </row>
    <row r="651" spans="3:55" x14ac:dyDescent="0.35">
      <c r="C651" s="1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W651" s="2"/>
      <c r="AX651" s="2"/>
      <c r="AY651" s="2"/>
      <c r="AZ651" s="2"/>
      <c r="BA651" s="2"/>
      <c r="BB651" s="2"/>
      <c r="BC651" s="2"/>
    </row>
    <row r="652" spans="3:55" x14ac:dyDescent="0.35">
      <c r="C652" s="1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W652" s="2"/>
      <c r="AX652" s="2"/>
      <c r="AY652" s="2"/>
      <c r="AZ652" s="2"/>
      <c r="BA652" s="2"/>
      <c r="BB652" s="2"/>
      <c r="BC652" s="2"/>
    </row>
    <row r="653" spans="3:55" x14ac:dyDescent="0.35">
      <c r="C653" s="1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W653" s="2"/>
      <c r="AX653" s="2"/>
      <c r="AY653" s="2"/>
      <c r="AZ653" s="2"/>
      <c r="BA653" s="2"/>
      <c r="BB653" s="2"/>
      <c r="BC653" s="2"/>
    </row>
    <row r="654" spans="3:55" x14ac:dyDescent="0.35">
      <c r="C654" s="1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W654" s="2"/>
      <c r="AX654" s="2"/>
      <c r="AY654" s="2"/>
      <c r="AZ654" s="2"/>
      <c r="BA654" s="2"/>
      <c r="BB654" s="2"/>
      <c r="BC654" s="2"/>
    </row>
    <row r="655" spans="3:55" x14ac:dyDescent="0.35">
      <c r="C655" s="1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W655" s="2"/>
      <c r="AX655" s="2"/>
      <c r="AY655" s="2"/>
      <c r="AZ655" s="2"/>
      <c r="BA655" s="2"/>
      <c r="BB655" s="2"/>
      <c r="BC655" s="2"/>
    </row>
    <row r="656" spans="3:55" x14ac:dyDescent="0.35">
      <c r="C656" s="1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W656" s="2"/>
      <c r="AX656" s="2"/>
      <c r="AY656" s="2"/>
      <c r="AZ656" s="2"/>
      <c r="BA656" s="2"/>
      <c r="BB656" s="2"/>
      <c r="BC656" s="2"/>
    </row>
    <row r="657" spans="3:55" x14ac:dyDescent="0.35">
      <c r="C657" s="1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W657" s="2"/>
      <c r="AX657" s="2"/>
      <c r="AY657" s="2"/>
      <c r="AZ657" s="2"/>
      <c r="BA657" s="2"/>
      <c r="BB657" s="2"/>
      <c r="BC657" s="2"/>
    </row>
    <row r="658" spans="3:55" x14ac:dyDescent="0.35">
      <c r="C658" s="1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W658" s="2"/>
      <c r="AX658" s="2"/>
      <c r="AY658" s="2"/>
      <c r="AZ658" s="2"/>
      <c r="BA658" s="2"/>
      <c r="BB658" s="2"/>
      <c r="BC658" s="2"/>
    </row>
    <row r="659" spans="3:55" x14ac:dyDescent="0.35">
      <c r="C659" s="1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W659" s="2"/>
      <c r="AX659" s="2"/>
      <c r="AY659" s="2"/>
      <c r="AZ659" s="2"/>
      <c r="BA659" s="2"/>
      <c r="BB659" s="2"/>
      <c r="BC659" s="2"/>
    </row>
    <row r="660" spans="3:55" x14ac:dyDescent="0.35">
      <c r="C660" s="1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W660" s="2"/>
      <c r="AX660" s="2"/>
      <c r="AY660" s="2"/>
      <c r="AZ660" s="2"/>
      <c r="BA660" s="2"/>
      <c r="BB660" s="2"/>
      <c r="BC660" s="2"/>
    </row>
    <row r="661" spans="3:55" x14ac:dyDescent="0.35">
      <c r="C661" s="1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W661" s="2"/>
      <c r="AX661" s="2"/>
      <c r="AY661" s="2"/>
      <c r="AZ661" s="2"/>
      <c r="BA661" s="2"/>
      <c r="BB661" s="2"/>
      <c r="BC661" s="2"/>
    </row>
    <row r="662" spans="3:55" x14ac:dyDescent="0.35">
      <c r="C662" s="1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W662" s="2"/>
      <c r="AX662" s="2"/>
      <c r="AY662" s="2"/>
      <c r="AZ662" s="2"/>
      <c r="BA662" s="2"/>
      <c r="BB662" s="2"/>
      <c r="BC662" s="2"/>
    </row>
    <row r="663" spans="3:55" x14ac:dyDescent="0.35">
      <c r="C663" s="1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W663" s="2"/>
      <c r="AX663" s="2"/>
      <c r="AY663" s="2"/>
      <c r="AZ663" s="2"/>
      <c r="BA663" s="2"/>
      <c r="BB663" s="2"/>
      <c r="BC663" s="2"/>
    </row>
    <row r="664" spans="3:55" x14ac:dyDescent="0.35">
      <c r="C664" s="1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W664" s="2"/>
      <c r="AX664" s="2"/>
      <c r="AY664" s="2"/>
      <c r="AZ664" s="2"/>
      <c r="BA664" s="2"/>
      <c r="BB664" s="2"/>
      <c r="BC664" s="2"/>
    </row>
    <row r="665" spans="3:55" x14ac:dyDescent="0.35">
      <c r="C665" s="1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W665" s="2"/>
      <c r="AX665" s="2"/>
      <c r="AY665" s="2"/>
      <c r="AZ665" s="2"/>
      <c r="BA665" s="2"/>
      <c r="BB665" s="2"/>
      <c r="BC665" s="2"/>
    </row>
    <row r="666" spans="3:55" x14ac:dyDescent="0.35">
      <c r="C666" s="1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W666" s="2"/>
      <c r="AX666" s="2"/>
      <c r="AY666" s="2"/>
      <c r="AZ666" s="2"/>
      <c r="BA666" s="2"/>
      <c r="BB666" s="2"/>
      <c r="BC666" s="2"/>
    </row>
    <row r="667" spans="3:55" x14ac:dyDescent="0.35">
      <c r="C667" s="1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W667" s="2"/>
      <c r="AX667" s="2"/>
      <c r="AY667" s="2"/>
      <c r="AZ667" s="2"/>
      <c r="BA667" s="2"/>
      <c r="BB667" s="2"/>
      <c r="BC667" s="2"/>
    </row>
    <row r="668" spans="3:55" x14ac:dyDescent="0.35">
      <c r="C668" s="1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W668" s="2"/>
      <c r="AX668" s="2"/>
      <c r="AY668" s="2"/>
      <c r="AZ668" s="2"/>
      <c r="BA668" s="2"/>
      <c r="BB668" s="2"/>
      <c r="BC668" s="2"/>
    </row>
    <row r="669" spans="3:55" x14ac:dyDescent="0.35">
      <c r="C669" s="1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W669" s="2"/>
      <c r="AX669" s="2"/>
      <c r="AY669" s="2"/>
      <c r="AZ669" s="2"/>
      <c r="BA669" s="2"/>
      <c r="BB669" s="2"/>
      <c r="BC669" s="2"/>
    </row>
    <row r="670" spans="3:55" x14ac:dyDescent="0.35">
      <c r="C670" s="1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W670" s="2"/>
      <c r="AX670" s="2"/>
      <c r="AY670" s="2"/>
      <c r="AZ670" s="2"/>
      <c r="BA670" s="2"/>
      <c r="BB670" s="2"/>
      <c r="BC670" s="2"/>
    </row>
    <row r="671" spans="3:55" x14ac:dyDescent="0.35">
      <c r="C671" s="1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W671" s="2"/>
      <c r="AX671" s="2"/>
      <c r="AY671" s="2"/>
      <c r="AZ671" s="2"/>
      <c r="BA671" s="2"/>
      <c r="BB671" s="2"/>
      <c r="BC671" s="2"/>
    </row>
    <row r="672" spans="3:55" x14ac:dyDescent="0.35">
      <c r="C672" s="1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W672" s="2"/>
      <c r="AX672" s="2"/>
      <c r="AY672" s="2"/>
      <c r="AZ672" s="2"/>
      <c r="BA672" s="2"/>
      <c r="BB672" s="2"/>
      <c r="BC672" s="2"/>
    </row>
    <row r="673" spans="3:55" x14ac:dyDescent="0.35">
      <c r="C673" s="1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W673" s="2"/>
      <c r="AX673" s="2"/>
      <c r="AY673" s="2"/>
      <c r="AZ673" s="2"/>
      <c r="BA673" s="2"/>
      <c r="BB673" s="2"/>
      <c r="BC673" s="2"/>
    </row>
    <row r="674" spans="3:55" x14ac:dyDescent="0.35">
      <c r="C674" s="1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W674" s="2"/>
      <c r="AX674" s="2"/>
      <c r="AY674" s="2"/>
      <c r="AZ674" s="2"/>
      <c r="BA674" s="2"/>
      <c r="BB674" s="2"/>
      <c r="BC674" s="2"/>
    </row>
    <row r="675" spans="3:55" x14ac:dyDescent="0.35">
      <c r="C675" s="1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W675" s="2"/>
      <c r="AX675" s="2"/>
      <c r="AY675" s="2"/>
      <c r="AZ675" s="2"/>
      <c r="BA675" s="2"/>
      <c r="BB675" s="2"/>
      <c r="BC675" s="2"/>
    </row>
    <row r="676" spans="3:55" x14ac:dyDescent="0.35">
      <c r="C676" s="1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W676" s="2"/>
      <c r="AX676" s="2"/>
      <c r="AY676" s="2"/>
      <c r="AZ676" s="2"/>
      <c r="BA676" s="2"/>
      <c r="BB676" s="2"/>
      <c r="BC676" s="2"/>
    </row>
    <row r="677" spans="3:55" x14ac:dyDescent="0.35">
      <c r="C677" s="1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W677" s="2"/>
      <c r="AX677" s="2"/>
      <c r="AY677" s="2"/>
      <c r="AZ677" s="2"/>
      <c r="BA677" s="2"/>
      <c r="BB677" s="2"/>
      <c r="BC677" s="2"/>
    </row>
    <row r="678" spans="3:55" x14ac:dyDescent="0.35">
      <c r="C678" s="1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W678" s="2"/>
      <c r="AX678" s="2"/>
      <c r="AY678" s="2"/>
      <c r="AZ678" s="2"/>
      <c r="BA678" s="2"/>
      <c r="BB678" s="2"/>
      <c r="BC678" s="2"/>
    </row>
    <row r="679" spans="3:55" x14ac:dyDescent="0.35">
      <c r="C679" s="1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W679" s="2"/>
      <c r="AX679" s="2"/>
      <c r="AY679" s="2"/>
      <c r="AZ679" s="2"/>
      <c r="BA679" s="2"/>
      <c r="BB679" s="2"/>
      <c r="BC679" s="2"/>
    </row>
    <row r="680" spans="3:55" x14ac:dyDescent="0.35">
      <c r="C680" s="1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W680" s="2"/>
      <c r="AX680" s="2"/>
      <c r="AY680" s="2"/>
      <c r="AZ680" s="2"/>
      <c r="BA680" s="2"/>
      <c r="BB680" s="2"/>
      <c r="BC680" s="2"/>
    </row>
    <row r="681" spans="3:55" x14ac:dyDescent="0.35">
      <c r="C681" s="1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W681" s="2"/>
      <c r="AX681" s="2"/>
      <c r="AY681" s="2"/>
      <c r="AZ681" s="2"/>
      <c r="BA681" s="2"/>
      <c r="BB681" s="2"/>
      <c r="BC681" s="2"/>
    </row>
    <row r="682" spans="3:55" x14ac:dyDescent="0.35">
      <c r="C682" s="1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W682" s="2"/>
      <c r="AX682" s="2"/>
      <c r="AY682" s="2"/>
      <c r="AZ682" s="2"/>
      <c r="BA682" s="2"/>
      <c r="BB682" s="2"/>
      <c r="BC682" s="2"/>
    </row>
    <row r="683" spans="3:55" x14ac:dyDescent="0.35">
      <c r="C683" s="1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W683" s="2"/>
      <c r="AX683" s="2"/>
      <c r="AY683" s="2"/>
      <c r="AZ683" s="2"/>
      <c r="BA683" s="2"/>
      <c r="BB683" s="2"/>
      <c r="BC683" s="2"/>
    </row>
    <row r="684" spans="3:55" x14ac:dyDescent="0.35">
      <c r="C684" s="1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W684" s="2"/>
      <c r="AX684" s="2"/>
      <c r="AY684" s="2"/>
      <c r="AZ684" s="2"/>
      <c r="BA684" s="2"/>
      <c r="BB684" s="2"/>
      <c r="BC684" s="2"/>
    </row>
    <row r="685" spans="3:55" x14ac:dyDescent="0.35">
      <c r="C685" s="1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W685" s="2"/>
      <c r="AX685" s="2"/>
      <c r="AY685" s="2"/>
      <c r="AZ685" s="2"/>
      <c r="BA685" s="2"/>
      <c r="BB685" s="2"/>
      <c r="BC685" s="2"/>
    </row>
    <row r="686" spans="3:55" x14ac:dyDescent="0.35">
      <c r="C686" s="1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W686" s="2"/>
      <c r="AX686" s="2"/>
      <c r="AY686" s="2"/>
      <c r="AZ686" s="2"/>
      <c r="BA686" s="2"/>
      <c r="BB686" s="2"/>
      <c r="BC686" s="2"/>
    </row>
    <row r="687" spans="3:55" x14ac:dyDescent="0.35">
      <c r="C687" s="1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W687" s="2"/>
      <c r="AX687" s="2"/>
      <c r="AY687" s="2"/>
      <c r="AZ687" s="2"/>
      <c r="BA687" s="2"/>
      <c r="BB687" s="2"/>
      <c r="BC687" s="2"/>
    </row>
    <row r="688" spans="3:55" x14ac:dyDescent="0.35">
      <c r="C688" s="1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W688" s="2"/>
      <c r="AX688" s="2"/>
      <c r="AY688" s="2"/>
      <c r="AZ688" s="2"/>
      <c r="BA688" s="2"/>
      <c r="BB688" s="2"/>
      <c r="BC688" s="2"/>
    </row>
    <row r="689" spans="3:55" x14ac:dyDescent="0.35">
      <c r="C689" s="1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W689" s="2"/>
      <c r="AX689" s="2"/>
      <c r="AY689" s="2"/>
      <c r="AZ689" s="2"/>
      <c r="BA689" s="2"/>
      <c r="BB689" s="2"/>
      <c r="BC689" s="2"/>
    </row>
    <row r="690" spans="3:55" x14ac:dyDescent="0.35">
      <c r="C690" s="1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W690" s="2"/>
      <c r="AX690" s="2"/>
      <c r="AY690" s="2"/>
      <c r="AZ690" s="2"/>
      <c r="BA690" s="2"/>
      <c r="BB690" s="2"/>
      <c r="BC690" s="2"/>
    </row>
    <row r="691" spans="3:55" x14ac:dyDescent="0.35">
      <c r="C691" s="1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W691" s="2"/>
      <c r="AX691" s="2"/>
      <c r="AY691" s="2"/>
      <c r="AZ691" s="2"/>
      <c r="BA691" s="2"/>
      <c r="BB691" s="2"/>
      <c r="BC691" s="2"/>
    </row>
    <row r="692" spans="3:55" x14ac:dyDescent="0.35">
      <c r="C692" s="1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W692" s="2"/>
      <c r="AX692" s="2"/>
      <c r="AY692" s="2"/>
      <c r="AZ692" s="2"/>
      <c r="BA692" s="2"/>
      <c r="BB692" s="2"/>
      <c r="BC692" s="2"/>
    </row>
    <row r="693" spans="3:55" x14ac:dyDescent="0.35">
      <c r="C693" s="1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W693" s="2"/>
      <c r="AX693" s="2"/>
      <c r="AY693" s="2"/>
      <c r="AZ693" s="2"/>
      <c r="BA693" s="2"/>
      <c r="BB693" s="2"/>
      <c r="BC693" s="2"/>
    </row>
    <row r="694" spans="3:55" x14ac:dyDescent="0.35">
      <c r="C694" s="1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W694" s="2"/>
      <c r="AX694" s="2"/>
      <c r="AY694" s="2"/>
      <c r="AZ694" s="2"/>
      <c r="BA694" s="2"/>
      <c r="BB694" s="2"/>
      <c r="BC694" s="2"/>
    </row>
    <row r="695" spans="3:55" x14ac:dyDescent="0.35">
      <c r="C695" s="1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W695" s="2"/>
      <c r="AX695" s="2"/>
      <c r="AY695" s="2"/>
      <c r="AZ695" s="2"/>
      <c r="BA695" s="2"/>
      <c r="BB695" s="2"/>
      <c r="BC695" s="2"/>
    </row>
    <row r="696" spans="3:55" x14ac:dyDescent="0.35">
      <c r="C696" s="1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W696" s="2"/>
      <c r="AX696" s="2"/>
      <c r="AY696" s="2"/>
      <c r="AZ696" s="2"/>
      <c r="BA696" s="2"/>
      <c r="BB696" s="2"/>
      <c r="BC696" s="2"/>
    </row>
    <row r="697" spans="3:55" x14ac:dyDescent="0.35">
      <c r="C697" s="1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W697" s="2"/>
      <c r="AX697" s="2"/>
      <c r="AY697" s="2"/>
      <c r="AZ697" s="2"/>
      <c r="BA697" s="2"/>
      <c r="BB697" s="2"/>
      <c r="BC697" s="2"/>
    </row>
    <row r="698" spans="3:55" x14ac:dyDescent="0.35">
      <c r="C698" s="1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W698" s="2"/>
      <c r="AX698" s="2"/>
      <c r="AY698" s="2"/>
      <c r="AZ698" s="2"/>
      <c r="BA698" s="2"/>
      <c r="BB698" s="2"/>
      <c r="BC698" s="2"/>
    </row>
    <row r="699" spans="3:55" x14ac:dyDescent="0.35">
      <c r="C699" s="1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W699" s="2"/>
      <c r="AX699" s="2"/>
      <c r="AY699" s="2"/>
      <c r="AZ699" s="2"/>
      <c r="BA699" s="2"/>
      <c r="BB699" s="2"/>
      <c r="BC699" s="2"/>
    </row>
    <row r="700" spans="3:55" x14ac:dyDescent="0.35">
      <c r="C700" s="1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W700" s="2"/>
      <c r="AX700" s="2"/>
      <c r="AY700" s="2"/>
      <c r="AZ700" s="2"/>
      <c r="BA700" s="2"/>
      <c r="BB700" s="2"/>
      <c r="BC700" s="2"/>
    </row>
    <row r="701" spans="3:55" x14ac:dyDescent="0.35">
      <c r="C701" s="1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W701" s="2"/>
      <c r="AX701" s="2"/>
      <c r="AY701" s="2"/>
      <c r="AZ701" s="2"/>
      <c r="BA701" s="2"/>
      <c r="BB701" s="2"/>
      <c r="BC701" s="2"/>
    </row>
    <row r="702" spans="3:55" x14ac:dyDescent="0.35">
      <c r="C702" s="1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W702" s="2"/>
      <c r="AX702" s="2"/>
      <c r="AY702" s="2"/>
      <c r="AZ702" s="2"/>
      <c r="BA702" s="2"/>
      <c r="BB702" s="2"/>
      <c r="BC702" s="2"/>
    </row>
    <row r="703" spans="3:55" x14ac:dyDescent="0.35">
      <c r="C703" s="1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W703" s="2"/>
      <c r="AX703" s="2"/>
      <c r="AY703" s="2"/>
      <c r="AZ703" s="2"/>
      <c r="BA703" s="2"/>
      <c r="BB703" s="2"/>
      <c r="BC703" s="2"/>
    </row>
    <row r="704" spans="3:55" x14ac:dyDescent="0.35">
      <c r="C704" s="1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W704" s="2"/>
      <c r="AX704" s="2"/>
      <c r="AY704" s="2"/>
      <c r="AZ704" s="2"/>
      <c r="BA704" s="2"/>
      <c r="BB704" s="2"/>
      <c r="BC704" s="2"/>
    </row>
    <row r="705" spans="3:55" x14ac:dyDescent="0.35">
      <c r="C705" s="1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W705" s="2"/>
      <c r="AX705" s="2"/>
      <c r="AY705" s="2"/>
      <c r="AZ705" s="2"/>
      <c r="BA705" s="2"/>
      <c r="BB705" s="2"/>
      <c r="BC705" s="2"/>
    </row>
    <row r="706" spans="3:55" x14ac:dyDescent="0.35">
      <c r="C706" s="1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W706" s="2"/>
      <c r="AX706" s="2"/>
      <c r="AY706" s="2"/>
      <c r="AZ706" s="2"/>
      <c r="BA706" s="2"/>
      <c r="BB706" s="2"/>
      <c r="BC706" s="2"/>
    </row>
    <row r="707" spans="3:55" x14ac:dyDescent="0.35">
      <c r="C707" s="1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W707" s="2"/>
      <c r="AX707" s="2"/>
      <c r="AY707" s="2"/>
      <c r="AZ707" s="2"/>
      <c r="BA707" s="2"/>
      <c r="BB707" s="2"/>
      <c r="BC707" s="2"/>
    </row>
    <row r="708" spans="3:55" x14ac:dyDescent="0.35">
      <c r="C708" s="1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W708" s="2"/>
      <c r="AX708" s="2"/>
      <c r="AY708" s="2"/>
      <c r="AZ708" s="2"/>
      <c r="BA708" s="2"/>
      <c r="BB708" s="2"/>
      <c r="BC708" s="2"/>
    </row>
    <row r="709" spans="3:55" x14ac:dyDescent="0.35">
      <c r="C709" s="1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W709" s="2"/>
      <c r="AX709" s="2"/>
      <c r="AY709" s="2"/>
      <c r="AZ709" s="2"/>
      <c r="BA709" s="2"/>
      <c r="BB709" s="2"/>
      <c r="BC709" s="2"/>
    </row>
    <row r="710" spans="3:55" x14ac:dyDescent="0.35">
      <c r="C710" s="1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W710" s="2"/>
      <c r="AX710" s="2"/>
      <c r="AY710" s="2"/>
      <c r="AZ710" s="2"/>
      <c r="BA710" s="2"/>
      <c r="BB710" s="2"/>
      <c r="BC710" s="2"/>
    </row>
    <row r="711" spans="3:55" x14ac:dyDescent="0.35">
      <c r="C711" s="1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W711" s="2"/>
      <c r="AX711" s="2"/>
      <c r="AY711" s="2"/>
      <c r="AZ711" s="2"/>
      <c r="BA711" s="2"/>
      <c r="BB711" s="2"/>
      <c r="BC711" s="2"/>
    </row>
    <row r="712" spans="3:55" x14ac:dyDescent="0.35">
      <c r="C712" s="1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W712" s="2"/>
      <c r="AX712" s="2"/>
      <c r="AY712" s="2"/>
      <c r="AZ712" s="2"/>
      <c r="BA712" s="2"/>
      <c r="BB712" s="2"/>
      <c r="BC712" s="2"/>
    </row>
    <row r="713" spans="3:55" x14ac:dyDescent="0.35">
      <c r="C713" s="1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W713" s="2"/>
      <c r="AX713" s="2"/>
      <c r="AY713" s="2"/>
      <c r="AZ713" s="2"/>
      <c r="BA713" s="2"/>
      <c r="BB713" s="2"/>
      <c r="BC713" s="2"/>
    </row>
    <row r="714" spans="3:55" x14ac:dyDescent="0.35">
      <c r="C714" s="1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W714" s="2"/>
      <c r="AX714" s="2"/>
      <c r="AY714" s="2"/>
      <c r="AZ714" s="2"/>
      <c r="BA714" s="2"/>
      <c r="BB714" s="2"/>
      <c r="BC714" s="2"/>
    </row>
    <row r="715" spans="3:55" x14ac:dyDescent="0.35">
      <c r="C715" s="1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W715" s="2"/>
      <c r="AX715" s="2"/>
      <c r="AY715" s="2"/>
      <c r="AZ715" s="2"/>
      <c r="BA715" s="2"/>
      <c r="BB715" s="2"/>
      <c r="BC715" s="2"/>
    </row>
    <row r="716" spans="3:55" x14ac:dyDescent="0.35">
      <c r="C716" s="1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W716" s="2"/>
      <c r="AX716" s="2"/>
      <c r="AY716" s="2"/>
      <c r="AZ716" s="2"/>
      <c r="BA716" s="2"/>
      <c r="BB716" s="2"/>
      <c r="BC716" s="2"/>
    </row>
    <row r="717" spans="3:55" x14ac:dyDescent="0.35">
      <c r="C717" s="1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W717" s="2"/>
      <c r="AX717" s="2"/>
      <c r="AY717" s="2"/>
      <c r="AZ717" s="2"/>
      <c r="BA717" s="2"/>
      <c r="BB717" s="2"/>
      <c r="BC717" s="2"/>
    </row>
    <row r="718" spans="3:55" x14ac:dyDescent="0.35">
      <c r="C718" s="1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W718" s="2"/>
      <c r="AX718" s="2"/>
      <c r="AY718" s="2"/>
      <c r="AZ718" s="2"/>
      <c r="BA718" s="2"/>
      <c r="BB718" s="2"/>
      <c r="BC718" s="2"/>
    </row>
    <row r="719" spans="3:55" x14ac:dyDescent="0.35">
      <c r="C719" s="1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W719" s="2"/>
      <c r="AX719" s="2"/>
      <c r="AY719" s="2"/>
      <c r="AZ719" s="2"/>
      <c r="BA719" s="2"/>
      <c r="BB719" s="2"/>
      <c r="BC719" s="2"/>
    </row>
    <row r="720" spans="3:55" x14ac:dyDescent="0.35">
      <c r="C720" s="1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W720" s="2"/>
      <c r="AX720" s="2"/>
      <c r="AY720" s="2"/>
      <c r="AZ720" s="2"/>
      <c r="BA720" s="2"/>
      <c r="BB720" s="2"/>
      <c r="BC720" s="2"/>
    </row>
    <row r="721" spans="3:55" x14ac:dyDescent="0.35">
      <c r="C721" s="1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W721" s="2"/>
      <c r="AX721" s="2"/>
      <c r="AY721" s="2"/>
      <c r="AZ721" s="2"/>
      <c r="BA721" s="2"/>
      <c r="BB721" s="2"/>
      <c r="BC721" s="2"/>
    </row>
    <row r="722" spans="3:55" x14ac:dyDescent="0.35">
      <c r="C722" s="1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W722" s="2"/>
      <c r="AX722" s="2"/>
      <c r="AY722" s="2"/>
      <c r="AZ722" s="2"/>
      <c r="BA722" s="2"/>
      <c r="BB722" s="2"/>
      <c r="BC722" s="2"/>
    </row>
    <row r="723" spans="3:55" x14ac:dyDescent="0.35">
      <c r="C723" s="1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W723" s="2"/>
      <c r="AX723" s="2"/>
      <c r="AY723" s="2"/>
      <c r="AZ723" s="2"/>
      <c r="BA723" s="2"/>
      <c r="BB723" s="2"/>
      <c r="BC723" s="2"/>
    </row>
    <row r="724" spans="3:55" x14ac:dyDescent="0.35">
      <c r="C724" s="1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W724" s="2"/>
      <c r="AX724" s="2"/>
      <c r="AY724" s="2"/>
      <c r="AZ724" s="2"/>
      <c r="BA724" s="2"/>
      <c r="BB724" s="2"/>
      <c r="BC724" s="2"/>
    </row>
    <row r="725" spans="3:55" x14ac:dyDescent="0.35">
      <c r="C725" s="1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W725" s="2"/>
      <c r="AX725" s="2"/>
      <c r="AY725" s="2"/>
      <c r="AZ725" s="2"/>
      <c r="BA725" s="2"/>
      <c r="BB725" s="2"/>
      <c r="BC725" s="2"/>
    </row>
    <row r="726" spans="3:55" x14ac:dyDescent="0.35">
      <c r="C726" s="1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W726" s="2"/>
      <c r="AX726" s="2"/>
      <c r="AY726" s="2"/>
      <c r="AZ726" s="2"/>
      <c r="BA726" s="2"/>
      <c r="BB726" s="2"/>
      <c r="BC726" s="2"/>
    </row>
    <row r="727" spans="3:55" x14ac:dyDescent="0.35">
      <c r="C727" s="1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W727" s="2"/>
      <c r="AX727" s="2"/>
      <c r="AY727" s="2"/>
      <c r="AZ727" s="2"/>
      <c r="BA727" s="2"/>
      <c r="BB727" s="2"/>
      <c r="BC727" s="2"/>
    </row>
    <row r="728" spans="3:55" x14ac:dyDescent="0.35">
      <c r="C728" s="1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W728" s="2"/>
      <c r="AX728" s="2"/>
      <c r="AY728" s="2"/>
      <c r="AZ728" s="2"/>
      <c r="BA728" s="2"/>
      <c r="BB728" s="2"/>
      <c r="BC728" s="2"/>
    </row>
    <row r="729" spans="3:55" x14ac:dyDescent="0.35">
      <c r="C729" s="1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W729" s="2"/>
      <c r="AX729" s="2"/>
      <c r="AY729" s="2"/>
      <c r="AZ729" s="2"/>
      <c r="BA729" s="2"/>
      <c r="BB729" s="2"/>
      <c r="BC729" s="2"/>
    </row>
    <row r="730" spans="3:55" x14ac:dyDescent="0.35">
      <c r="C730" s="1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W730" s="2"/>
      <c r="AX730" s="2"/>
      <c r="AY730" s="2"/>
      <c r="AZ730" s="2"/>
      <c r="BA730" s="2"/>
      <c r="BB730" s="2"/>
      <c r="BC730" s="2"/>
    </row>
    <row r="731" spans="3:55" x14ac:dyDescent="0.35">
      <c r="C731" s="1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W731" s="2"/>
      <c r="AX731" s="2"/>
      <c r="AY731" s="2"/>
      <c r="AZ731" s="2"/>
      <c r="BA731" s="2"/>
      <c r="BB731" s="2"/>
      <c r="BC731" s="2"/>
    </row>
    <row r="732" spans="3:55" x14ac:dyDescent="0.35">
      <c r="C732" s="1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W732" s="2"/>
      <c r="AX732" s="2"/>
      <c r="AY732" s="2"/>
      <c r="AZ732" s="2"/>
      <c r="BA732" s="2"/>
      <c r="BB732" s="2"/>
      <c r="BC732" s="2"/>
    </row>
    <row r="733" spans="3:55" x14ac:dyDescent="0.35">
      <c r="C733" s="1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W733" s="2"/>
      <c r="AX733" s="2"/>
      <c r="AY733" s="2"/>
      <c r="AZ733" s="2"/>
      <c r="BA733" s="2"/>
      <c r="BB733" s="2"/>
      <c r="BC733" s="2"/>
    </row>
    <row r="734" spans="3:55" x14ac:dyDescent="0.35">
      <c r="C734" s="1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W734" s="2"/>
      <c r="AX734" s="2"/>
      <c r="AY734" s="2"/>
      <c r="AZ734" s="2"/>
      <c r="BA734" s="2"/>
      <c r="BB734" s="2"/>
      <c r="BC734" s="2"/>
    </row>
    <row r="735" spans="3:55" x14ac:dyDescent="0.35">
      <c r="C735" s="1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W735" s="2"/>
      <c r="AX735" s="2"/>
      <c r="AY735" s="2"/>
      <c r="AZ735" s="2"/>
      <c r="BA735" s="2"/>
      <c r="BB735" s="2"/>
      <c r="BC735" s="2"/>
    </row>
    <row r="736" spans="3:55" x14ac:dyDescent="0.35">
      <c r="C736" s="1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W736" s="2"/>
      <c r="AX736" s="2"/>
      <c r="AY736" s="2"/>
      <c r="AZ736" s="2"/>
      <c r="BA736" s="2"/>
      <c r="BB736" s="2"/>
      <c r="BC736" s="2"/>
    </row>
    <row r="737" spans="3:55" x14ac:dyDescent="0.35">
      <c r="C737" s="1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W737" s="2"/>
      <c r="AX737" s="2"/>
      <c r="AY737" s="2"/>
      <c r="AZ737" s="2"/>
      <c r="BA737" s="2"/>
      <c r="BB737" s="2"/>
      <c r="BC737" s="2"/>
    </row>
    <row r="738" spans="3:55" x14ac:dyDescent="0.35">
      <c r="C738" s="1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W738" s="2"/>
      <c r="AX738" s="2"/>
      <c r="AY738" s="2"/>
      <c r="AZ738" s="2"/>
      <c r="BA738" s="2"/>
      <c r="BB738" s="2"/>
      <c r="BC738" s="2"/>
    </row>
    <row r="739" spans="3:55" x14ac:dyDescent="0.35">
      <c r="C739" s="1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W739" s="2"/>
      <c r="AX739" s="2"/>
      <c r="AY739" s="2"/>
      <c r="AZ739" s="2"/>
      <c r="BA739" s="2"/>
      <c r="BB739" s="2"/>
      <c r="BC739" s="2"/>
    </row>
    <row r="740" spans="3:55" x14ac:dyDescent="0.35">
      <c r="C740" s="1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W740" s="2"/>
      <c r="AX740" s="2"/>
      <c r="AY740" s="2"/>
      <c r="AZ740" s="2"/>
      <c r="BA740" s="2"/>
      <c r="BB740" s="2"/>
      <c r="BC740" s="2"/>
    </row>
    <row r="741" spans="3:55" x14ac:dyDescent="0.35">
      <c r="C741" s="1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W741" s="2"/>
      <c r="AX741" s="2"/>
      <c r="AY741" s="2"/>
      <c r="AZ741" s="2"/>
      <c r="BA741" s="2"/>
      <c r="BB741" s="2"/>
      <c r="BC741" s="2"/>
    </row>
    <row r="742" spans="3:55" x14ac:dyDescent="0.35">
      <c r="C742" s="1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W742" s="2"/>
      <c r="AX742" s="2"/>
      <c r="AY742" s="2"/>
      <c r="AZ742" s="2"/>
      <c r="BA742" s="2"/>
      <c r="BB742" s="2"/>
      <c r="BC742" s="2"/>
    </row>
    <row r="743" spans="3:55" x14ac:dyDescent="0.35">
      <c r="C743" s="1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W743" s="2"/>
      <c r="AX743" s="2"/>
      <c r="AY743" s="2"/>
      <c r="AZ743" s="2"/>
      <c r="BA743" s="2"/>
      <c r="BB743" s="2"/>
      <c r="BC743" s="2"/>
    </row>
    <row r="744" spans="3:55" x14ac:dyDescent="0.35">
      <c r="C744" s="1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W744" s="2"/>
      <c r="AX744" s="2"/>
      <c r="AY744" s="2"/>
      <c r="AZ744" s="2"/>
      <c r="BA744" s="2"/>
      <c r="BB744" s="2"/>
      <c r="BC744" s="2"/>
    </row>
    <row r="745" spans="3:55" x14ac:dyDescent="0.35">
      <c r="C745" s="1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W745" s="2"/>
      <c r="AX745" s="2"/>
      <c r="AY745" s="2"/>
      <c r="AZ745" s="2"/>
      <c r="BA745" s="2"/>
      <c r="BB745" s="2"/>
      <c r="BC745" s="2"/>
    </row>
    <row r="746" spans="3:55" x14ac:dyDescent="0.35">
      <c r="C746" s="1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W746" s="2"/>
      <c r="AX746" s="2"/>
      <c r="AY746" s="2"/>
      <c r="AZ746" s="2"/>
      <c r="BA746" s="2"/>
      <c r="BB746" s="2"/>
      <c r="BC746" s="2"/>
    </row>
    <row r="747" spans="3:55" x14ac:dyDescent="0.35">
      <c r="C747" s="1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W747" s="2"/>
      <c r="AX747" s="2"/>
      <c r="AY747" s="2"/>
      <c r="AZ747" s="2"/>
      <c r="BA747" s="2"/>
      <c r="BB747" s="2"/>
      <c r="BC747" s="2"/>
    </row>
    <row r="748" spans="3:55" x14ac:dyDescent="0.35">
      <c r="C748" s="1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W748" s="2"/>
      <c r="AX748" s="2"/>
      <c r="AY748" s="2"/>
      <c r="AZ748" s="2"/>
      <c r="BA748" s="2"/>
      <c r="BB748" s="2"/>
      <c r="BC748" s="2"/>
    </row>
    <row r="749" spans="3:55" x14ac:dyDescent="0.35">
      <c r="C749" s="1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W749" s="2"/>
      <c r="AX749" s="2"/>
      <c r="AY749" s="2"/>
      <c r="AZ749" s="2"/>
      <c r="BA749" s="2"/>
      <c r="BB749" s="2"/>
      <c r="BC749" s="2"/>
    </row>
    <row r="750" spans="3:55" x14ac:dyDescent="0.35">
      <c r="C750" s="1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W750" s="2"/>
      <c r="AX750" s="2"/>
      <c r="AY750" s="2"/>
      <c r="AZ750" s="2"/>
      <c r="BA750" s="2"/>
      <c r="BB750" s="2"/>
      <c r="BC750" s="2"/>
    </row>
    <row r="751" spans="3:55" x14ac:dyDescent="0.35">
      <c r="C751" s="1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W751" s="2"/>
      <c r="AX751" s="2"/>
      <c r="AY751" s="2"/>
      <c r="AZ751" s="2"/>
      <c r="BA751" s="2"/>
      <c r="BB751" s="2"/>
      <c r="BC751" s="2"/>
    </row>
    <row r="752" spans="3:55" x14ac:dyDescent="0.35">
      <c r="C752" s="1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W752" s="2"/>
      <c r="AX752" s="2"/>
      <c r="AY752" s="2"/>
      <c r="AZ752" s="2"/>
      <c r="BA752" s="2"/>
      <c r="BB752" s="2"/>
      <c r="BC752" s="2"/>
    </row>
    <row r="753" spans="3:55" x14ac:dyDescent="0.35">
      <c r="C753" s="1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W753" s="2"/>
      <c r="AX753" s="2"/>
      <c r="AY753" s="2"/>
      <c r="AZ753" s="2"/>
      <c r="BA753" s="2"/>
      <c r="BB753" s="2"/>
      <c r="BC753" s="2"/>
    </row>
    <row r="754" spans="3:55" x14ac:dyDescent="0.35">
      <c r="C754" s="1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W754" s="2"/>
      <c r="AX754" s="2"/>
      <c r="AY754" s="2"/>
      <c r="AZ754" s="2"/>
      <c r="BA754" s="2"/>
      <c r="BB754" s="2"/>
      <c r="BC754" s="2"/>
    </row>
    <row r="755" spans="3:55" x14ac:dyDescent="0.35">
      <c r="C755" s="1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W755" s="2"/>
      <c r="AX755" s="2"/>
      <c r="AY755" s="2"/>
      <c r="AZ755" s="2"/>
      <c r="BA755" s="2"/>
      <c r="BB755" s="2"/>
      <c r="BC755" s="2"/>
    </row>
    <row r="756" spans="3:55" x14ac:dyDescent="0.35">
      <c r="C756" s="1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W756" s="2"/>
      <c r="AX756" s="2"/>
      <c r="AY756" s="2"/>
      <c r="AZ756" s="2"/>
      <c r="BA756" s="2"/>
      <c r="BB756" s="2"/>
      <c r="BC756" s="2"/>
    </row>
    <row r="757" spans="3:55" x14ac:dyDescent="0.35">
      <c r="C757" s="1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W757" s="2"/>
      <c r="AX757" s="2"/>
      <c r="AY757" s="2"/>
      <c r="AZ757" s="2"/>
      <c r="BA757" s="2"/>
      <c r="BB757" s="2"/>
      <c r="BC757" s="2"/>
    </row>
    <row r="758" spans="3:55" x14ac:dyDescent="0.35">
      <c r="C758" s="1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W758" s="2"/>
      <c r="AX758" s="2"/>
      <c r="AY758" s="2"/>
      <c r="AZ758" s="2"/>
      <c r="BA758" s="2"/>
      <c r="BB758" s="2"/>
      <c r="BC758" s="2"/>
    </row>
    <row r="759" spans="3:55" x14ac:dyDescent="0.35">
      <c r="C759" s="1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W759" s="2"/>
      <c r="AX759" s="2"/>
      <c r="AY759" s="2"/>
      <c r="AZ759" s="2"/>
      <c r="BA759" s="2"/>
      <c r="BB759" s="2"/>
      <c r="BC759" s="2"/>
    </row>
    <row r="760" spans="3:55" x14ac:dyDescent="0.35">
      <c r="C760" s="1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W760" s="2"/>
      <c r="AX760" s="2"/>
      <c r="AY760" s="2"/>
      <c r="AZ760" s="2"/>
      <c r="BA760" s="2"/>
      <c r="BB760" s="2"/>
      <c r="BC760" s="2"/>
    </row>
    <row r="761" spans="3:55" x14ac:dyDescent="0.35">
      <c r="C761" s="1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W761" s="2"/>
      <c r="AX761" s="2"/>
      <c r="AY761" s="2"/>
      <c r="AZ761" s="2"/>
      <c r="BA761" s="2"/>
      <c r="BB761" s="2"/>
      <c r="BC761" s="2"/>
    </row>
    <row r="762" spans="3:55" x14ac:dyDescent="0.35">
      <c r="C762" s="1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W762" s="2"/>
      <c r="AX762" s="2"/>
      <c r="AY762" s="2"/>
      <c r="AZ762" s="2"/>
      <c r="BA762" s="2"/>
      <c r="BB762" s="2"/>
      <c r="BC762" s="2"/>
    </row>
    <row r="763" spans="3:55" x14ac:dyDescent="0.35">
      <c r="C763" s="1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W763" s="2"/>
      <c r="AX763" s="2"/>
      <c r="AY763" s="2"/>
      <c r="AZ763" s="2"/>
      <c r="BA763" s="2"/>
      <c r="BB763" s="2"/>
      <c r="BC763" s="2"/>
    </row>
    <row r="764" spans="3:55" x14ac:dyDescent="0.35">
      <c r="C764" s="1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W764" s="2"/>
      <c r="AX764" s="2"/>
      <c r="AY764" s="2"/>
      <c r="AZ764" s="2"/>
      <c r="BA764" s="2"/>
      <c r="BB764" s="2"/>
      <c r="BC764" s="2"/>
    </row>
    <row r="765" spans="3:55" x14ac:dyDescent="0.35">
      <c r="C765" s="1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W765" s="2"/>
      <c r="AX765" s="2"/>
      <c r="AY765" s="2"/>
      <c r="AZ765" s="2"/>
      <c r="BA765" s="2"/>
      <c r="BB765" s="2"/>
      <c r="BC765" s="2"/>
    </row>
    <row r="766" spans="3:55" x14ac:dyDescent="0.35">
      <c r="C766" s="1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W766" s="2"/>
      <c r="AX766" s="2"/>
      <c r="AY766" s="2"/>
      <c r="AZ766" s="2"/>
      <c r="BA766" s="2"/>
      <c r="BB766" s="2"/>
      <c r="BC766" s="2"/>
    </row>
    <row r="767" spans="3:55" x14ac:dyDescent="0.35">
      <c r="C767" s="1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W767" s="2"/>
      <c r="AX767" s="2"/>
      <c r="AY767" s="2"/>
      <c r="AZ767" s="2"/>
      <c r="BA767" s="2"/>
      <c r="BB767" s="2"/>
      <c r="BC767" s="2"/>
    </row>
    <row r="768" spans="3:55" x14ac:dyDescent="0.35">
      <c r="C768" s="1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W768" s="2"/>
      <c r="AX768" s="2"/>
      <c r="AY768" s="2"/>
      <c r="AZ768" s="2"/>
      <c r="BA768" s="2"/>
      <c r="BB768" s="2"/>
      <c r="BC768" s="2"/>
    </row>
    <row r="769" spans="3:55" x14ac:dyDescent="0.35">
      <c r="C769" s="1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W769" s="2"/>
      <c r="AX769" s="2"/>
      <c r="AY769" s="2"/>
      <c r="AZ769" s="2"/>
      <c r="BA769" s="2"/>
      <c r="BB769" s="2"/>
      <c r="BC769" s="2"/>
    </row>
    <row r="770" spans="3:55" x14ac:dyDescent="0.35">
      <c r="C770" s="1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W770" s="2"/>
      <c r="AX770" s="2"/>
      <c r="AY770" s="2"/>
      <c r="AZ770" s="2"/>
      <c r="BA770" s="2"/>
      <c r="BB770" s="2"/>
      <c r="BC770" s="2"/>
    </row>
    <row r="771" spans="3:55" x14ac:dyDescent="0.35">
      <c r="C771" s="1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W771" s="2"/>
      <c r="AX771" s="2"/>
      <c r="AY771" s="2"/>
      <c r="AZ771" s="2"/>
      <c r="BA771" s="2"/>
      <c r="BB771" s="2"/>
      <c r="BC771" s="2"/>
    </row>
    <row r="772" spans="3:55" x14ac:dyDescent="0.35">
      <c r="C772" s="1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W772" s="2"/>
      <c r="AX772" s="2"/>
      <c r="AY772" s="2"/>
      <c r="AZ772" s="2"/>
      <c r="BA772" s="2"/>
      <c r="BB772" s="2"/>
      <c r="BC772" s="2"/>
    </row>
    <row r="773" spans="3:55" x14ac:dyDescent="0.35">
      <c r="C773" s="1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W773" s="2"/>
      <c r="AX773" s="2"/>
      <c r="AY773" s="2"/>
      <c r="AZ773" s="2"/>
      <c r="BA773" s="2"/>
      <c r="BB773" s="2"/>
      <c r="BC773" s="2"/>
    </row>
    <row r="774" spans="3:55" x14ac:dyDescent="0.35">
      <c r="C774" s="1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W774" s="2"/>
      <c r="AX774" s="2"/>
      <c r="AY774" s="2"/>
      <c r="AZ774" s="2"/>
      <c r="BA774" s="2"/>
      <c r="BB774" s="2"/>
      <c r="BC774" s="2"/>
    </row>
    <row r="775" spans="3:55" x14ac:dyDescent="0.35">
      <c r="C775" s="1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W775" s="2"/>
      <c r="AX775" s="2"/>
      <c r="AY775" s="2"/>
      <c r="AZ775" s="2"/>
      <c r="BA775" s="2"/>
      <c r="BB775" s="2"/>
      <c r="BC775" s="2"/>
    </row>
    <row r="776" spans="3:55" x14ac:dyDescent="0.35">
      <c r="C776" s="1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W776" s="2"/>
      <c r="AX776" s="2"/>
      <c r="AY776" s="2"/>
      <c r="AZ776" s="2"/>
      <c r="BA776" s="2"/>
      <c r="BB776" s="2"/>
      <c r="BC776" s="2"/>
    </row>
    <row r="777" spans="3:55" x14ac:dyDescent="0.35">
      <c r="C777" s="1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W777" s="2"/>
      <c r="AX777" s="2"/>
      <c r="AY777" s="2"/>
      <c r="AZ777" s="2"/>
      <c r="BA777" s="2"/>
      <c r="BB777" s="2"/>
      <c r="BC777" s="2"/>
    </row>
    <row r="778" spans="3:55" x14ac:dyDescent="0.35">
      <c r="C778" s="1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W778" s="2"/>
      <c r="AX778" s="2"/>
      <c r="AY778" s="2"/>
      <c r="AZ778" s="2"/>
      <c r="BA778" s="2"/>
      <c r="BB778" s="2"/>
      <c r="BC778" s="2"/>
    </row>
    <row r="779" spans="3:55" x14ac:dyDescent="0.35">
      <c r="C779" s="1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W779" s="2"/>
      <c r="AX779" s="2"/>
      <c r="AY779" s="2"/>
      <c r="AZ779" s="2"/>
      <c r="BA779" s="2"/>
      <c r="BB779" s="2"/>
      <c r="BC779" s="2"/>
    </row>
    <row r="780" spans="3:55" x14ac:dyDescent="0.35">
      <c r="C780" s="1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W780" s="2"/>
      <c r="AX780" s="2"/>
      <c r="AY780" s="2"/>
      <c r="AZ780" s="2"/>
      <c r="BA780" s="2"/>
      <c r="BB780" s="2"/>
      <c r="BC780" s="2"/>
    </row>
    <row r="781" spans="3:55" x14ac:dyDescent="0.35">
      <c r="C781" s="1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W781" s="2"/>
      <c r="AX781" s="2"/>
      <c r="AY781" s="2"/>
      <c r="AZ781" s="2"/>
      <c r="BA781" s="2"/>
      <c r="BB781" s="2"/>
      <c r="BC781" s="2"/>
    </row>
    <row r="782" spans="3:55" x14ac:dyDescent="0.35">
      <c r="C782" s="1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W782" s="2"/>
      <c r="AX782" s="2"/>
      <c r="AY782" s="2"/>
      <c r="AZ782" s="2"/>
      <c r="BA782" s="2"/>
      <c r="BB782" s="2"/>
      <c r="BC782" s="2"/>
    </row>
    <row r="783" spans="3:55" x14ac:dyDescent="0.35">
      <c r="C783" s="1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W783" s="2"/>
      <c r="AX783" s="2"/>
      <c r="AY783" s="2"/>
      <c r="AZ783" s="2"/>
      <c r="BA783" s="2"/>
      <c r="BB783" s="2"/>
      <c r="BC783" s="2"/>
    </row>
    <row r="784" spans="3:55" x14ac:dyDescent="0.35">
      <c r="C784" s="1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W784" s="2"/>
      <c r="AX784" s="2"/>
      <c r="AY784" s="2"/>
      <c r="AZ784" s="2"/>
      <c r="BA784" s="2"/>
      <c r="BB784" s="2"/>
      <c r="BC784" s="2"/>
    </row>
    <row r="785" spans="3:55" x14ac:dyDescent="0.35">
      <c r="C785" s="1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W785" s="2"/>
      <c r="AX785" s="2"/>
      <c r="AY785" s="2"/>
      <c r="AZ785" s="2"/>
      <c r="BA785" s="2"/>
      <c r="BB785" s="2"/>
      <c r="BC785" s="2"/>
    </row>
    <row r="786" spans="3:55" x14ac:dyDescent="0.35">
      <c r="C786" s="1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W786" s="2"/>
      <c r="AX786" s="2"/>
      <c r="AY786" s="2"/>
      <c r="AZ786" s="2"/>
      <c r="BA786" s="2"/>
      <c r="BB786" s="2"/>
      <c r="BC786" s="2"/>
    </row>
    <row r="787" spans="3:55" x14ac:dyDescent="0.35">
      <c r="C787" s="1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W787" s="2"/>
      <c r="AX787" s="2"/>
      <c r="AY787" s="2"/>
      <c r="AZ787" s="2"/>
      <c r="BA787" s="2"/>
      <c r="BB787" s="2"/>
      <c r="BC787" s="2"/>
    </row>
    <row r="788" spans="3:55" x14ac:dyDescent="0.35">
      <c r="C788" s="1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W788" s="2"/>
      <c r="AX788" s="2"/>
      <c r="AY788" s="2"/>
      <c r="AZ788" s="2"/>
      <c r="BA788" s="2"/>
      <c r="BB788" s="2"/>
      <c r="BC788" s="2"/>
    </row>
    <row r="789" spans="3:55" x14ac:dyDescent="0.35">
      <c r="C789" s="1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W789" s="2"/>
      <c r="AX789" s="2"/>
      <c r="AY789" s="2"/>
      <c r="AZ789" s="2"/>
      <c r="BA789" s="2"/>
      <c r="BB789" s="2"/>
      <c r="BC789" s="2"/>
    </row>
    <row r="790" spans="3:55" x14ac:dyDescent="0.35">
      <c r="C790" s="1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W790" s="2"/>
      <c r="AX790" s="2"/>
      <c r="AY790" s="2"/>
      <c r="AZ790" s="2"/>
      <c r="BA790" s="2"/>
      <c r="BB790" s="2"/>
      <c r="BC790" s="2"/>
    </row>
    <row r="791" spans="3:55" x14ac:dyDescent="0.35">
      <c r="C791" s="1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W791" s="2"/>
      <c r="AX791" s="2"/>
      <c r="AY791" s="2"/>
      <c r="AZ791" s="2"/>
      <c r="BA791" s="2"/>
      <c r="BB791" s="2"/>
      <c r="BC791" s="2"/>
    </row>
    <row r="792" spans="3:55" x14ac:dyDescent="0.35">
      <c r="C792" s="1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W792" s="2"/>
      <c r="AX792" s="2"/>
      <c r="AY792" s="2"/>
      <c r="AZ792" s="2"/>
      <c r="BA792" s="2"/>
      <c r="BB792" s="2"/>
      <c r="BC792" s="2"/>
    </row>
    <row r="793" spans="3:55" x14ac:dyDescent="0.35">
      <c r="C793" s="1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W793" s="2"/>
      <c r="AX793" s="2"/>
      <c r="AY793" s="2"/>
      <c r="AZ793" s="2"/>
      <c r="BA793" s="2"/>
      <c r="BB793" s="2"/>
      <c r="BC793" s="2"/>
    </row>
    <row r="794" spans="3:55" x14ac:dyDescent="0.35">
      <c r="C794" s="1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W794" s="2"/>
      <c r="AX794" s="2"/>
      <c r="AY794" s="2"/>
      <c r="AZ794" s="2"/>
      <c r="BA794" s="2"/>
      <c r="BB794" s="2"/>
      <c r="BC794" s="2"/>
    </row>
    <row r="795" spans="3:55" x14ac:dyDescent="0.35">
      <c r="C795" s="1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W795" s="2"/>
      <c r="AX795" s="2"/>
      <c r="AY795" s="2"/>
      <c r="AZ795" s="2"/>
      <c r="BA795" s="2"/>
      <c r="BB795" s="2"/>
      <c r="BC795" s="2"/>
    </row>
    <row r="796" spans="3:55" x14ac:dyDescent="0.35">
      <c r="C796" s="1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W796" s="2"/>
      <c r="AX796" s="2"/>
      <c r="AY796" s="2"/>
      <c r="AZ796" s="2"/>
      <c r="BA796" s="2"/>
      <c r="BB796" s="2"/>
      <c r="BC796" s="2"/>
    </row>
    <row r="797" spans="3:55" x14ac:dyDescent="0.35">
      <c r="C797" s="1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W797" s="2"/>
      <c r="AX797" s="2"/>
      <c r="AY797" s="2"/>
      <c r="AZ797" s="2"/>
      <c r="BA797" s="2"/>
      <c r="BB797" s="2"/>
      <c r="BC797" s="2"/>
    </row>
    <row r="798" spans="3:55" x14ac:dyDescent="0.35">
      <c r="C798" s="1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W798" s="2"/>
      <c r="AX798" s="2"/>
      <c r="AY798" s="2"/>
      <c r="AZ798" s="2"/>
      <c r="BA798" s="2"/>
      <c r="BB798" s="2"/>
      <c r="BC798" s="2"/>
    </row>
    <row r="799" spans="3:55" x14ac:dyDescent="0.35">
      <c r="C799" s="1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W799" s="2"/>
      <c r="AX799" s="2"/>
      <c r="AY799" s="2"/>
      <c r="AZ799" s="2"/>
      <c r="BA799" s="2"/>
      <c r="BB799" s="2"/>
      <c r="BC799" s="2"/>
    </row>
    <row r="800" spans="3:55" x14ac:dyDescent="0.35">
      <c r="C800" s="1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W800" s="2"/>
      <c r="AX800" s="2"/>
      <c r="AY800" s="2"/>
      <c r="AZ800" s="2"/>
      <c r="BA800" s="2"/>
      <c r="BB800" s="2"/>
      <c r="BC800" s="2"/>
    </row>
    <row r="801" spans="3:55" x14ac:dyDescent="0.35">
      <c r="C801" s="1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W801" s="2"/>
      <c r="AX801" s="2"/>
      <c r="AY801" s="2"/>
      <c r="AZ801" s="2"/>
      <c r="BA801" s="2"/>
      <c r="BB801" s="2"/>
      <c r="BC801" s="2"/>
    </row>
    <row r="802" spans="3:55" x14ac:dyDescent="0.35">
      <c r="C802" s="1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W802" s="2"/>
      <c r="AX802" s="2"/>
      <c r="AY802" s="2"/>
      <c r="AZ802" s="2"/>
      <c r="BA802" s="2"/>
      <c r="BB802" s="2"/>
      <c r="BC802" s="2"/>
    </row>
    <row r="803" spans="3:55" x14ac:dyDescent="0.35">
      <c r="C803" s="1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W803" s="2"/>
      <c r="AX803" s="2"/>
      <c r="AY803" s="2"/>
      <c r="AZ803" s="2"/>
      <c r="BA803" s="2"/>
      <c r="BB803" s="2"/>
      <c r="BC803" s="2"/>
    </row>
    <row r="804" spans="3:55" x14ac:dyDescent="0.35">
      <c r="C804" s="1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W804" s="2"/>
      <c r="AX804" s="2"/>
      <c r="AY804" s="2"/>
      <c r="AZ804" s="2"/>
      <c r="BA804" s="2"/>
      <c r="BB804" s="2"/>
      <c r="BC804" s="2"/>
    </row>
    <row r="805" spans="3:55" x14ac:dyDescent="0.35">
      <c r="C805" s="1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W805" s="2"/>
      <c r="AX805" s="2"/>
      <c r="AY805" s="2"/>
      <c r="AZ805" s="2"/>
      <c r="BA805" s="2"/>
      <c r="BB805" s="2"/>
      <c r="BC805" s="2"/>
    </row>
    <row r="806" spans="3:55" x14ac:dyDescent="0.35">
      <c r="C806" s="1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W806" s="2"/>
      <c r="AX806" s="2"/>
      <c r="AY806" s="2"/>
      <c r="AZ806" s="2"/>
      <c r="BA806" s="2"/>
      <c r="BB806" s="2"/>
      <c r="BC806" s="2"/>
    </row>
    <row r="807" spans="3:55" x14ac:dyDescent="0.35">
      <c r="C807" s="1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W807" s="2"/>
      <c r="AX807" s="2"/>
      <c r="AY807" s="2"/>
      <c r="AZ807" s="2"/>
      <c r="BA807" s="2"/>
      <c r="BB807" s="2"/>
      <c r="BC807" s="2"/>
    </row>
    <row r="808" spans="3:55" x14ac:dyDescent="0.35">
      <c r="C808" s="1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W808" s="2"/>
      <c r="AX808" s="2"/>
      <c r="AY808" s="2"/>
      <c r="AZ808" s="2"/>
      <c r="BA808" s="2"/>
      <c r="BB808" s="2"/>
      <c r="BC808" s="2"/>
    </row>
    <row r="809" spans="3:55" x14ac:dyDescent="0.35">
      <c r="C809" s="1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W809" s="2"/>
      <c r="AX809" s="2"/>
      <c r="AY809" s="2"/>
      <c r="AZ809" s="2"/>
      <c r="BA809" s="2"/>
      <c r="BB809" s="2"/>
      <c r="BC809" s="2"/>
    </row>
    <row r="810" spans="3:55" x14ac:dyDescent="0.35">
      <c r="C810" s="1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W810" s="2"/>
      <c r="AX810" s="2"/>
      <c r="AY810" s="2"/>
      <c r="AZ810" s="2"/>
      <c r="BA810" s="2"/>
      <c r="BB810" s="2"/>
      <c r="BC810" s="2"/>
    </row>
    <row r="811" spans="3:55" x14ac:dyDescent="0.35">
      <c r="C811" s="1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W811" s="2"/>
      <c r="AX811" s="2"/>
      <c r="AY811" s="2"/>
      <c r="AZ811" s="2"/>
      <c r="BA811" s="2"/>
      <c r="BB811" s="2"/>
      <c r="BC811" s="2"/>
    </row>
    <row r="812" spans="3:55" x14ac:dyDescent="0.35">
      <c r="C812" s="1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W812" s="2"/>
      <c r="AX812" s="2"/>
      <c r="AY812" s="2"/>
      <c r="AZ812" s="2"/>
      <c r="BA812" s="2"/>
      <c r="BB812" s="2"/>
      <c r="BC812" s="2"/>
    </row>
    <row r="813" spans="3:55" x14ac:dyDescent="0.35">
      <c r="C813" s="1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W813" s="2"/>
      <c r="AX813" s="2"/>
      <c r="AY813" s="2"/>
      <c r="AZ813" s="2"/>
      <c r="BA813" s="2"/>
      <c r="BB813" s="2"/>
      <c r="BC813" s="2"/>
    </row>
    <row r="814" spans="3:55" x14ac:dyDescent="0.35">
      <c r="C814" s="1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W814" s="2"/>
      <c r="AX814" s="2"/>
      <c r="AY814" s="2"/>
      <c r="AZ814" s="2"/>
      <c r="BA814" s="2"/>
      <c r="BB814" s="2"/>
      <c r="BC814" s="2"/>
    </row>
    <row r="815" spans="3:55" x14ac:dyDescent="0.35">
      <c r="C815" s="1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W815" s="2"/>
      <c r="AX815" s="2"/>
      <c r="AY815" s="2"/>
      <c r="AZ815" s="2"/>
      <c r="BA815" s="2"/>
      <c r="BB815" s="2"/>
      <c r="BC815" s="2"/>
    </row>
    <row r="816" spans="3:55" x14ac:dyDescent="0.35">
      <c r="C816" s="1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W816" s="2"/>
      <c r="AX816" s="2"/>
      <c r="AY816" s="2"/>
      <c r="AZ816" s="2"/>
      <c r="BA816" s="2"/>
      <c r="BB816" s="2"/>
      <c r="BC816" s="2"/>
    </row>
    <row r="817" spans="3:55" x14ac:dyDescent="0.35">
      <c r="C817" s="1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W817" s="2"/>
      <c r="AX817" s="2"/>
      <c r="AY817" s="2"/>
      <c r="AZ817" s="2"/>
      <c r="BA817" s="2"/>
      <c r="BB817" s="2"/>
      <c r="BC817" s="2"/>
    </row>
    <row r="818" spans="3:55" x14ac:dyDescent="0.35">
      <c r="C818" s="1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W818" s="2"/>
      <c r="AX818" s="2"/>
      <c r="AY818" s="2"/>
      <c r="AZ818" s="2"/>
      <c r="BA818" s="2"/>
      <c r="BB818" s="2"/>
      <c r="BC818" s="2"/>
    </row>
    <row r="819" spans="3:55" x14ac:dyDescent="0.35">
      <c r="C819" s="1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W819" s="2"/>
      <c r="AX819" s="2"/>
      <c r="AY819" s="2"/>
      <c r="AZ819" s="2"/>
      <c r="BA819" s="2"/>
      <c r="BB819" s="2"/>
      <c r="BC819" s="2"/>
    </row>
    <row r="820" spans="3:55" x14ac:dyDescent="0.35">
      <c r="C820" s="1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W820" s="2"/>
      <c r="AX820" s="2"/>
      <c r="AY820" s="2"/>
      <c r="AZ820" s="2"/>
      <c r="BA820" s="2"/>
      <c r="BB820" s="2"/>
      <c r="BC820" s="2"/>
    </row>
    <row r="821" spans="3:55" x14ac:dyDescent="0.35">
      <c r="C821" s="1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W821" s="2"/>
      <c r="AX821" s="2"/>
      <c r="AY821" s="2"/>
      <c r="AZ821" s="2"/>
      <c r="BA821" s="2"/>
      <c r="BB821" s="2"/>
      <c r="BC821" s="2"/>
    </row>
    <row r="822" spans="3:55" x14ac:dyDescent="0.35">
      <c r="C822" s="1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W822" s="2"/>
      <c r="AX822" s="2"/>
      <c r="AY822" s="2"/>
      <c r="AZ822" s="2"/>
      <c r="BA822" s="2"/>
      <c r="BB822" s="2"/>
      <c r="BC822" s="2"/>
    </row>
    <row r="823" spans="3:55" x14ac:dyDescent="0.35">
      <c r="C823" s="1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W823" s="2"/>
      <c r="AX823" s="2"/>
      <c r="AY823" s="2"/>
      <c r="AZ823" s="2"/>
      <c r="BA823" s="2"/>
      <c r="BB823" s="2"/>
      <c r="BC823" s="2"/>
    </row>
    <row r="824" spans="3:55" x14ac:dyDescent="0.35">
      <c r="C824" s="1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W824" s="2"/>
      <c r="AX824" s="2"/>
      <c r="AY824" s="2"/>
      <c r="AZ824" s="2"/>
      <c r="BA824" s="2"/>
      <c r="BB824" s="2"/>
      <c r="BC824" s="2"/>
    </row>
    <row r="825" spans="3:55" x14ac:dyDescent="0.35">
      <c r="C825" s="1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W825" s="2"/>
      <c r="AX825" s="2"/>
      <c r="AY825" s="2"/>
      <c r="AZ825" s="2"/>
      <c r="BA825" s="2"/>
      <c r="BB825" s="2"/>
      <c r="BC825" s="2"/>
    </row>
    <row r="826" spans="3:55" x14ac:dyDescent="0.35">
      <c r="C826" s="1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W826" s="2"/>
      <c r="AX826" s="2"/>
      <c r="AY826" s="2"/>
      <c r="AZ826" s="2"/>
      <c r="BA826" s="2"/>
      <c r="BB826" s="2"/>
      <c r="BC826" s="2"/>
    </row>
    <row r="827" spans="3:55" x14ac:dyDescent="0.35">
      <c r="C827" s="1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W827" s="2"/>
      <c r="AX827" s="2"/>
      <c r="AY827" s="2"/>
      <c r="AZ827" s="2"/>
      <c r="BA827" s="2"/>
      <c r="BB827" s="2"/>
      <c r="BC827" s="2"/>
    </row>
    <row r="828" spans="3:55" x14ac:dyDescent="0.35">
      <c r="C828" s="1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W828" s="2"/>
      <c r="AX828" s="2"/>
      <c r="AY828" s="2"/>
      <c r="AZ828" s="2"/>
      <c r="BA828" s="2"/>
      <c r="BB828" s="2"/>
      <c r="BC828" s="2"/>
    </row>
    <row r="829" spans="3:55" x14ac:dyDescent="0.35">
      <c r="C829" s="1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W829" s="2"/>
      <c r="AX829" s="2"/>
      <c r="AY829" s="2"/>
      <c r="AZ829" s="2"/>
      <c r="BA829" s="2"/>
      <c r="BB829" s="2"/>
      <c r="BC829" s="2"/>
    </row>
    <row r="830" spans="3:55" x14ac:dyDescent="0.35">
      <c r="C830" s="1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W830" s="2"/>
      <c r="AX830" s="2"/>
      <c r="AY830" s="2"/>
      <c r="AZ830" s="2"/>
      <c r="BA830" s="2"/>
      <c r="BB830" s="2"/>
      <c r="BC830" s="2"/>
    </row>
    <row r="831" spans="3:55" x14ac:dyDescent="0.35">
      <c r="C831" s="1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W831" s="2"/>
      <c r="AX831" s="2"/>
      <c r="AY831" s="2"/>
      <c r="AZ831" s="2"/>
      <c r="BA831" s="2"/>
      <c r="BB831" s="2"/>
      <c r="BC831" s="2"/>
    </row>
    <row r="832" spans="3:55" x14ac:dyDescent="0.35">
      <c r="C832" s="1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W832" s="2"/>
      <c r="AX832" s="2"/>
      <c r="AY832" s="2"/>
      <c r="AZ832" s="2"/>
      <c r="BA832" s="2"/>
      <c r="BB832" s="2"/>
      <c r="BC832" s="2"/>
    </row>
    <row r="833" spans="3:55" x14ac:dyDescent="0.35">
      <c r="C833" s="1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W833" s="2"/>
      <c r="AX833" s="2"/>
      <c r="AY833" s="2"/>
      <c r="AZ833" s="2"/>
      <c r="BA833" s="2"/>
      <c r="BB833" s="2"/>
      <c r="BC833" s="2"/>
    </row>
    <row r="834" spans="3:55" x14ac:dyDescent="0.35">
      <c r="C834" s="1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W834" s="2"/>
      <c r="AX834" s="2"/>
      <c r="AY834" s="2"/>
      <c r="AZ834" s="2"/>
      <c r="BA834" s="2"/>
      <c r="BB834" s="2"/>
      <c r="BC834" s="2"/>
    </row>
    <row r="835" spans="3:55" x14ac:dyDescent="0.35">
      <c r="C835" s="1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W835" s="2"/>
      <c r="AX835" s="2"/>
      <c r="AY835" s="2"/>
      <c r="AZ835" s="2"/>
      <c r="BA835" s="2"/>
      <c r="BB835" s="2"/>
      <c r="BC835" s="2"/>
    </row>
    <row r="836" spans="3:55" x14ac:dyDescent="0.35">
      <c r="C836" s="1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W836" s="2"/>
      <c r="AX836" s="2"/>
      <c r="AY836" s="2"/>
      <c r="AZ836" s="2"/>
      <c r="BA836" s="2"/>
      <c r="BB836" s="2"/>
      <c r="BC836" s="2"/>
    </row>
    <row r="837" spans="3:55" x14ac:dyDescent="0.35">
      <c r="C837" s="1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W837" s="2"/>
      <c r="AX837" s="2"/>
      <c r="AY837" s="2"/>
      <c r="AZ837" s="2"/>
      <c r="BA837" s="2"/>
      <c r="BB837" s="2"/>
      <c r="BC837" s="2"/>
    </row>
    <row r="838" spans="3:55" x14ac:dyDescent="0.35">
      <c r="C838" s="1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W838" s="2"/>
      <c r="AX838" s="2"/>
      <c r="AY838" s="2"/>
      <c r="AZ838" s="2"/>
      <c r="BA838" s="2"/>
      <c r="BB838" s="2"/>
      <c r="BC838" s="2"/>
    </row>
    <row r="839" spans="3:55" x14ac:dyDescent="0.35">
      <c r="C839" s="1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W839" s="2"/>
      <c r="AX839" s="2"/>
      <c r="AY839" s="2"/>
      <c r="AZ839" s="2"/>
      <c r="BA839" s="2"/>
      <c r="BB839" s="2"/>
      <c r="BC839" s="2"/>
    </row>
    <row r="840" spans="3:55" x14ac:dyDescent="0.35">
      <c r="C840" s="1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W840" s="2"/>
      <c r="AX840" s="2"/>
      <c r="AY840" s="2"/>
      <c r="AZ840" s="2"/>
      <c r="BA840" s="2"/>
      <c r="BB840" s="2"/>
      <c r="BC840" s="2"/>
    </row>
    <row r="841" spans="3:55" x14ac:dyDescent="0.35">
      <c r="C841" s="1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W841" s="2"/>
      <c r="AX841" s="2"/>
      <c r="AY841" s="2"/>
      <c r="AZ841" s="2"/>
      <c r="BA841" s="2"/>
      <c r="BB841" s="2"/>
      <c r="BC841" s="2"/>
    </row>
    <row r="842" spans="3:55" x14ac:dyDescent="0.35">
      <c r="C842" s="1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W842" s="2"/>
      <c r="AX842" s="2"/>
      <c r="AY842" s="2"/>
      <c r="AZ842" s="2"/>
      <c r="BA842" s="2"/>
      <c r="BB842" s="2"/>
      <c r="BC842" s="2"/>
    </row>
    <row r="843" spans="3:55" x14ac:dyDescent="0.35">
      <c r="C843" s="1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W843" s="2"/>
      <c r="AX843" s="2"/>
      <c r="AY843" s="2"/>
      <c r="AZ843" s="2"/>
      <c r="BA843" s="2"/>
      <c r="BB843" s="2"/>
      <c r="BC843" s="2"/>
    </row>
    <row r="844" spans="3:55" x14ac:dyDescent="0.35">
      <c r="C844" s="1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W844" s="2"/>
      <c r="AX844" s="2"/>
      <c r="AY844" s="2"/>
      <c r="AZ844" s="2"/>
      <c r="BA844" s="2"/>
      <c r="BB844" s="2"/>
      <c r="BC844" s="2"/>
    </row>
    <row r="845" spans="3:55" x14ac:dyDescent="0.35">
      <c r="C845" s="1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W845" s="2"/>
      <c r="AX845" s="2"/>
      <c r="AY845" s="2"/>
      <c r="AZ845" s="2"/>
      <c r="BA845" s="2"/>
      <c r="BB845" s="2"/>
      <c r="BC845" s="2"/>
    </row>
    <row r="846" spans="3:55" x14ac:dyDescent="0.35">
      <c r="C846" s="1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W846" s="2"/>
      <c r="AX846" s="2"/>
      <c r="AY846" s="2"/>
      <c r="AZ846" s="2"/>
      <c r="BA846" s="2"/>
      <c r="BB846" s="2"/>
      <c r="BC846" s="2"/>
    </row>
    <row r="847" spans="3:55" x14ac:dyDescent="0.35">
      <c r="C847" s="1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W847" s="2"/>
      <c r="AX847" s="2"/>
      <c r="AY847" s="2"/>
      <c r="AZ847" s="2"/>
      <c r="BA847" s="2"/>
      <c r="BB847" s="2"/>
      <c r="BC847" s="2"/>
    </row>
    <row r="848" spans="3:55" x14ac:dyDescent="0.35">
      <c r="C848" s="1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W848" s="2"/>
      <c r="AX848" s="2"/>
      <c r="AY848" s="2"/>
      <c r="AZ848" s="2"/>
      <c r="BA848" s="2"/>
      <c r="BB848" s="2"/>
      <c r="BC848" s="2"/>
    </row>
    <row r="849" spans="3:55" x14ac:dyDescent="0.35">
      <c r="C849" s="1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W849" s="2"/>
      <c r="AX849" s="2"/>
      <c r="AY849" s="2"/>
      <c r="AZ849" s="2"/>
      <c r="BA849" s="2"/>
      <c r="BB849" s="2"/>
      <c r="BC849" s="2"/>
    </row>
    <row r="850" spans="3:55" x14ac:dyDescent="0.35">
      <c r="C850" s="1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W850" s="2"/>
      <c r="AX850" s="2"/>
      <c r="AY850" s="2"/>
      <c r="AZ850" s="2"/>
      <c r="BA850" s="2"/>
      <c r="BB850" s="2"/>
      <c r="BC850" s="2"/>
    </row>
    <row r="851" spans="3:55" x14ac:dyDescent="0.35">
      <c r="C851" s="1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W851" s="2"/>
      <c r="AX851" s="2"/>
      <c r="AY851" s="2"/>
      <c r="AZ851" s="2"/>
      <c r="BA851" s="2"/>
      <c r="BB851" s="2"/>
      <c r="BC851" s="2"/>
    </row>
    <row r="852" spans="3:55" x14ac:dyDescent="0.35">
      <c r="C852" s="1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W852" s="2"/>
      <c r="AX852" s="2"/>
      <c r="AY852" s="2"/>
      <c r="AZ852" s="2"/>
      <c r="BA852" s="2"/>
      <c r="BB852" s="2"/>
      <c r="BC852" s="2"/>
    </row>
    <row r="853" spans="3:55" x14ac:dyDescent="0.35">
      <c r="C853" s="1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W853" s="2"/>
      <c r="AX853" s="2"/>
      <c r="AY853" s="2"/>
      <c r="AZ853" s="2"/>
      <c r="BA853" s="2"/>
      <c r="BB853" s="2"/>
      <c r="BC853" s="2"/>
    </row>
    <row r="854" spans="3:55" x14ac:dyDescent="0.35">
      <c r="C854" s="1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W854" s="2"/>
      <c r="AX854" s="2"/>
      <c r="AY854" s="2"/>
      <c r="AZ854" s="2"/>
      <c r="BA854" s="2"/>
      <c r="BB854" s="2"/>
      <c r="BC854" s="2"/>
    </row>
    <row r="855" spans="3:55" x14ac:dyDescent="0.35">
      <c r="C855" s="1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W855" s="2"/>
      <c r="AX855" s="2"/>
      <c r="AY855" s="2"/>
      <c r="AZ855" s="2"/>
      <c r="BA855" s="2"/>
      <c r="BB855" s="2"/>
      <c r="BC855" s="2"/>
    </row>
    <row r="856" spans="3:55" x14ac:dyDescent="0.35">
      <c r="C856" s="1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W856" s="2"/>
      <c r="AX856" s="2"/>
      <c r="AY856" s="2"/>
      <c r="AZ856" s="2"/>
      <c r="BA856" s="2"/>
      <c r="BB856" s="2"/>
      <c r="BC856" s="2"/>
    </row>
    <row r="857" spans="3:55" x14ac:dyDescent="0.35">
      <c r="C857" s="1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W857" s="2"/>
      <c r="AX857" s="2"/>
      <c r="AY857" s="2"/>
      <c r="AZ857" s="2"/>
      <c r="BA857" s="2"/>
      <c r="BB857" s="2"/>
      <c r="BC857" s="2"/>
    </row>
    <row r="858" spans="3:55" x14ac:dyDescent="0.35">
      <c r="C858" s="1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W858" s="2"/>
      <c r="AX858" s="2"/>
      <c r="AY858" s="2"/>
      <c r="AZ858" s="2"/>
      <c r="BA858" s="2"/>
      <c r="BB858" s="2"/>
      <c r="BC858" s="2"/>
    </row>
    <row r="859" spans="3:55" x14ac:dyDescent="0.35">
      <c r="C859" s="1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W859" s="2"/>
      <c r="AX859" s="2"/>
      <c r="AY859" s="2"/>
      <c r="AZ859" s="2"/>
      <c r="BA859" s="2"/>
      <c r="BB859" s="2"/>
      <c r="BC859" s="2"/>
    </row>
    <row r="860" spans="3:55" x14ac:dyDescent="0.35">
      <c r="C860" s="1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W860" s="2"/>
      <c r="AX860" s="2"/>
      <c r="AY860" s="2"/>
      <c r="AZ860" s="2"/>
      <c r="BA860" s="2"/>
      <c r="BB860" s="2"/>
      <c r="BC860" s="2"/>
    </row>
    <row r="861" spans="3:55" x14ac:dyDescent="0.35">
      <c r="C861" s="1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W861" s="2"/>
      <c r="AX861" s="2"/>
      <c r="AY861" s="2"/>
      <c r="AZ861" s="2"/>
      <c r="BA861" s="2"/>
      <c r="BB861" s="2"/>
      <c r="BC861" s="2"/>
    </row>
    <row r="862" spans="3:55" x14ac:dyDescent="0.35">
      <c r="C862" s="1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W862" s="2"/>
      <c r="AX862" s="2"/>
      <c r="AY862" s="2"/>
      <c r="AZ862" s="2"/>
      <c r="BA862" s="2"/>
      <c r="BB862" s="2"/>
      <c r="BC862" s="2"/>
    </row>
    <row r="863" spans="3:55" x14ac:dyDescent="0.35">
      <c r="C863" s="1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W863" s="2"/>
      <c r="AX863" s="2"/>
      <c r="AY863" s="2"/>
      <c r="AZ863" s="2"/>
      <c r="BA863" s="2"/>
      <c r="BB863" s="2"/>
      <c r="BC863" s="2"/>
    </row>
    <row r="864" spans="3:55" x14ac:dyDescent="0.35">
      <c r="C864" s="1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W864" s="2"/>
      <c r="AX864" s="2"/>
      <c r="AY864" s="2"/>
      <c r="AZ864" s="2"/>
      <c r="BA864" s="2"/>
      <c r="BB864" s="2"/>
      <c r="BC864" s="2"/>
    </row>
    <row r="865" spans="3:55" x14ac:dyDescent="0.35">
      <c r="C865" s="1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W865" s="2"/>
      <c r="AX865" s="2"/>
      <c r="AY865" s="2"/>
      <c r="AZ865" s="2"/>
      <c r="BA865" s="2"/>
      <c r="BB865" s="2"/>
      <c r="BC865" s="2"/>
    </row>
    <row r="866" spans="3:55" x14ac:dyDescent="0.35">
      <c r="C866" s="1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W866" s="2"/>
      <c r="AX866" s="2"/>
      <c r="AY866" s="2"/>
      <c r="AZ866" s="2"/>
      <c r="BA866" s="2"/>
      <c r="BB866" s="2"/>
      <c r="BC866" s="2"/>
    </row>
    <row r="867" spans="3:55" x14ac:dyDescent="0.35">
      <c r="C867" s="1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W867" s="2"/>
      <c r="AX867" s="2"/>
      <c r="AY867" s="2"/>
      <c r="AZ867" s="2"/>
      <c r="BA867" s="2"/>
      <c r="BB867" s="2"/>
      <c r="BC867" s="2"/>
    </row>
    <row r="868" spans="3:55" x14ac:dyDescent="0.35">
      <c r="C868" s="1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W868" s="2"/>
      <c r="AX868" s="2"/>
      <c r="AY868" s="2"/>
      <c r="AZ868" s="2"/>
      <c r="BA868" s="2"/>
      <c r="BB868" s="2"/>
      <c r="BC868" s="2"/>
    </row>
    <row r="869" spans="3:55" x14ac:dyDescent="0.35">
      <c r="C869" s="1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W869" s="2"/>
      <c r="AX869" s="2"/>
      <c r="AY869" s="2"/>
      <c r="AZ869" s="2"/>
      <c r="BA869" s="2"/>
      <c r="BB869" s="2"/>
      <c r="BC869" s="2"/>
    </row>
    <row r="870" spans="3:55" x14ac:dyDescent="0.35">
      <c r="C870" s="1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W870" s="2"/>
      <c r="AX870" s="2"/>
      <c r="AY870" s="2"/>
      <c r="AZ870" s="2"/>
      <c r="BA870" s="2"/>
      <c r="BB870" s="2"/>
      <c r="BC870" s="2"/>
    </row>
    <row r="871" spans="3:55" x14ac:dyDescent="0.35">
      <c r="C871" s="1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W871" s="2"/>
      <c r="AX871" s="2"/>
      <c r="AY871" s="2"/>
      <c r="AZ871" s="2"/>
      <c r="BA871" s="2"/>
      <c r="BB871" s="2"/>
      <c r="BC871" s="2"/>
    </row>
    <row r="872" spans="3:55" x14ac:dyDescent="0.35">
      <c r="C872" s="1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W872" s="2"/>
      <c r="AX872" s="2"/>
      <c r="AY872" s="2"/>
      <c r="AZ872" s="2"/>
      <c r="BA872" s="2"/>
      <c r="BB872" s="2"/>
      <c r="BC872" s="2"/>
    </row>
    <row r="873" spans="3:55" x14ac:dyDescent="0.35">
      <c r="C873" s="1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W873" s="2"/>
      <c r="AX873" s="2"/>
      <c r="AY873" s="2"/>
      <c r="AZ873" s="2"/>
      <c r="BA873" s="2"/>
      <c r="BB873" s="2"/>
      <c r="BC873" s="2"/>
    </row>
    <row r="874" spans="3:55" x14ac:dyDescent="0.35">
      <c r="C874" s="1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W874" s="2"/>
      <c r="AX874" s="2"/>
      <c r="AY874" s="2"/>
      <c r="AZ874" s="2"/>
      <c r="BA874" s="2"/>
      <c r="BB874" s="2"/>
      <c r="BC874" s="2"/>
    </row>
    <row r="875" spans="3:55" x14ac:dyDescent="0.35">
      <c r="C875" s="1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W875" s="2"/>
      <c r="AX875" s="2"/>
      <c r="AY875" s="2"/>
      <c r="AZ875" s="2"/>
      <c r="BA875" s="2"/>
      <c r="BB875" s="2"/>
      <c r="BC875" s="2"/>
    </row>
    <row r="876" spans="3:55" x14ac:dyDescent="0.35">
      <c r="C876" s="1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W876" s="2"/>
      <c r="AX876" s="2"/>
      <c r="AY876" s="2"/>
      <c r="AZ876" s="2"/>
      <c r="BA876" s="2"/>
      <c r="BB876" s="2"/>
      <c r="BC876" s="2"/>
    </row>
    <row r="877" spans="3:55" x14ac:dyDescent="0.35">
      <c r="C877" s="1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W877" s="2"/>
      <c r="AX877" s="2"/>
      <c r="AY877" s="2"/>
      <c r="AZ877" s="2"/>
      <c r="BA877" s="2"/>
      <c r="BB877" s="2"/>
      <c r="BC877" s="2"/>
    </row>
    <row r="878" spans="3:55" x14ac:dyDescent="0.35">
      <c r="C878" s="1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W878" s="2"/>
      <c r="AX878" s="2"/>
      <c r="AY878" s="2"/>
      <c r="AZ878" s="2"/>
      <c r="BA878" s="2"/>
      <c r="BB878" s="2"/>
      <c r="BC878" s="2"/>
    </row>
    <row r="879" spans="3:55" x14ac:dyDescent="0.35">
      <c r="C879" s="1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W879" s="2"/>
      <c r="AX879" s="2"/>
      <c r="AY879" s="2"/>
      <c r="AZ879" s="2"/>
      <c r="BA879" s="2"/>
      <c r="BB879" s="2"/>
      <c r="BC879" s="2"/>
    </row>
    <row r="880" spans="3:55" x14ac:dyDescent="0.35">
      <c r="C880" s="1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W880" s="2"/>
      <c r="AX880" s="2"/>
      <c r="AY880" s="2"/>
      <c r="AZ880" s="2"/>
      <c r="BA880" s="2"/>
      <c r="BB880" s="2"/>
      <c r="BC880" s="2"/>
    </row>
    <row r="881" spans="3:55" x14ac:dyDescent="0.35">
      <c r="C881" s="1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W881" s="2"/>
      <c r="AX881" s="2"/>
      <c r="AY881" s="2"/>
      <c r="AZ881" s="2"/>
      <c r="BA881" s="2"/>
      <c r="BB881" s="2"/>
      <c r="BC881" s="2"/>
    </row>
    <row r="882" spans="3:55" x14ac:dyDescent="0.35">
      <c r="C882" s="1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W882" s="2"/>
      <c r="AX882" s="2"/>
      <c r="AY882" s="2"/>
      <c r="AZ882" s="2"/>
      <c r="BA882" s="2"/>
      <c r="BB882" s="2"/>
      <c r="BC882" s="2"/>
    </row>
    <row r="883" spans="3:55" x14ac:dyDescent="0.35">
      <c r="C883" s="1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W883" s="2"/>
      <c r="AX883" s="2"/>
      <c r="AY883" s="2"/>
      <c r="AZ883" s="2"/>
      <c r="BA883" s="2"/>
      <c r="BB883" s="2"/>
      <c r="BC883" s="2"/>
    </row>
    <row r="884" spans="3:55" x14ac:dyDescent="0.35">
      <c r="C884" s="1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W884" s="2"/>
      <c r="AX884" s="2"/>
      <c r="AY884" s="2"/>
      <c r="AZ884" s="2"/>
      <c r="BA884" s="2"/>
      <c r="BB884" s="2"/>
      <c r="BC884" s="2"/>
    </row>
    <row r="885" spans="3:55" x14ac:dyDescent="0.35">
      <c r="C885" s="1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W885" s="2"/>
      <c r="AX885" s="2"/>
      <c r="AY885" s="2"/>
      <c r="AZ885" s="2"/>
      <c r="BA885" s="2"/>
      <c r="BB885" s="2"/>
      <c r="BC885" s="2"/>
    </row>
    <row r="886" spans="3:55" x14ac:dyDescent="0.35">
      <c r="C886" s="1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W886" s="2"/>
      <c r="AX886" s="2"/>
      <c r="AY886" s="2"/>
      <c r="AZ886" s="2"/>
      <c r="BA886" s="2"/>
      <c r="BB886" s="2"/>
      <c r="BC886" s="2"/>
    </row>
    <row r="887" spans="3:55" x14ac:dyDescent="0.35">
      <c r="C887" s="1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W887" s="2"/>
      <c r="AX887" s="2"/>
      <c r="AY887" s="2"/>
      <c r="AZ887" s="2"/>
      <c r="BA887" s="2"/>
      <c r="BB887" s="2"/>
      <c r="BC887" s="2"/>
    </row>
    <row r="888" spans="3:55" x14ac:dyDescent="0.35">
      <c r="C888" s="1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W888" s="2"/>
      <c r="AX888" s="2"/>
      <c r="AY888" s="2"/>
      <c r="AZ888" s="2"/>
      <c r="BA888" s="2"/>
      <c r="BB888" s="2"/>
      <c r="BC888" s="2"/>
    </row>
    <row r="889" spans="3:55" x14ac:dyDescent="0.35">
      <c r="C889" s="1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W889" s="2"/>
      <c r="AX889" s="2"/>
      <c r="AY889" s="2"/>
      <c r="AZ889" s="2"/>
      <c r="BA889" s="2"/>
      <c r="BB889" s="2"/>
      <c r="BC889" s="2"/>
    </row>
    <row r="890" spans="3:55" x14ac:dyDescent="0.35">
      <c r="C890" s="1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W890" s="2"/>
      <c r="AX890" s="2"/>
      <c r="AY890" s="2"/>
      <c r="AZ890" s="2"/>
      <c r="BA890" s="2"/>
      <c r="BB890" s="2"/>
      <c r="BC890" s="2"/>
    </row>
    <row r="891" spans="3:55" x14ac:dyDescent="0.35">
      <c r="C891" s="1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W891" s="2"/>
      <c r="AX891" s="2"/>
      <c r="AY891" s="2"/>
      <c r="AZ891" s="2"/>
      <c r="BA891" s="2"/>
      <c r="BB891" s="2"/>
      <c r="BC891" s="2"/>
    </row>
    <row r="892" spans="3:55" x14ac:dyDescent="0.35">
      <c r="C892" s="1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W892" s="2"/>
      <c r="AX892" s="2"/>
      <c r="AY892" s="2"/>
      <c r="AZ892" s="2"/>
      <c r="BA892" s="2"/>
      <c r="BB892" s="2"/>
      <c r="BC892" s="2"/>
    </row>
    <row r="893" spans="3:55" x14ac:dyDescent="0.35">
      <c r="C893" s="1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W893" s="2"/>
      <c r="AX893" s="2"/>
      <c r="AY893" s="2"/>
      <c r="AZ893" s="2"/>
      <c r="BA893" s="2"/>
      <c r="BB893" s="2"/>
      <c r="BC893" s="2"/>
    </row>
    <row r="894" spans="3:55" x14ac:dyDescent="0.35">
      <c r="C894" s="1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W894" s="2"/>
      <c r="AX894" s="2"/>
      <c r="AY894" s="2"/>
      <c r="AZ894" s="2"/>
      <c r="BA894" s="2"/>
      <c r="BB894" s="2"/>
      <c r="BC894" s="2"/>
    </row>
    <row r="895" spans="3:55" x14ac:dyDescent="0.35">
      <c r="C895" s="1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W895" s="2"/>
      <c r="AX895" s="2"/>
      <c r="AY895" s="2"/>
      <c r="AZ895" s="2"/>
      <c r="BA895" s="2"/>
      <c r="BB895" s="2"/>
      <c r="BC895" s="2"/>
    </row>
    <row r="896" spans="3:55" x14ac:dyDescent="0.35">
      <c r="C896" s="1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W896" s="2"/>
      <c r="AX896" s="2"/>
      <c r="AY896" s="2"/>
      <c r="AZ896" s="2"/>
      <c r="BA896" s="2"/>
      <c r="BB896" s="2"/>
      <c r="BC896" s="2"/>
    </row>
    <row r="897" spans="3:55" x14ac:dyDescent="0.35">
      <c r="C897" s="1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W897" s="2"/>
      <c r="AX897" s="2"/>
      <c r="AY897" s="2"/>
      <c r="AZ897" s="2"/>
      <c r="BA897" s="2"/>
      <c r="BB897" s="2"/>
      <c r="BC897" s="2"/>
    </row>
    <row r="898" spans="3:55" x14ac:dyDescent="0.35">
      <c r="C898" s="1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W898" s="2"/>
      <c r="AX898" s="2"/>
      <c r="AY898" s="2"/>
      <c r="AZ898" s="2"/>
      <c r="BA898" s="2"/>
      <c r="BB898" s="2"/>
      <c r="BC898" s="2"/>
    </row>
    <row r="899" spans="3:55" x14ac:dyDescent="0.35">
      <c r="C899" s="1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W899" s="2"/>
      <c r="AX899" s="2"/>
      <c r="AY899" s="2"/>
      <c r="AZ899" s="2"/>
      <c r="BA899" s="2"/>
      <c r="BB899" s="2"/>
      <c r="BC899" s="2"/>
    </row>
    <row r="900" spans="3:55" x14ac:dyDescent="0.35">
      <c r="C900" s="1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W900" s="2"/>
      <c r="AX900" s="2"/>
      <c r="AY900" s="2"/>
      <c r="AZ900" s="2"/>
      <c r="BA900" s="2"/>
      <c r="BB900" s="2"/>
      <c r="BC900" s="2"/>
    </row>
    <row r="901" spans="3:55" x14ac:dyDescent="0.35">
      <c r="C901" s="1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W901" s="2"/>
      <c r="AX901" s="2"/>
      <c r="AY901" s="2"/>
      <c r="AZ901" s="2"/>
      <c r="BA901" s="2"/>
      <c r="BB901" s="2"/>
      <c r="BC901" s="2"/>
    </row>
    <row r="902" spans="3:55" x14ac:dyDescent="0.35">
      <c r="C902" s="1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W902" s="2"/>
      <c r="AX902" s="2"/>
      <c r="AY902" s="2"/>
      <c r="AZ902" s="2"/>
      <c r="BA902" s="2"/>
      <c r="BB902" s="2"/>
      <c r="BC902" s="2"/>
    </row>
    <row r="903" spans="3:55" x14ac:dyDescent="0.35">
      <c r="C903" s="1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W903" s="2"/>
      <c r="AX903" s="2"/>
      <c r="AY903" s="2"/>
      <c r="AZ903" s="2"/>
      <c r="BA903" s="2"/>
      <c r="BB903" s="2"/>
      <c r="BC903" s="2"/>
    </row>
    <row r="904" spans="3:55" x14ac:dyDescent="0.35">
      <c r="C904" s="1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W904" s="2"/>
      <c r="AX904" s="2"/>
      <c r="AY904" s="2"/>
      <c r="AZ904" s="2"/>
      <c r="BA904" s="2"/>
      <c r="BB904" s="2"/>
      <c r="BC904" s="2"/>
    </row>
    <row r="905" spans="3:55" x14ac:dyDescent="0.35">
      <c r="C905" s="1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W905" s="2"/>
      <c r="AX905" s="2"/>
      <c r="AY905" s="2"/>
      <c r="AZ905" s="2"/>
      <c r="BA905" s="2"/>
      <c r="BB905" s="2"/>
      <c r="BC905" s="2"/>
    </row>
    <row r="906" spans="3:55" x14ac:dyDescent="0.35">
      <c r="C906" s="1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W906" s="2"/>
      <c r="AX906" s="2"/>
      <c r="AY906" s="2"/>
      <c r="AZ906" s="2"/>
      <c r="BA906" s="2"/>
      <c r="BB906" s="2"/>
      <c r="BC906" s="2"/>
    </row>
    <row r="907" spans="3:55" x14ac:dyDescent="0.35">
      <c r="C907" s="1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W907" s="2"/>
      <c r="AX907" s="2"/>
      <c r="AY907" s="2"/>
      <c r="AZ907" s="2"/>
      <c r="BA907" s="2"/>
      <c r="BB907" s="2"/>
      <c r="BC907" s="2"/>
    </row>
    <row r="908" spans="3:55" x14ac:dyDescent="0.35">
      <c r="C908" s="1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W908" s="2"/>
      <c r="AX908" s="2"/>
      <c r="AY908" s="2"/>
      <c r="AZ908" s="2"/>
      <c r="BA908" s="2"/>
      <c r="BB908" s="2"/>
      <c r="BC908" s="2"/>
    </row>
    <row r="909" spans="3:55" x14ac:dyDescent="0.35">
      <c r="C909" s="1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W909" s="2"/>
      <c r="AX909" s="2"/>
      <c r="AY909" s="2"/>
      <c r="AZ909" s="2"/>
      <c r="BA909" s="2"/>
      <c r="BB909" s="2"/>
      <c r="BC909" s="2"/>
    </row>
    <row r="910" spans="3:55" x14ac:dyDescent="0.35">
      <c r="C910" s="1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W910" s="2"/>
      <c r="AX910" s="2"/>
      <c r="AY910" s="2"/>
      <c r="AZ910" s="2"/>
      <c r="BA910" s="2"/>
      <c r="BB910" s="2"/>
      <c r="BC910" s="2"/>
    </row>
    <row r="911" spans="3:55" x14ac:dyDescent="0.35">
      <c r="C911" s="1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W911" s="2"/>
      <c r="AX911" s="2"/>
      <c r="AY911" s="2"/>
      <c r="AZ911" s="2"/>
      <c r="BA911" s="2"/>
      <c r="BB911" s="2"/>
      <c r="BC911" s="2"/>
    </row>
    <row r="912" spans="3:55" x14ac:dyDescent="0.35">
      <c r="C912" s="1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W912" s="2"/>
      <c r="AX912" s="2"/>
      <c r="AY912" s="2"/>
      <c r="AZ912" s="2"/>
      <c r="BA912" s="2"/>
      <c r="BB912" s="2"/>
      <c r="BC912" s="2"/>
    </row>
    <row r="913" spans="3:55" x14ac:dyDescent="0.35">
      <c r="C913" s="1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W913" s="2"/>
      <c r="AX913" s="2"/>
      <c r="AY913" s="2"/>
      <c r="AZ913" s="2"/>
      <c r="BA913" s="2"/>
      <c r="BB913" s="2"/>
      <c r="BC913" s="2"/>
    </row>
    <row r="914" spans="3:55" x14ac:dyDescent="0.35">
      <c r="C914" s="1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W914" s="2"/>
      <c r="AX914" s="2"/>
      <c r="AY914" s="2"/>
      <c r="AZ914" s="2"/>
      <c r="BA914" s="2"/>
      <c r="BB914" s="2"/>
      <c r="BC914" s="2"/>
    </row>
    <row r="915" spans="3:55" x14ac:dyDescent="0.35">
      <c r="C915" s="1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W915" s="2"/>
      <c r="AX915" s="2"/>
      <c r="AY915" s="2"/>
      <c r="AZ915" s="2"/>
      <c r="BA915" s="2"/>
      <c r="BB915" s="2"/>
      <c r="BC915" s="2"/>
    </row>
    <row r="916" spans="3:55" x14ac:dyDescent="0.35">
      <c r="C916" s="1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W916" s="2"/>
      <c r="AX916" s="2"/>
      <c r="AY916" s="2"/>
      <c r="AZ916" s="2"/>
      <c r="BA916" s="2"/>
      <c r="BB916" s="2"/>
      <c r="BC916" s="2"/>
    </row>
    <row r="917" spans="3:55" x14ac:dyDescent="0.35">
      <c r="C917" s="1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W917" s="2"/>
      <c r="AX917" s="2"/>
      <c r="AY917" s="2"/>
      <c r="AZ917" s="2"/>
      <c r="BA917" s="2"/>
      <c r="BB917" s="2"/>
      <c r="BC917" s="2"/>
    </row>
    <row r="918" spans="3:55" x14ac:dyDescent="0.35">
      <c r="C918" s="1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W918" s="2"/>
      <c r="AX918" s="2"/>
      <c r="AY918" s="2"/>
      <c r="AZ918" s="2"/>
      <c r="BA918" s="2"/>
      <c r="BB918" s="2"/>
      <c r="BC918" s="2"/>
    </row>
    <row r="919" spans="3:55" x14ac:dyDescent="0.35">
      <c r="C919" s="1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W919" s="2"/>
      <c r="AX919" s="2"/>
      <c r="AY919" s="2"/>
      <c r="AZ919" s="2"/>
      <c r="BA919" s="2"/>
      <c r="BB919" s="2"/>
      <c r="BC919" s="2"/>
    </row>
    <row r="920" spans="3:55" x14ac:dyDescent="0.35">
      <c r="C920" s="1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W920" s="2"/>
      <c r="AX920" s="2"/>
      <c r="AY920" s="2"/>
      <c r="AZ920" s="2"/>
      <c r="BA920" s="2"/>
      <c r="BB920" s="2"/>
      <c r="BC920" s="2"/>
    </row>
    <row r="921" spans="3:55" x14ac:dyDescent="0.35">
      <c r="C921" s="1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W921" s="2"/>
      <c r="AX921" s="2"/>
      <c r="AY921" s="2"/>
      <c r="AZ921" s="2"/>
      <c r="BA921" s="2"/>
      <c r="BB921" s="2"/>
      <c r="BC921" s="2"/>
    </row>
    <row r="922" spans="3:55" x14ac:dyDescent="0.35">
      <c r="C922" s="1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W922" s="2"/>
      <c r="AX922" s="2"/>
      <c r="AY922" s="2"/>
      <c r="AZ922" s="2"/>
      <c r="BA922" s="2"/>
      <c r="BB922" s="2"/>
      <c r="BC922" s="2"/>
    </row>
    <row r="923" spans="3:55" x14ac:dyDescent="0.35">
      <c r="C923" s="1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W923" s="2"/>
      <c r="AX923" s="2"/>
      <c r="AY923" s="2"/>
      <c r="AZ923" s="2"/>
      <c r="BA923" s="2"/>
      <c r="BB923" s="2"/>
      <c r="BC923" s="2"/>
    </row>
    <row r="924" spans="3:55" x14ac:dyDescent="0.35">
      <c r="C924" s="1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W924" s="2"/>
      <c r="AX924" s="2"/>
      <c r="AY924" s="2"/>
      <c r="AZ924" s="2"/>
      <c r="BA924" s="2"/>
      <c r="BB924" s="2"/>
      <c r="BC924" s="2"/>
    </row>
    <row r="925" spans="3:55" x14ac:dyDescent="0.35">
      <c r="C925" s="1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W925" s="2"/>
      <c r="AX925" s="2"/>
      <c r="AY925" s="2"/>
      <c r="AZ925" s="2"/>
      <c r="BA925" s="2"/>
      <c r="BB925" s="2"/>
      <c r="BC925" s="2"/>
    </row>
    <row r="926" spans="3:55" x14ac:dyDescent="0.35">
      <c r="C926" s="1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W926" s="2"/>
      <c r="AX926" s="2"/>
      <c r="AY926" s="2"/>
      <c r="AZ926" s="2"/>
      <c r="BA926" s="2"/>
      <c r="BB926" s="2"/>
      <c r="BC926" s="2"/>
    </row>
    <row r="927" spans="3:55" x14ac:dyDescent="0.35">
      <c r="C927" s="1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W927" s="2"/>
      <c r="AX927" s="2"/>
      <c r="AY927" s="2"/>
      <c r="AZ927" s="2"/>
      <c r="BA927" s="2"/>
      <c r="BB927" s="2"/>
      <c r="BC927" s="2"/>
    </row>
    <row r="928" spans="3:55" x14ac:dyDescent="0.35">
      <c r="C928" s="1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W928" s="2"/>
      <c r="AX928" s="2"/>
      <c r="AY928" s="2"/>
      <c r="AZ928" s="2"/>
      <c r="BA928" s="2"/>
      <c r="BB928" s="2"/>
      <c r="BC928" s="2"/>
    </row>
    <row r="929" spans="3:55" x14ac:dyDescent="0.35">
      <c r="C929" s="1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W929" s="2"/>
      <c r="AX929" s="2"/>
      <c r="AY929" s="2"/>
      <c r="AZ929" s="2"/>
      <c r="BA929" s="2"/>
      <c r="BB929" s="2"/>
      <c r="BC929" s="2"/>
    </row>
    <row r="930" spans="3:55" x14ac:dyDescent="0.35">
      <c r="C930" s="1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W930" s="2"/>
      <c r="AX930" s="2"/>
      <c r="AY930" s="2"/>
      <c r="AZ930" s="2"/>
      <c r="BA930" s="2"/>
      <c r="BB930" s="2"/>
      <c r="BC930" s="2"/>
    </row>
    <row r="931" spans="3:55" x14ac:dyDescent="0.35">
      <c r="C931" s="1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W931" s="2"/>
      <c r="AX931" s="2"/>
      <c r="AY931" s="2"/>
      <c r="AZ931" s="2"/>
      <c r="BA931" s="2"/>
      <c r="BB931" s="2"/>
      <c r="BC931" s="2"/>
    </row>
    <row r="932" spans="3:55" x14ac:dyDescent="0.35">
      <c r="C932" s="1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W932" s="2"/>
      <c r="AX932" s="2"/>
      <c r="AY932" s="2"/>
      <c r="AZ932" s="2"/>
      <c r="BA932" s="2"/>
      <c r="BB932" s="2"/>
      <c r="BC932" s="2"/>
    </row>
    <row r="933" spans="3:55" x14ac:dyDescent="0.35">
      <c r="C933" s="1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W933" s="2"/>
      <c r="AX933" s="2"/>
      <c r="AY933" s="2"/>
      <c r="AZ933" s="2"/>
      <c r="BA933" s="2"/>
      <c r="BB933" s="2"/>
      <c r="BC933" s="2"/>
    </row>
    <row r="934" spans="3:55" x14ac:dyDescent="0.35">
      <c r="C934" s="1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W934" s="2"/>
      <c r="AX934" s="2"/>
      <c r="AY934" s="2"/>
      <c r="AZ934" s="2"/>
      <c r="BA934" s="2"/>
      <c r="BB934" s="2"/>
      <c r="BC934" s="2"/>
    </row>
    <row r="935" spans="3:55" x14ac:dyDescent="0.35">
      <c r="C935" s="1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W935" s="2"/>
      <c r="AX935" s="2"/>
      <c r="AY935" s="2"/>
      <c r="AZ935" s="2"/>
      <c r="BA935" s="2"/>
      <c r="BB935" s="2"/>
      <c r="BC935" s="2"/>
    </row>
    <row r="936" spans="3:55" x14ac:dyDescent="0.35">
      <c r="C936" s="1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W936" s="2"/>
      <c r="AX936" s="2"/>
      <c r="AY936" s="2"/>
      <c r="AZ936" s="2"/>
      <c r="BA936" s="2"/>
      <c r="BB936" s="2"/>
      <c r="BC936" s="2"/>
    </row>
    <row r="937" spans="3:55" x14ac:dyDescent="0.35">
      <c r="C937" s="1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W937" s="2"/>
      <c r="AX937" s="2"/>
      <c r="AY937" s="2"/>
      <c r="AZ937" s="2"/>
      <c r="BA937" s="2"/>
      <c r="BB937" s="2"/>
      <c r="BC937" s="2"/>
    </row>
    <row r="938" spans="3:55" x14ac:dyDescent="0.35">
      <c r="C938" s="1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W938" s="2"/>
      <c r="AX938" s="2"/>
      <c r="AY938" s="2"/>
      <c r="AZ938" s="2"/>
      <c r="BA938" s="2"/>
      <c r="BB938" s="2"/>
      <c r="BC938" s="2"/>
    </row>
    <row r="939" spans="3:55" x14ac:dyDescent="0.35">
      <c r="C939" s="1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W939" s="2"/>
      <c r="AX939" s="2"/>
      <c r="AY939" s="2"/>
      <c r="AZ939" s="2"/>
      <c r="BA939" s="2"/>
      <c r="BB939" s="2"/>
      <c r="BC939" s="2"/>
    </row>
    <row r="940" spans="3:55" x14ac:dyDescent="0.35">
      <c r="C940" s="1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W940" s="2"/>
      <c r="AX940" s="2"/>
      <c r="AY940" s="2"/>
      <c r="AZ940" s="2"/>
      <c r="BA940" s="2"/>
      <c r="BB940" s="2"/>
      <c r="BC940" s="2"/>
    </row>
    <row r="941" spans="3:55" x14ac:dyDescent="0.35">
      <c r="C941" s="1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W941" s="2"/>
      <c r="AX941" s="2"/>
      <c r="AY941" s="2"/>
      <c r="AZ941" s="2"/>
      <c r="BA941" s="2"/>
      <c r="BB941" s="2"/>
      <c r="BC941" s="2"/>
    </row>
    <row r="942" spans="3:55" x14ac:dyDescent="0.35">
      <c r="C942" s="1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W942" s="2"/>
      <c r="AX942" s="2"/>
      <c r="AY942" s="2"/>
      <c r="AZ942" s="2"/>
      <c r="BA942" s="2"/>
      <c r="BB942" s="2"/>
      <c r="BC942" s="2"/>
    </row>
    <row r="943" spans="3:55" x14ac:dyDescent="0.35">
      <c r="C943" s="1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W943" s="2"/>
      <c r="AX943" s="2"/>
      <c r="AY943" s="2"/>
      <c r="AZ943" s="2"/>
      <c r="BA943" s="2"/>
      <c r="BB943" s="2"/>
      <c r="BC943" s="2"/>
    </row>
    <row r="944" spans="3:55" x14ac:dyDescent="0.35">
      <c r="C944" s="1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W944" s="2"/>
      <c r="AX944" s="2"/>
      <c r="AY944" s="2"/>
      <c r="AZ944" s="2"/>
      <c r="BA944" s="2"/>
      <c r="BB944" s="2"/>
      <c r="BC944" s="2"/>
    </row>
    <row r="945" spans="3:55" x14ac:dyDescent="0.35">
      <c r="C945" s="1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W945" s="2"/>
      <c r="AX945" s="2"/>
      <c r="AY945" s="2"/>
      <c r="AZ945" s="2"/>
      <c r="BA945" s="2"/>
      <c r="BB945" s="2"/>
      <c r="BC945" s="2"/>
    </row>
    <row r="946" spans="3:55" x14ac:dyDescent="0.35">
      <c r="C946" s="1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W946" s="2"/>
      <c r="AX946" s="2"/>
      <c r="AY946" s="2"/>
      <c r="AZ946" s="2"/>
      <c r="BA946" s="2"/>
      <c r="BB946" s="2"/>
      <c r="BC946" s="2"/>
    </row>
    <row r="947" spans="3:55" x14ac:dyDescent="0.35">
      <c r="C947" s="1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W947" s="2"/>
      <c r="AX947" s="2"/>
      <c r="AY947" s="2"/>
      <c r="AZ947" s="2"/>
      <c r="BA947" s="2"/>
      <c r="BB947" s="2"/>
      <c r="BC947" s="2"/>
    </row>
    <row r="948" spans="3:55" x14ac:dyDescent="0.35">
      <c r="C948" s="1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W948" s="2"/>
      <c r="AX948" s="2"/>
      <c r="AY948" s="2"/>
      <c r="AZ948" s="2"/>
      <c r="BA948" s="2"/>
      <c r="BB948" s="2"/>
      <c r="BC948" s="2"/>
    </row>
    <row r="949" spans="3:55" x14ac:dyDescent="0.35">
      <c r="C949" s="1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W949" s="2"/>
      <c r="AX949" s="2"/>
      <c r="AY949" s="2"/>
      <c r="AZ949" s="2"/>
      <c r="BA949" s="2"/>
      <c r="BB949" s="2"/>
      <c r="BC949" s="2"/>
    </row>
    <row r="950" spans="3:55" x14ac:dyDescent="0.35">
      <c r="C950" s="1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W950" s="2"/>
      <c r="AX950" s="2"/>
      <c r="AY950" s="2"/>
      <c r="AZ950" s="2"/>
      <c r="BA950" s="2"/>
      <c r="BB950" s="2"/>
      <c r="BC950" s="2"/>
    </row>
    <row r="951" spans="3:55" x14ac:dyDescent="0.35">
      <c r="C951" s="1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W951" s="2"/>
      <c r="AX951" s="2"/>
      <c r="AY951" s="2"/>
      <c r="AZ951" s="2"/>
      <c r="BA951" s="2"/>
      <c r="BB951" s="2"/>
      <c r="BC951" s="2"/>
    </row>
    <row r="952" spans="3:55" x14ac:dyDescent="0.35">
      <c r="C952" s="1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W952" s="2"/>
      <c r="AX952" s="2"/>
      <c r="AY952" s="2"/>
      <c r="AZ952" s="2"/>
      <c r="BA952" s="2"/>
      <c r="BB952" s="2"/>
      <c r="BC952" s="2"/>
    </row>
    <row r="953" spans="3:55" x14ac:dyDescent="0.35">
      <c r="C953" s="1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W953" s="2"/>
      <c r="AX953" s="2"/>
      <c r="AY953" s="2"/>
      <c r="AZ953" s="2"/>
      <c r="BA953" s="2"/>
      <c r="BB953" s="2"/>
      <c r="BC953" s="2"/>
    </row>
    <row r="954" spans="3:55" x14ac:dyDescent="0.35">
      <c r="C954" s="1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W954" s="2"/>
      <c r="AX954" s="2"/>
      <c r="AY954" s="2"/>
      <c r="AZ954" s="2"/>
      <c r="BA954" s="2"/>
      <c r="BB954" s="2"/>
      <c r="BC954" s="2"/>
    </row>
    <row r="955" spans="3:55" x14ac:dyDescent="0.35">
      <c r="C955" s="1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W955" s="2"/>
      <c r="AX955" s="2"/>
      <c r="AY955" s="2"/>
      <c r="AZ955" s="2"/>
      <c r="BA955" s="2"/>
      <c r="BB955" s="2"/>
      <c r="BC955" s="2"/>
    </row>
    <row r="956" spans="3:55" x14ac:dyDescent="0.35">
      <c r="C956" s="1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W956" s="2"/>
      <c r="AX956" s="2"/>
      <c r="AY956" s="2"/>
      <c r="AZ956" s="2"/>
      <c r="BA956" s="2"/>
      <c r="BB956" s="2"/>
      <c r="BC956" s="2"/>
    </row>
    <row r="957" spans="3:55" x14ac:dyDescent="0.35">
      <c r="C957" s="1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W957" s="2"/>
      <c r="AX957" s="2"/>
      <c r="AY957" s="2"/>
      <c r="AZ957" s="2"/>
      <c r="BA957" s="2"/>
      <c r="BB957" s="2"/>
      <c r="BC957" s="2"/>
    </row>
    <row r="958" spans="3:55" x14ac:dyDescent="0.35">
      <c r="C958" s="1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W958" s="2"/>
      <c r="AX958" s="2"/>
      <c r="AY958" s="2"/>
      <c r="AZ958" s="2"/>
      <c r="BA958" s="2"/>
      <c r="BB958" s="2"/>
      <c r="BC958" s="2"/>
    </row>
    <row r="959" spans="3:55" x14ac:dyDescent="0.35">
      <c r="C959" s="1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W959" s="2"/>
      <c r="AX959" s="2"/>
      <c r="AY959" s="2"/>
      <c r="AZ959" s="2"/>
      <c r="BA959" s="2"/>
      <c r="BB959" s="2"/>
      <c r="BC959" s="2"/>
    </row>
    <row r="960" spans="3:55" x14ac:dyDescent="0.35">
      <c r="C960" s="1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W960" s="2"/>
      <c r="AX960" s="2"/>
      <c r="AY960" s="2"/>
      <c r="AZ960" s="2"/>
      <c r="BA960" s="2"/>
      <c r="BB960" s="2"/>
      <c r="BC960" s="2"/>
    </row>
    <row r="961" spans="3:55" x14ac:dyDescent="0.35">
      <c r="C961" s="1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W961" s="2"/>
      <c r="AX961" s="2"/>
      <c r="AY961" s="2"/>
      <c r="AZ961" s="2"/>
      <c r="BA961" s="2"/>
      <c r="BB961" s="2"/>
      <c r="BC961" s="2"/>
    </row>
    <row r="962" spans="3:55" x14ac:dyDescent="0.35">
      <c r="C962" s="1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W962" s="2"/>
      <c r="AX962" s="2"/>
      <c r="AY962" s="2"/>
      <c r="AZ962" s="2"/>
      <c r="BA962" s="2"/>
      <c r="BB962" s="2"/>
      <c r="BC962" s="2"/>
    </row>
    <row r="963" spans="3:55" x14ac:dyDescent="0.35">
      <c r="C963" s="1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W963" s="2"/>
      <c r="AX963" s="2"/>
      <c r="AY963" s="2"/>
      <c r="AZ963" s="2"/>
      <c r="BA963" s="2"/>
      <c r="BB963" s="2"/>
      <c r="BC963" s="2"/>
    </row>
    <row r="964" spans="3:55" x14ac:dyDescent="0.35">
      <c r="C964" s="1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W964" s="2"/>
      <c r="AX964" s="2"/>
      <c r="AY964" s="2"/>
      <c r="AZ964" s="2"/>
      <c r="BA964" s="2"/>
      <c r="BB964" s="2"/>
      <c r="BC964" s="2"/>
    </row>
    <row r="965" spans="3:55" x14ac:dyDescent="0.35">
      <c r="C965" s="1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W965" s="2"/>
      <c r="AX965" s="2"/>
      <c r="AY965" s="2"/>
      <c r="AZ965" s="2"/>
      <c r="BA965" s="2"/>
      <c r="BB965" s="2"/>
      <c r="BC965" s="2"/>
    </row>
    <row r="966" spans="3:55" x14ac:dyDescent="0.35">
      <c r="C966" s="1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W966" s="2"/>
      <c r="AX966" s="2"/>
      <c r="AY966" s="2"/>
      <c r="AZ966" s="2"/>
      <c r="BA966" s="2"/>
      <c r="BB966" s="2"/>
      <c r="BC966" s="2"/>
    </row>
    <row r="967" spans="3:55" x14ac:dyDescent="0.35">
      <c r="C967" s="1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W967" s="2"/>
      <c r="AX967" s="2"/>
      <c r="AY967" s="2"/>
      <c r="AZ967" s="2"/>
      <c r="BA967" s="2"/>
      <c r="BB967" s="2"/>
      <c r="BC967" s="2"/>
    </row>
    <row r="968" spans="3:55" x14ac:dyDescent="0.35">
      <c r="C968" s="1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W968" s="2"/>
      <c r="AX968" s="2"/>
      <c r="AY968" s="2"/>
      <c r="AZ968" s="2"/>
      <c r="BA968" s="2"/>
      <c r="BB968" s="2"/>
      <c r="BC968" s="2"/>
    </row>
    <row r="969" spans="3:55" x14ac:dyDescent="0.35">
      <c r="C969" s="1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W969" s="2"/>
      <c r="AX969" s="2"/>
      <c r="AY969" s="2"/>
      <c r="AZ969" s="2"/>
      <c r="BA969" s="2"/>
      <c r="BB969" s="2"/>
      <c r="BC969" s="2"/>
    </row>
    <row r="970" spans="3:55" x14ac:dyDescent="0.35">
      <c r="C970" s="1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W970" s="2"/>
      <c r="AX970" s="2"/>
      <c r="AY970" s="2"/>
      <c r="AZ970" s="2"/>
      <c r="BA970" s="2"/>
      <c r="BB970" s="2"/>
      <c r="BC970" s="2"/>
    </row>
    <row r="971" spans="3:55" x14ac:dyDescent="0.35">
      <c r="C971" s="1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W971" s="2"/>
      <c r="AX971" s="2"/>
      <c r="AY971" s="2"/>
      <c r="AZ971" s="2"/>
      <c r="BA971" s="2"/>
      <c r="BB971" s="2"/>
      <c r="BC971" s="2"/>
    </row>
    <row r="972" spans="3:55" x14ac:dyDescent="0.35">
      <c r="C972" s="1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W972" s="2"/>
      <c r="AX972" s="2"/>
      <c r="AY972" s="2"/>
      <c r="AZ972" s="2"/>
      <c r="BA972" s="2"/>
      <c r="BB972" s="2"/>
      <c r="BC972" s="2"/>
    </row>
    <row r="973" spans="3:55" x14ac:dyDescent="0.35">
      <c r="C973" s="1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W973" s="2"/>
      <c r="AX973" s="2"/>
      <c r="AY973" s="2"/>
      <c r="AZ973" s="2"/>
      <c r="BA973" s="2"/>
      <c r="BB973" s="2"/>
      <c r="BC973" s="2"/>
    </row>
    <row r="974" spans="3:55" x14ac:dyDescent="0.35">
      <c r="C974" s="1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W974" s="2"/>
      <c r="AX974" s="2"/>
      <c r="AY974" s="2"/>
      <c r="AZ974" s="2"/>
      <c r="BA974" s="2"/>
      <c r="BB974" s="2"/>
      <c r="BC974" s="2"/>
    </row>
    <row r="975" spans="3:55" x14ac:dyDescent="0.35">
      <c r="C975" s="1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W975" s="2"/>
      <c r="AX975" s="2"/>
      <c r="AY975" s="2"/>
      <c r="AZ975" s="2"/>
      <c r="BA975" s="2"/>
      <c r="BB975" s="2"/>
      <c r="BC975" s="2"/>
    </row>
    <row r="976" spans="3:55" x14ac:dyDescent="0.35">
      <c r="C976" s="1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W976" s="2"/>
      <c r="AX976" s="2"/>
      <c r="AY976" s="2"/>
      <c r="AZ976" s="2"/>
      <c r="BA976" s="2"/>
      <c r="BB976" s="2"/>
      <c r="BC976" s="2"/>
    </row>
    <row r="977" spans="3:55" x14ac:dyDescent="0.35">
      <c r="C977" s="1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W977" s="2"/>
      <c r="AX977" s="2"/>
      <c r="AY977" s="2"/>
      <c r="AZ977" s="2"/>
      <c r="BA977" s="2"/>
      <c r="BB977" s="2"/>
      <c r="BC977" s="2"/>
    </row>
    <row r="978" spans="3:55" x14ac:dyDescent="0.35">
      <c r="C978" s="1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W978" s="2"/>
      <c r="AX978" s="2"/>
      <c r="AY978" s="2"/>
      <c r="AZ978" s="2"/>
      <c r="BA978" s="2"/>
      <c r="BB978" s="2"/>
      <c r="BC978" s="2"/>
    </row>
    <row r="979" spans="3:55" x14ac:dyDescent="0.35">
      <c r="C979" s="1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W979" s="2"/>
      <c r="AX979" s="2"/>
      <c r="AY979" s="2"/>
      <c r="AZ979" s="2"/>
      <c r="BA979" s="2"/>
      <c r="BB979" s="2"/>
      <c r="BC979" s="2"/>
    </row>
    <row r="980" spans="3:55" x14ac:dyDescent="0.35">
      <c r="C980" s="1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W980" s="2"/>
      <c r="AX980" s="2"/>
      <c r="AY980" s="2"/>
      <c r="AZ980" s="2"/>
      <c r="BA980" s="2"/>
      <c r="BB980" s="2"/>
      <c r="BC980" s="2"/>
    </row>
    <row r="981" spans="3:55" x14ac:dyDescent="0.35">
      <c r="C981" s="1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W981" s="2"/>
      <c r="AX981" s="2"/>
      <c r="AY981" s="2"/>
      <c r="AZ981" s="2"/>
      <c r="BA981" s="2"/>
      <c r="BB981" s="2"/>
      <c r="BC981" s="2"/>
    </row>
    <row r="982" spans="3:55" x14ac:dyDescent="0.35">
      <c r="C982" s="1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W982" s="2"/>
      <c r="AX982" s="2"/>
      <c r="AY982" s="2"/>
      <c r="AZ982" s="2"/>
      <c r="BA982" s="2"/>
      <c r="BB982" s="2"/>
      <c r="BC982" s="2"/>
    </row>
    <row r="983" spans="3:55" x14ac:dyDescent="0.35">
      <c r="C983" s="1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W983" s="2"/>
      <c r="AX983" s="2"/>
      <c r="AY983" s="2"/>
      <c r="AZ983" s="2"/>
      <c r="BA983" s="2"/>
      <c r="BB983" s="2"/>
      <c r="BC983" s="2"/>
    </row>
    <row r="984" spans="3:55" x14ac:dyDescent="0.35">
      <c r="C984" s="1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W984" s="2"/>
      <c r="AX984" s="2"/>
      <c r="AY984" s="2"/>
      <c r="AZ984" s="2"/>
      <c r="BA984" s="2"/>
      <c r="BB984" s="2"/>
      <c r="BC984" s="2"/>
    </row>
    <row r="985" spans="3:55" x14ac:dyDescent="0.35">
      <c r="C985" s="1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W985" s="2"/>
      <c r="AX985" s="2"/>
      <c r="AY985" s="2"/>
      <c r="AZ985" s="2"/>
      <c r="BA985" s="2"/>
      <c r="BB985" s="2"/>
      <c r="BC985" s="2"/>
    </row>
    <row r="986" spans="3:55" x14ac:dyDescent="0.35">
      <c r="C986" s="1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W986" s="2"/>
      <c r="AX986" s="2"/>
      <c r="AY986" s="2"/>
      <c r="AZ986" s="2"/>
      <c r="BA986" s="2"/>
      <c r="BB986" s="2"/>
      <c r="BC986" s="2"/>
    </row>
    <row r="987" spans="3:55" x14ac:dyDescent="0.35">
      <c r="C987" s="1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W987" s="2"/>
      <c r="AX987" s="2"/>
      <c r="AY987" s="2"/>
      <c r="AZ987" s="2"/>
      <c r="BA987" s="2"/>
      <c r="BB987" s="2"/>
      <c r="BC987" s="2"/>
    </row>
    <row r="988" spans="3:55" x14ac:dyDescent="0.35">
      <c r="C988" s="1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W988" s="2"/>
      <c r="AX988" s="2"/>
      <c r="AY988" s="2"/>
      <c r="AZ988" s="2"/>
      <c r="BA988" s="2"/>
      <c r="BB988" s="2"/>
      <c r="BC988" s="2"/>
    </row>
    <row r="989" spans="3:55" x14ac:dyDescent="0.35">
      <c r="C989" s="1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W989" s="2"/>
      <c r="AX989" s="2"/>
      <c r="AY989" s="2"/>
      <c r="AZ989" s="2"/>
      <c r="BA989" s="2"/>
      <c r="BB989" s="2"/>
      <c r="BC989" s="2"/>
    </row>
    <row r="990" spans="3:55" x14ac:dyDescent="0.35">
      <c r="C990" s="1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W990" s="2"/>
      <c r="AX990" s="2"/>
      <c r="AY990" s="2"/>
      <c r="AZ990" s="2"/>
      <c r="BA990" s="2"/>
      <c r="BB990" s="2"/>
      <c r="BC990" s="2"/>
    </row>
    <row r="991" spans="3:55" x14ac:dyDescent="0.35">
      <c r="C991" s="1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W991" s="2"/>
      <c r="AX991" s="2"/>
      <c r="AY991" s="2"/>
      <c r="AZ991" s="2"/>
      <c r="BA991" s="2"/>
      <c r="BB991" s="2"/>
      <c r="BC991" s="2"/>
    </row>
    <row r="992" spans="3:55" x14ac:dyDescent="0.35">
      <c r="C992" s="1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W992" s="2"/>
      <c r="AX992" s="2"/>
      <c r="AY992" s="2"/>
      <c r="AZ992" s="2"/>
      <c r="BA992" s="2"/>
      <c r="BB992" s="2"/>
      <c r="BC992" s="2"/>
    </row>
    <row r="993" spans="3:55" x14ac:dyDescent="0.35">
      <c r="C993" s="1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W993" s="2"/>
      <c r="AX993" s="2"/>
      <c r="AY993" s="2"/>
      <c r="AZ993" s="2"/>
      <c r="BA993" s="2"/>
      <c r="BB993" s="2"/>
      <c r="BC993" s="2"/>
    </row>
    <row r="994" spans="3:55" x14ac:dyDescent="0.35">
      <c r="C994" s="1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W994" s="2"/>
      <c r="AX994" s="2"/>
      <c r="AY994" s="2"/>
      <c r="AZ994" s="2"/>
      <c r="BA994" s="2"/>
      <c r="BB994" s="2"/>
      <c r="BC994" s="2"/>
    </row>
    <row r="995" spans="3:55" x14ac:dyDescent="0.35">
      <c r="C995" s="1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W995" s="2"/>
      <c r="AX995" s="2"/>
      <c r="AY995" s="2"/>
      <c r="AZ995" s="2"/>
      <c r="BA995" s="2"/>
      <c r="BB995" s="2"/>
      <c r="BC995" s="2"/>
    </row>
    <row r="996" spans="3:55" x14ac:dyDescent="0.35">
      <c r="C996" s="1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W996" s="2"/>
      <c r="AX996" s="2"/>
      <c r="AY996" s="2"/>
      <c r="AZ996" s="2"/>
      <c r="BA996" s="2"/>
      <c r="BB996" s="2"/>
      <c r="BC996" s="2"/>
    </row>
    <row r="997" spans="3:55" x14ac:dyDescent="0.35">
      <c r="C997" s="1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W997" s="2"/>
      <c r="AX997" s="2"/>
      <c r="AY997" s="2"/>
      <c r="AZ997" s="2"/>
      <c r="BA997" s="2"/>
      <c r="BB997" s="2"/>
      <c r="BC997" s="2"/>
    </row>
    <row r="998" spans="3:55" x14ac:dyDescent="0.35">
      <c r="C998" s="1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W998" s="2"/>
      <c r="AX998" s="2"/>
      <c r="AY998" s="2"/>
      <c r="AZ998" s="2"/>
      <c r="BA998" s="2"/>
      <c r="BB998" s="2"/>
      <c r="BC998" s="2"/>
    </row>
    <row r="999" spans="3:55" x14ac:dyDescent="0.35">
      <c r="C999" s="1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W999" s="2"/>
      <c r="AX999" s="2"/>
      <c r="AY999" s="2"/>
      <c r="AZ999" s="2"/>
      <c r="BA999" s="2"/>
      <c r="BB999" s="2"/>
      <c r="BC999" s="2"/>
    </row>
    <row r="1000" spans="3:55" x14ac:dyDescent="0.35">
      <c r="C1000" s="1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W1000" s="2"/>
      <c r="AX1000" s="2"/>
      <c r="AY1000" s="2"/>
      <c r="AZ1000" s="2"/>
      <c r="BA1000" s="2"/>
      <c r="BB1000" s="2"/>
      <c r="BC1000" s="2"/>
    </row>
    <row r="1001" spans="3:55" x14ac:dyDescent="0.35">
      <c r="C1001" s="1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W1001" s="2"/>
      <c r="AX1001" s="2"/>
      <c r="AY1001" s="2"/>
      <c r="AZ1001" s="2"/>
      <c r="BA1001" s="2"/>
      <c r="BB1001" s="2"/>
      <c r="BC1001" s="2"/>
    </row>
    <row r="1002" spans="3:55" x14ac:dyDescent="0.35">
      <c r="C1002" s="1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W1002" s="2"/>
      <c r="AX1002" s="2"/>
      <c r="AY1002" s="2"/>
      <c r="AZ1002" s="2"/>
      <c r="BA1002" s="2"/>
      <c r="BB1002" s="2"/>
      <c r="BC1002" s="2"/>
    </row>
    <row r="1003" spans="3:55" x14ac:dyDescent="0.35">
      <c r="C1003" s="1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W1003" s="2"/>
      <c r="AX1003" s="2"/>
      <c r="AY1003" s="2"/>
      <c r="AZ1003" s="2"/>
      <c r="BA1003" s="2"/>
      <c r="BB1003" s="2"/>
      <c r="BC1003" s="2"/>
    </row>
    <row r="1004" spans="3:55" x14ac:dyDescent="0.35">
      <c r="C1004" s="1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W1004" s="2"/>
      <c r="AX1004" s="2"/>
      <c r="AY1004" s="2"/>
      <c r="AZ1004" s="2"/>
      <c r="BA1004" s="2"/>
      <c r="BB1004" s="2"/>
      <c r="BC1004" s="2"/>
    </row>
    <row r="1005" spans="3:55" x14ac:dyDescent="0.35">
      <c r="C1005" s="1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W1005" s="2"/>
      <c r="AX1005" s="2"/>
      <c r="AY1005" s="2"/>
      <c r="AZ1005" s="2"/>
      <c r="BA1005" s="2"/>
      <c r="BB1005" s="2"/>
      <c r="BC1005" s="2"/>
    </row>
    <row r="1006" spans="3:55" x14ac:dyDescent="0.35">
      <c r="C1006" s="1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W1006" s="2"/>
      <c r="AX1006" s="2"/>
      <c r="AY1006" s="2"/>
      <c r="AZ1006" s="2"/>
      <c r="BA1006" s="2"/>
      <c r="BB1006" s="2"/>
      <c r="BC1006" s="2"/>
    </row>
    <row r="1007" spans="3:55" x14ac:dyDescent="0.35">
      <c r="C1007" s="1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W1007" s="2"/>
      <c r="AX1007" s="2"/>
      <c r="AY1007" s="2"/>
      <c r="AZ1007" s="2"/>
      <c r="BA1007" s="2"/>
      <c r="BB1007" s="2"/>
      <c r="BC1007" s="2"/>
    </row>
    <row r="1008" spans="3:55" x14ac:dyDescent="0.35">
      <c r="C1008" s="1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W1008" s="2"/>
      <c r="AX1008" s="2"/>
      <c r="AY1008" s="2"/>
      <c r="AZ1008" s="2"/>
      <c r="BA1008" s="2"/>
      <c r="BB1008" s="2"/>
      <c r="BC1008" s="2"/>
    </row>
    <row r="1009" spans="3:55" x14ac:dyDescent="0.35">
      <c r="C1009" s="1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W1009" s="2"/>
      <c r="AX1009" s="2"/>
      <c r="AY1009" s="2"/>
      <c r="AZ1009" s="2"/>
      <c r="BA1009" s="2"/>
      <c r="BB1009" s="2"/>
      <c r="BC1009" s="2"/>
    </row>
    <row r="1010" spans="3:55" x14ac:dyDescent="0.35">
      <c r="C1010" s="1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W1010" s="2"/>
      <c r="AX1010" s="2"/>
      <c r="AY1010" s="2"/>
      <c r="AZ1010" s="2"/>
      <c r="BA1010" s="2"/>
      <c r="BB1010" s="2"/>
      <c r="BC1010" s="2"/>
    </row>
    <row r="1011" spans="3:55" x14ac:dyDescent="0.35">
      <c r="C1011" s="1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W1011" s="2"/>
      <c r="AX1011" s="2"/>
      <c r="AY1011" s="2"/>
      <c r="AZ1011" s="2"/>
      <c r="BA1011" s="2"/>
      <c r="BB1011" s="2"/>
      <c r="BC1011" s="2"/>
    </row>
  </sheetData>
  <sortState xmlns:xlrd2="http://schemas.microsoft.com/office/spreadsheetml/2017/richdata2" ref="A2:AW36">
    <sortCondition ref="A2:A36"/>
    <sortCondition ref="B2:B36"/>
  </sortState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6D20F9A-845F-4552-BAF1-3086E12F1343}">
          <x14:formula1>
            <xm:f>Notes!$G$17:$G$32</xm:f>
          </x14:formula1>
          <xm:sqref>U2:U3 U37:U1011 X22:X36</xm:sqref>
        </x14:dataValidation>
        <x14:dataValidation type="list" allowBlank="1" showInputMessage="1" showErrorMessage="1" xr:uid="{95488F96-BAFD-4C00-B157-6F6A27356170}">
          <x14:formula1>
            <xm:f>Notes!$H$17:$H$30</xm:f>
          </x14:formula1>
          <xm:sqref>W2 W37:W1011 Z22:AA36</xm:sqref>
        </x14:dataValidation>
        <x14:dataValidation type="list" allowBlank="1" showInputMessage="1" showErrorMessage="1" xr:uid="{6F22AB87-C724-4201-8F2C-6015E36D0382}">
          <x14:formula1>
            <xm:f>Notes!$A$17:$A$21</xm:f>
          </x14:formula1>
          <xm:sqref>A22:A1011</xm:sqref>
        </x14:dataValidation>
        <x14:dataValidation type="list" allowBlank="1" showInputMessage="1" showErrorMessage="1" xr:uid="{9A15F9A6-C243-4107-AE89-1FA2970A4679}">
          <x14:formula1>
            <xm:f>Notes!$F$17:$F$20</xm:f>
          </x14:formula1>
          <xm:sqref>J22:J1011</xm:sqref>
        </x14:dataValidation>
        <x14:dataValidation type="list" allowBlank="1" showInputMessage="1" showErrorMessage="1" xr:uid="{21241959-921E-4272-80C8-B822CD7E6311}">
          <x14:formula1>
            <xm:f>Notes!$B$17:$B$18</xm:f>
          </x14:formula1>
          <xm:sqref>K22:K1011</xm:sqref>
        </x14:dataValidation>
        <x14:dataValidation type="list" allowBlank="1" showInputMessage="1" showErrorMessage="1" xr:uid="{29B00506-03C1-4152-8EFC-993B10683C4B}">
          <x14:formula1>
            <xm:f>Notes!$O$17:$O$32</xm:f>
          </x14:formula1>
          <xm:sqref>L2:R2 AV22:AV1011 L22:R1011 AV2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163B-93B4-40E8-BC75-659D285FF883}">
  <dimension ref="A1:T32"/>
  <sheetViews>
    <sheetView workbookViewId="0">
      <selection activeCell="A9" sqref="A9"/>
    </sheetView>
  </sheetViews>
  <sheetFormatPr defaultRowHeight="14.5" x14ac:dyDescent="0.35"/>
  <cols>
    <col min="1" max="1" width="13" customWidth="1"/>
    <col min="2" max="2" width="7.08984375" bestFit="1" customWidth="1"/>
    <col min="3" max="3" width="7.6328125" bestFit="1" customWidth="1"/>
    <col min="4" max="4" width="14.6328125" bestFit="1" customWidth="1"/>
    <col min="5" max="5" width="18.08984375" bestFit="1" customWidth="1"/>
    <col min="6" max="6" width="9.6328125" bestFit="1" customWidth="1"/>
    <col min="7" max="7" width="12.453125" bestFit="1" customWidth="1"/>
    <col min="8" max="8" width="23.08984375" bestFit="1" customWidth="1"/>
    <col min="9" max="9" width="12.08984375" bestFit="1" customWidth="1"/>
    <col min="10" max="10" width="6.453125" bestFit="1" customWidth="1"/>
    <col min="11" max="12" width="10.08984375" bestFit="1" customWidth="1"/>
    <col min="13" max="13" width="40.453125" bestFit="1" customWidth="1"/>
    <col min="14" max="14" width="11.08984375" bestFit="1" customWidth="1"/>
    <col min="15" max="15" width="10.54296875" bestFit="1" customWidth="1"/>
    <col min="19" max="19" width="10.54296875" bestFit="1" customWidth="1"/>
    <col min="20" max="20" width="10.453125" bestFit="1" customWidth="1"/>
  </cols>
  <sheetData>
    <row r="1" spans="1:20" x14ac:dyDescent="0.35">
      <c r="A1" t="s">
        <v>91</v>
      </c>
    </row>
    <row r="2" spans="1:20" x14ac:dyDescent="0.35">
      <c r="A2" t="s">
        <v>92</v>
      </c>
    </row>
    <row r="3" spans="1:20" x14ac:dyDescent="0.35">
      <c r="A3" t="s">
        <v>93</v>
      </c>
    </row>
    <row r="4" spans="1:20" x14ac:dyDescent="0.35">
      <c r="A4" t="s">
        <v>94</v>
      </c>
    </row>
    <row r="5" spans="1:20" x14ac:dyDescent="0.35">
      <c r="A5" t="s">
        <v>95</v>
      </c>
    </row>
    <row r="6" spans="1:20" x14ac:dyDescent="0.35">
      <c r="A6" t="s">
        <v>96</v>
      </c>
    </row>
    <row r="7" spans="1:20" x14ac:dyDescent="0.35">
      <c r="A7" t="s">
        <v>97</v>
      </c>
    </row>
    <row r="8" spans="1:20" x14ac:dyDescent="0.35">
      <c r="A8" t="s">
        <v>98</v>
      </c>
    </row>
    <row r="9" spans="1:20" x14ac:dyDescent="0.35">
      <c r="A9" s="3" t="s">
        <v>99</v>
      </c>
    </row>
    <row r="10" spans="1:20" x14ac:dyDescent="0.35">
      <c r="A10" s="8" t="s">
        <v>100</v>
      </c>
    </row>
    <row r="11" spans="1:20" x14ac:dyDescent="0.35">
      <c r="A11" s="8" t="s">
        <v>101</v>
      </c>
    </row>
    <row r="12" spans="1:20" x14ac:dyDescent="0.35">
      <c r="A12" t="s">
        <v>102</v>
      </c>
    </row>
    <row r="13" spans="1:20" x14ac:dyDescent="0.35">
      <c r="A13" t="s">
        <v>103</v>
      </c>
    </row>
    <row r="14" spans="1:20" x14ac:dyDescent="0.35">
      <c r="A14" t="s">
        <v>104</v>
      </c>
    </row>
    <row r="16" spans="1:20" x14ac:dyDescent="0.35">
      <c r="A16" s="4" t="s">
        <v>0</v>
      </c>
      <c r="B16" s="4" t="s">
        <v>9</v>
      </c>
      <c r="C16" s="4" t="s">
        <v>35</v>
      </c>
      <c r="D16" s="4" t="s">
        <v>105</v>
      </c>
      <c r="E16" s="4" t="s">
        <v>106</v>
      </c>
      <c r="F16" s="4" t="s">
        <v>66</v>
      </c>
      <c r="G16" s="4" t="s">
        <v>107</v>
      </c>
      <c r="H16" s="5" t="s">
        <v>15</v>
      </c>
      <c r="I16" s="6" t="s">
        <v>108</v>
      </c>
      <c r="J16" s="6" t="s">
        <v>36</v>
      </c>
      <c r="K16" s="6" t="s">
        <v>109</v>
      </c>
      <c r="L16" s="6" t="s">
        <v>110</v>
      </c>
      <c r="M16" s="6" t="s">
        <v>40</v>
      </c>
      <c r="N16" s="6" t="s">
        <v>111</v>
      </c>
      <c r="O16" s="7" t="s">
        <v>10</v>
      </c>
      <c r="P16" s="7" t="s">
        <v>112</v>
      </c>
      <c r="Q16" s="7" t="s">
        <v>113</v>
      </c>
      <c r="R16" s="7" t="s">
        <v>72</v>
      </c>
      <c r="S16" s="7" t="s">
        <v>41</v>
      </c>
      <c r="T16" s="7" t="s">
        <v>54</v>
      </c>
    </row>
    <row r="17" spans="1:20" x14ac:dyDescent="0.35">
      <c r="A17" t="s">
        <v>114</v>
      </c>
      <c r="B17" s="10" t="s">
        <v>29</v>
      </c>
      <c r="C17" s="10" t="s">
        <v>61</v>
      </c>
      <c r="D17" s="10" t="s">
        <v>55</v>
      </c>
      <c r="E17" s="10" t="s">
        <v>115</v>
      </c>
      <c r="F17" s="10" t="s">
        <v>116</v>
      </c>
      <c r="G17" s="10" t="s">
        <v>117</v>
      </c>
      <c r="H17" t="s">
        <v>118</v>
      </c>
      <c r="I17" t="s">
        <v>45</v>
      </c>
      <c r="J17" t="s">
        <v>119</v>
      </c>
      <c r="K17">
        <v>0</v>
      </c>
      <c r="L17" t="s">
        <v>29</v>
      </c>
      <c r="M17" t="s">
        <v>120</v>
      </c>
      <c r="N17">
        <v>1</v>
      </c>
      <c r="O17" t="s">
        <v>30</v>
      </c>
      <c r="P17" t="s">
        <v>121</v>
      </c>
      <c r="Q17" t="s">
        <v>29</v>
      </c>
      <c r="R17" t="s">
        <v>86</v>
      </c>
      <c r="S17" t="s">
        <v>122</v>
      </c>
      <c r="T17" t="s">
        <v>123</v>
      </c>
    </row>
    <row r="18" spans="1:20" x14ac:dyDescent="0.35">
      <c r="A18" t="s">
        <v>27</v>
      </c>
      <c r="B18" s="10" t="s">
        <v>123</v>
      </c>
      <c r="C18" s="10" t="s">
        <v>48</v>
      </c>
      <c r="D18" s="10" t="s">
        <v>58</v>
      </c>
      <c r="E18" s="10" t="s">
        <v>124</v>
      </c>
      <c r="F18" s="10" t="s">
        <v>125</v>
      </c>
      <c r="G18" s="10" t="s">
        <v>126</v>
      </c>
      <c r="H18" t="s">
        <v>127</v>
      </c>
      <c r="I18" t="s">
        <v>47</v>
      </c>
      <c r="J18" t="s">
        <v>46</v>
      </c>
      <c r="K18">
        <v>1</v>
      </c>
      <c r="L18" t="s">
        <v>123</v>
      </c>
      <c r="M18" t="s">
        <v>128</v>
      </c>
      <c r="N18">
        <v>2</v>
      </c>
      <c r="O18" t="s">
        <v>129</v>
      </c>
      <c r="P18" t="s">
        <v>130</v>
      </c>
      <c r="Q18" t="s">
        <v>123</v>
      </c>
      <c r="R18" t="s">
        <v>88</v>
      </c>
      <c r="S18" t="s">
        <v>131</v>
      </c>
      <c r="T18" t="s">
        <v>29</v>
      </c>
    </row>
    <row r="19" spans="1:20" x14ac:dyDescent="0.35">
      <c r="A19" t="s">
        <v>132</v>
      </c>
      <c r="C19" s="10" t="s">
        <v>50</v>
      </c>
      <c r="E19" s="10" t="s">
        <v>56</v>
      </c>
      <c r="F19" s="10" t="s">
        <v>133</v>
      </c>
      <c r="G19" t="s">
        <v>134</v>
      </c>
      <c r="H19" t="s">
        <v>135</v>
      </c>
      <c r="I19" t="s">
        <v>136</v>
      </c>
      <c r="K19">
        <v>2</v>
      </c>
      <c r="M19" t="s">
        <v>137</v>
      </c>
      <c r="N19">
        <v>3</v>
      </c>
      <c r="O19" t="s">
        <v>138</v>
      </c>
      <c r="P19" t="s">
        <v>139</v>
      </c>
      <c r="R19" t="s">
        <v>85</v>
      </c>
    </row>
    <row r="20" spans="1:20" x14ac:dyDescent="0.35">
      <c r="A20" t="s">
        <v>140</v>
      </c>
      <c r="C20" s="10" t="s">
        <v>141</v>
      </c>
      <c r="E20" s="10" t="s">
        <v>57</v>
      </c>
      <c r="F20" s="10" t="s">
        <v>28</v>
      </c>
      <c r="G20" s="10" t="s">
        <v>142</v>
      </c>
      <c r="H20" t="s">
        <v>143</v>
      </c>
      <c r="I20" t="s">
        <v>144</v>
      </c>
      <c r="K20">
        <v>3</v>
      </c>
      <c r="M20" t="s">
        <v>145</v>
      </c>
      <c r="N20">
        <v>4</v>
      </c>
      <c r="O20" t="s">
        <v>146</v>
      </c>
      <c r="R20" t="s">
        <v>87</v>
      </c>
    </row>
    <row r="21" spans="1:20" x14ac:dyDescent="0.35">
      <c r="A21" t="s">
        <v>147</v>
      </c>
      <c r="C21" s="10" t="s">
        <v>49</v>
      </c>
      <c r="E21" s="10" t="s">
        <v>59</v>
      </c>
      <c r="G21" s="10" t="s">
        <v>148</v>
      </c>
      <c r="H21" t="s">
        <v>149</v>
      </c>
      <c r="M21" t="s">
        <v>150</v>
      </c>
      <c r="N21">
        <v>5</v>
      </c>
      <c r="O21" t="s">
        <v>151</v>
      </c>
    </row>
    <row r="22" spans="1:20" x14ac:dyDescent="0.35">
      <c r="C22" s="10" t="s">
        <v>152</v>
      </c>
      <c r="E22" s="10" t="s">
        <v>60</v>
      </c>
      <c r="G22" s="10" t="s">
        <v>153</v>
      </c>
      <c r="H22" t="s">
        <v>154</v>
      </c>
      <c r="M22" t="s">
        <v>155</v>
      </c>
      <c r="O22" t="s">
        <v>156</v>
      </c>
    </row>
    <row r="23" spans="1:20" x14ac:dyDescent="0.35">
      <c r="C23" s="10" t="s">
        <v>157</v>
      </c>
      <c r="E23" s="10" t="s">
        <v>158</v>
      </c>
      <c r="G23" s="10" t="s">
        <v>159</v>
      </c>
      <c r="H23" t="s">
        <v>160</v>
      </c>
      <c r="M23" t="s">
        <v>161</v>
      </c>
      <c r="O23" t="s">
        <v>162</v>
      </c>
    </row>
    <row r="24" spans="1:20" x14ac:dyDescent="0.35">
      <c r="C24" s="10" t="s">
        <v>45</v>
      </c>
      <c r="E24" s="10"/>
      <c r="G24" s="10" t="s">
        <v>163</v>
      </c>
      <c r="H24" t="s">
        <v>164</v>
      </c>
      <c r="M24" t="s">
        <v>165</v>
      </c>
      <c r="O24" t="s">
        <v>166</v>
      </c>
    </row>
    <row r="25" spans="1:20" x14ac:dyDescent="0.35">
      <c r="C25" s="10" t="s">
        <v>47</v>
      </c>
      <c r="G25" s="10" t="s">
        <v>167</v>
      </c>
      <c r="H25" t="s">
        <v>168</v>
      </c>
      <c r="M25" t="s">
        <v>169</v>
      </c>
      <c r="O25" t="s">
        <v>170</v>
      </c>
    </row>
    <row r="26" spans="1:20" x14ac:dyDescent="0.35">
      <c r="C26" s="10" t="s">
        <v>136</v>
      </c>
      <c r="G26" s="10" t="s">
        <v>171</v>
      </c>
      <c r="H26" t="s">
        <v>172</v>
      </c>
      <c r="M26" t="s">
        <v>173</v>
      </c>
      <c r="O26" t="s">
        <v>174</v>
      </c>
    </row>
    <row r="27" spans="1:20" x14ac:dyDescent="0.35">
      <c r="C27" s="10" t="s">
        <v>147</v>
      </c>
      <c r="G27" t="s">
        <v>175</v>
      </c>
      <c r="H27" t="s">
        <v>176</v>
      </c>
      <c r="M27" t="s">
        <v>177</v>
      </c>
      <c r="O27" t="s">
        <v>178</v>
      </c>
    </row>
    <row r="28" spans="1:20" x14ac:dyDescent="0.35">
      <c r="G28" t="s">
        <v>31</v>
      </c>
      <c r="H28" t="s">
        <v>179</v>
      </c>
      <c r="M28" t="s">
        <v>180</v>
      </c>
      <c r="O28" t="s">
        <v>181</v>
      </c>
    </row>
    <row r="29" spans="1:20" x14ac:dyDescent="0.35">
      <c r="G29" t="s">
        <v>182</v>
      </c>
      <c r="H29" t="s">
        <v>32</v>
      </c>
      <c r="O29" t="s">
        <v>183</v>
      </c>
    </row>
    <row r="30" spans="1:20" x14ac:dyDescent="0.35">
      <c r="G30" t="s">
        <v>184</v>
      </c>
      <c r="H30" t="s">
        <v>147</v>
      </c>
      <c r="O30" t="s">
        <v>185</v>
      </c>
    </row>
    <row r="31" spans="1:20" x14ac:dyDescent="0.35">
      <c r="G31" t="s">
        <v>186</v>
      </c>
      <c r="O31" t="s">
        <v>187</v>
      </c>
    </row>
    <row r="32" spans="1:20" x14ac:dyDescent="0.35">
      <c r="G32" t="s">
        <v>147</v>
      </c>
      <c r="O32" t="s">
        <v>147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B837-1FEC-4EDB-B727-4EE6529F1242}">
  <dimension ref="A1:T798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.54296875" bestFit="1" customWidth="1"/>
    <col min="2" max="2" width="7" customWidth="1"/>
    <col min="3" max="3" width="7.08984375" bestFit="1" customWidth="1"/>
    <col min="4" max="4" width="6.36328125" bestFit="1" customWidth="1"/>
    <col min="5" max="5" width="8" bestFit="1" customWidth="1"/>
    <col min="6" max="6" width="7.54296875" bestFit="1" customWidth="1"/>
    <col min="8" max="8" width="12.36328125" bestFit="1" customWidth="1"/>
    <col min="9" max="9" width="11.90625" customWidth="1"/>
    <col min="12" max="12" width="13.90625" bestFit="1" customWidth="1"/>
    <col min="13" max="13" width="14.6328125" bestFit="1" customWidth="1"/>
    <col min="14" max="14" width="10" bestFit="1" customWidth="1"/>
    <col min="15" max="15" width="12.453125" bestFit="1" customWidth="1"/>
    <col min="16" max="16" width="14" bestFit="1" customWidth="1"/>
    <col min="17" max="17" width="11.453125" customWidth="1"/>
    <col min="18" max="18" width="11.90625" bestFit="1" customWidth="1"/>
    <col min="19" max="19" width="11.90625" customWidth="1"/>
  </cols>
  <sheetData>
    <row r="1" spans="1:20" x14ac:dyDescent="0.35">
      <c r="A1" t="s">
        <v>0</v>
      </c>
      <c r="B1" t="s">
        <v>2</v>
      </c>
      <c r="C1" t="s">
        <v>33</v>
      </c>
      <c r="D1" t="s">
        <v>34</v>
      </c>
      <c r="E1" t="s">
        <v>481</v>
      </c>
      <c r="F1" t="s">
        <v>72</v>
      </c>
      <c r="G1" t="s">
        <v>35</v>
      </c>
      <c r="H1" t="s">
        <v>64</v>
      </c>
      <c r="I1" t="s">
        <v>65</v>
      </c>
      <c r="J1" t="s">
        <v>37</v>
      </c>
      <c r="K1" t="s">
        <v>619</v>
      </c>
      <c r="L1" t="s">
        <v>38</v>
      </c>
      <c r="M1" t="s">
        <v>39</v>
      </c>
      <c r="N1" t="s">
        <v>300</v>
      </c>
      <c r="O1" t="s">
        <v>40</v>
      </c>
      <c r="P1" t="s">
        <v>482</v>
      </c>
      <c r="Q1" t="s">
        <v>42</v>
      </c>
      <c r="R1" t="s">
        <v>43</v>
      </c>
      <c r="S1" t="s">
        <v>44</v>
      </c>
      <c r="T1" t="s">
        <v>26</v>
      </c>
    </row>
    <row r="2" spans="1:20" x14ac:dyDescent="0.35">
      <c r="A2" t="s">
        <v>289</v>
      </c>
      <c r="B2">
        <v>2</v>
      </c>
      <c r="C2">
        <v>5</v>
      </c>
      <c r="D2" t="s">
        <v>29</v>
      </c>
      <c r="E2">
        <v>6.25</v>
      </c>
      <c r="F2">
        <v>109</v>
      </c>
      <c r="G2" t="s">
        <v>478</v>
      </c>
      <c r="H2" t="s">
        <v>305</v>
      </c>
      <c r="I2" t="s">
        <v>305</v>
      </c>
      <c r="J2">
        <v>8.5</v>
      </c>
      <c r="K2" s="23">
        <f t="shared" ref="K2:K65" si="0">(((J2/2)^2)*3.1416)/500</f>
        <v>0.1134903</v>
      </c>
      <c r="L2" t="s">
        <v>202</v>
      </c>
      <c r="M2" t="s">
        <v>202</v>
      </c>
      <c r="N2" t="s">
        <v>202</v>
      </c>
      <c r="T2" t="s">
        <v>439</v>
      </c>
    </row>
    <row r="3" spans="1:20" x14ac:dyDescent="0.35">
      <c r="A3" t="s">
        <v>289</v>
      </c>
      <c r="B3">
        <v>2</v>
      </c>
      <c r="C3">
        <v>13</v>
      </c>
      <c r="D3" t="s">
        <v>29</v>
      </c>
      <c r="E3">
        <v>10.25</v>
      </c>
      <c r="F3">
        <v>159</v>
      </c>
      <c r="G3" t="s">
        <v>478</v>
      </c>
      <c r="H3" t="s">
        <v>305</v>
      </c>
      <c r="I3" t="s">
        <v>305</v>
      </c>
      <c r="J3">
        <v>12.4</v>
      </c>
      <c r="K3" s="23">
        <f t="shared" si="0"/>
        <v>0.24152620800000002</v>
      </c>
      <c r="L3" t="s">
        <v>202</v>
      </c>
      <c r="M3" t="s">
        <v>202</v>
      </c>
      <c r="N3" t="s">
        <v>202</v>
      </c>
      <c r="T3" t="s">
        <v>439</v>
      </c>
    </row>
    <row r="4" spans="1:20" x14ac:dyDescent="0.35">
      <c r="A4" t="s">
        <v>289</v>
      </c>
      <c r="B4">
        <v>2</v>
      </c>
      <c r="C4">
        <v>11</v>
      </c>
      <c r="D4" t="s">
        <v>29</v>
      </c>
      <c r="E4">
        <v>8.89</v>
      </c>
      <c r="F4">
        <v>146</v>
      </c>
      <c r="G4" t="s">
        <v>48</v>
      </c>
      <c r="H4" t="s">
        <v>305</v>
      </c>
      <c r="I4" t="s">
        <v>305</v>
      </c>
      <c r="J4">
        <v>16.100000000000001</v>
      </c>
      <c r="K4" s="23">
        <f t="shared" si="0"/>
        <v>0.40716706800000002</v>
      </c>
      <c r="L4" t="s">
        <v>202</v>
      </c>
      <c r="M4" t="s">
        <v>202</v>
      </c>
      <c r="N4" t="s">
        <v>202</v>
      </c>
      <c r="T4" t="s">
        <v>439</v>
      </c>
    </row>
    <row r="5" spans="1:20" x14ac:dyDescent="0.35">
      <c r="A5" t="s">
        <v>289</v>
      </c>
      <c r="B5">
        <v>2</v>
      </c>
      <c r="C5">
        <v>6</v>
      </c>
      <c r="D5" t="s">
        <v>29</v>
      </c>
      <c r="E5">
        <v>6.32</v>
      </c>
      <c r="F5">
        <v>111</v>
      </c>
      <c r="G5" t="s">
        <v>478</v>
      </c>
      <c r="H5" t="s">
        <v>305</v>
      </c>
      <c r="I5" t="s">
        <v>305</v>
      </c>
      <c r="J5">
        <v>18</v>
      </c>
      <c r="K5" s="23">
        <f t="shared" si="0"/>
        <v>0.50893919999999992</v>
      </c>
      <c r="L5" t="s">
        <v>202</v>
      </c>
      <c r="M5" t="s">
        <v>202</v>
      </c>
      <c r="N5" t="s">
        <v>202</v>
      </c>
      <c r="T5" t="s">
        <v>439</v>
      </c>
    </row>
    <row r="6" spans="1:20" x14ac:dyDescent="0.35">
      <c r="A6" t="s">
        <v>289</v>
      </c>
      <c r="B6">
        <v>2</v>
      </c>
      <c r="C6">
        <v>9</v>
      </c>
      <c r="D6" t="s">
        <v>29</v>
      </c>
      <c r="E6">
        <v>10.64</v>
      </c>
      <c r="F6">
        <v>136</v>
      </c>
      <c r="G6" t="s">
        <v>48</v>
      </c>
      <c r="H6" t="s">
        <v>305</v>
      </c>
      <c r="I6" t="s">
        <v>304</v>
      </c>
      <c r="J6">
        <v>9.5</v>
      </c>
      <c r="K6" s="23">
        <f t="shared" si="0"/>
        <v>0.14176469999999999</v>
      </c>
      <c r="L6" t="s">
        <v>202</v>
      </c>
      <c r="M6" t="s">
        <v>202</v>
      </c>
      <c r="N6" t="s">
        <v>202</v>
      </c>
      <c r="P6">
        <v>2</v>
      </c>
    </row>
    <row r="7" spans="1:20" x14ac:dyDescent="0.35">
      <c r="A7" t="s">
        <v>289</v>
      </c>
      <c r="B7">
        <v>2</v>
      </c>
      <c r="C7">
        <v>18</v>
      </c>
      <c r="D7" t="s">
        <v>29</v>
      </c>
      <c r="E7">
        <v>6.81</v>
      </c>
      <c r="F7">
        <v>359</v>
      </c>
      <c r="G7" t="s">
        <v>48</v>
      </c>
      <c r="H7" t="s">
        <v>305</v>
      </c>
      <c r="I7" t="s">
        <v>202</v>
      </c>
      <c r="J7">
        <v>9.1999999999999993</v>
      </c>
      <c r="K7" s="23">
        <f t="shared" si="0"/>
        <v>0.13295251199999999</v>
      </c>
      <c r="L7" t="s">
        <v>202</v>
      </c>
      <c r="M7" t="s">
        <v>202</v>
      </c>
      <c r="N7" t="s">
        <v>202</v>
      </c>
      <c r="T7" t="s">
        <v>439</v>
      </c>
    </row>
    <row r="8" spans="1:20" x14ac:dyDescent="0.35">
      <c r="A8" t="s">
        <v>289</v>
      </c>
      <c r="B8">
        <v>2</v>
      </c>
      <c r="C8">
        <v>15</v>
      </c>
      <c r="D8" t="s">
        <v>29</v>
      </c>
      <c r="E8">
        <v>11.14</v>
      </c>
      <c r="F8">
        <v>329</v>
      </c>
      <c r="G8" t="s">
        <v>48</v>
      </c>
      <c r="H8" t="s">
        <v>304</v>
      </c>
      <c r="I8" t="s">
        <v>304</v>
      </c>
      <c r="J8">
        <v>15.6</v>
      </c>
      <c r="K8" s="23">
        <f t="shared" si="0"/>
        <v>0.382269888</v>
      </c>
      <c r="L8">
        <v>0</v>
      </c>
      <c r="M8">
        <v>0</v>
      </c>
      <c r="N8" t="s">
        <v>364</v>
      </c>
      <c r="O8" t="s">
        <v>440</v>
      </c>
    </row>
    <row r="9" spans="1:20" x14ac:dyDescent="0.35">
      <c r="A9" t="s">
        <v>289</v>
      </c>
      <c r="B9">
        <v>2</v>
      </c>
      <c r="C9">
        <v>16</v>
      </c>
      <c r="D9" t="s">
        <v>29</v>
      </c>
      <c r="E9">
        <v>9.1300000000000008</v>
      </c>
      <c r="F9">
        <v>347</v>
      </c>
      <c r="G9" t="s">
        <v>48</v>
      </c>
      <c r="H9" t="s">
        <v>304</v>
      </c>
      <c r="I9" t="s">
        <v>304</v>
      </c>
      <c r="J9">
        <v>20.2</v>
      </c>
      <c r="K9" s="23">
        <f t="shared" si="0"/>
        <v>0.64094923199999998</v>
      </c>
      <c r="L9">
        <v>0</v>
      </c>
      <c r="M9">
        <v>40</v>
      </c>
      <c r="N9" t="s">
        <v>364</v>
      </c>
      <c r="O9" t="s">
        <v>313</v>
      </c>
    </row>
    <row r="10" spans="1:20" x14ac:dyDescent="0.35">
      <c r="A10" t="s">
        <v>289</v>
      </c>
      <c r="B10">
        <v>2</v>
      </c>
      <c r="C10">
        <v>14</v>
      </c>
      <c r="D10" t="s">
        <v>29</v>
      </c>
      <c r="E10">
        <v>8.8699999999999992</v>
      </c>
      <c r="F10">
        <v>169</v>
      </c>
      <c r="G10" t="s">
        <v>48</v>
      </c>
      <c r="H10" t="s">
        <v>304</v>
      </c>
      <c r="I10" t="s">
        <v>304</v>
      </c>
      <c r="J10">
        <v>24.7</v>
      </c>
      <c r="K10" s="23">
        <f t="shared" si="0"/>
        <v>0.95832937199999979</v>
      </c>
      <c r="L10">
        <v>0</v>
      </c>
      <c r="M10">
        <v>1</v>
      </c>
      <c r="N10" t="s">
        <v>364</v>
      </c>
    </row>
    <row r="11" spans="1:20" x14ac:dyDescent="0.35">
      <c r="A11" t="s">
        <v>289</v>
      </c>
      <c r="B11">
        <v>2</v>
      </c>
      <c r="C11">
        <v>4</v>
      </c>
      <c r="D11" t="s">
        <v>29</v>
      </c>
      <c r="E11">
        <v>11.35</v>
      </c>
      <c r="F11">
        <v>37</v>
      </c>
      <c r="G11" t="s">
        <v>48</v>
      </c>
      <c r="H11" t="s">
        <v>304</v>
      </c>
      <c r="I11" t="s">
        <v>304</v>
      </c>
      <c r="J11">
        <v>25.9</v>
      </c>
      <c r="K11" s="23">
        <f t="shared" si="0"/>
        <v>1.0537083479999998</v>
      </c>
      <c r="L11">
        <v>0</v>
      </c>
      <c r="M11">
        <v>0</v>
      </c>
      <c r="N11" t="s">
        <v>364</v>
      </c>
    </row>
    <row r="12" spans="1:20" x14ac:dyDescent="0.35">
      <c r="A12" t="s">
        <v>289</v>
      </c>
      <c r="B12">
        <v>2</v>
      </c>
      <c r="C12">
        <v>17</v>
      </c>
      <c r="D12" t="s">
        <v>29</v>
      </c>
      <c r="E12">
        <v>9.8699999999999992</v>
      </c>
      <c r="F12">
        <v>356</v>
      </c>
      <c r="G12" t="s">
        <v>48</v>
      </c>
      <c r="H12" t="s">
        <v>304</v>
      </c>
      <c r="I12" t="s">
        <v>304</v>
      </c>
      <c r="J12">
        <v>28.4</v>
      </c>
      <c r="K12" s="23">
        <f t="shared" si="0"/>
        <v>1.2669444480000001</v>
      </c>
      <c r="L12">
        <v>0</v>
      </c>
      <c r="M12">
        <v>5</v>
      </c>
      <c r="N12" t="s">
        <v>364</v>
      </c>
      <c r="O12" t="s">
        <v>313</v>
      </c>
    </row>
    <row r="13" spans="1:20" x14ac:dyDescent="0.35">
      <c r="A13" t="s">
        <v>289</v>
      </c>
      <c r="B13">
        <v>2</v>
      </c>
      <c r="C13">
        <v>1</v>
      </c>
      <c r="D13" t="s">
        <v>29</v>
      </c>
      <c r="E13">
        <v>5.85</v>
      </c>
      <c r="F13">
        <v>64</v>
      </c>
      <c r="G13" t="s">
        <v>48</v>
      </c>
      <c r="H13" t="s">
        <v>304</v>
      </c>
      <c r="I13" t="s">
        <v>304</v>
      </c>
      <c r="J13">
        <v>30</v>
      </c>
      <c r="K13" s="23">
        <f t="shared" si="0"/>
        <v>1.4137200000000001</v>
      </c>
      <c r="L13">
        <v>0</v>
      </c>
      <c r="M13">
        <v>1</v>
      </c>
      <c r="N13" t="s">
        <v>319</v>
      </c>
    </row>
    <row r="14" spans="1:20" x14ac:dyDescent="0.35">
      <c r="A14" t="s">
        <v>289</v>
      </c>
      <c r="B14">
        <v>2</v>
      </c>
      <c r="C14">
        <v>12</v>
      </c>
      <c r="D14" t="s">
        <v>29</v>
      </c>
      <c r="E14">
        <v>11.14</v>
      </c>
      <c r="F14">
        <v>160</v>
      </c>
      <c r="G14" t="s">
        <v>48</v>
      </c>
      <c r="H14" t="s">
        <v>304</v>
      </c>
      <c r="I14" t="s">
        <v>304</v>
      </c>
      <c r="J14">
        <v>40.4</v>
      </c>
      <c r="K14" s="23">
        <f t="shared" si="0"/>
        <v>2.5637969279999999</v>
      </c>
      <c r="L14">
        <v>0</v>
      </c>
      <c r="M14">
        <v>1</v>
      </c>
      <c r="N14" t="s">
        <v>319</v>
      </c>
    </row>
    <row r="15" spans="1:20" x14ac:dyDescent="0.35">
      <c r="A15" t="s">
        <v>289</v>
      </c>
      <c r="B15">
        <v>2</v>
      </c>
      <c r="C15">
        <v>7</v>
      </c>
      <c r="D15" t="s">
        <v>29</v>
      </c>
      <c r="E15">
        <v>10.6</v>
      </c>
      <c r="F15">
        <v>117</v>
      </c>
      <c r="G15" t="s">
        <v>48</v>
      </c>
      <c r="H15" t="s">
        <v>304</v>
      </c>
      <c r="I15" t="s">
        <v>304</v>
      </c>
      <c r="J15">
        <v>40.5</v>
      </c>
      <c r="K15" s="23">
        <f t="shared" si="0"/>
        <v>2.5765047000000001</v>
      </c>
      <c r="L15">
        <v>0</v>
      </c>
      <c r="M15">
        <v>1</v>
      </c>
      <c r="N15" t="s">
        <v>319</v>
      </c>
    </row>
    <row r="16" spans="1:20" x14ac:dyDescent="0.35">
      <c r="A16" t="s">
        <v>289</v>
      </c>
      <c r="B16">
        <v>2</v>
      </c>
      <c r="C16">
        <v>10</v>
      </c>
      <c r="D16" t="s">
        <v>29</v>
      </c>
      <c r="E16">
        <v>9.52</v>
      </c>
      <c r="F16">
        <v>145</v>
      </c>
      <c r="G16" t="s">
        <v>48</v>
      </c>
      <c r="H16" t="s">
        <v>304</v>
      </c>
      <c r="I16" t="s">
        <v>304</v>
      </c>
      <c r="J16">
        <v>43.1</v>
      </c>
      <c r="K16" s="23">
        <f t="shared" si="0"/>
        <v>2.9179337880000005</v>
      </c>
      <c r="L16">
        <v>0</v>
      </c>
      <c r="M16">
        <v>3</v>
      </c>
      <c r="N16" t="s">
        <v>319</v>
      </c>
    </row>
    <row r="17" spans="1:20" x14ac:dyDescent="0.35">
      <c r="A17" t="s">
        <v>289</v>
      </c>
      <c r="B17">
        <v>2</v>
      </c>
      <c r="C17">
        <v>3</v>
      </c>
      <c r="D17" t="s">
        <v>29</v>
      </c>
      <c r="E17">
        <v>9.52</v>
      </c>
      <c r="F17">
        <v>327</v>
      </c>
      <c r="G17" t="s">
        <v>48</v>
      </c>
      <c r="H17" t="s">
        <v>304</v>
      </c>
      <c r="I17" t="s">
        <v>304</v>
      </c>
      <c r="J17">
        <v>48.7</v>
      </c>
      <c r="K17" s="23">
        <f t="shared" si="0"/>
        <v>3.7254506520000001</v>
      </c>
      <c r="L17">
        <v>0</v>
      </c>
      <c r="M17">
        <v>5</v>
      </c>
      <c r="N17" t="s">
        <v>319</v>
      </c>
      <c r="O17" t="s">
        <v>313</v>
      </c>
    </row>
    <row r="18" spans="1:20" x14ac:dyDescent="0.35">
      <c r="A18" t="s">
        <v>289</v>
      </c>
      <c r="B18">
        <v>2</v>
      </c>
      <c r="C18">
        <v>2</v>
      </c>
      <c r="D18" t="s">
        <v>29</v>
      </c>
      <c r="E18">
        <v>8.7200000000000006</v>
      </c>
      <c r="F18">
        <v>160</v>
      </c>
      <c r="G18" t="s">
        <v>50</v>
      </c>
      <c r="H18" t="s">
        <v>304</v>
      </c>
      <c r="I18" t="s">
        <v>304</v>
      </c>
      <c r="J18">
        <v>49</v>
      </c>
      <c r="K18" s="23">
        <f t="shared" si="0"/>
        <v>3.7714908</v>
      </c>
      <c r="L18">
        <v>0</v>
      </c>
      <c r="M18">
        <v>0</v>
      </c>
      <c r="N18" t="s">
        <v>319</v>
      </c>
    </row>
    <row r="19" spans="1:20" x14ac:dyDescent="0.35">
      <c r="A19" t="s">
        <v>289</v>
      </c>
      <c r="B19">
        <v>2</v>
      </c>
      <c r="C19">
        <v>8</v>
      </c>
      <c r="D19" t="s">
        <v>29</v>
      </c>
      <c r="E19">
        <v>11.35</v>
      </c>
      <c r="F19">
        <v>118</v>
      </c>
      <c r="G19" t="s">
        <v>48</v>
      </c>
      <c r="H19" t="s">
        <v>304</v>
      </c>
      <c r="I19" t="s">
        <v>304</v>
      </c>
      <c r="J19">
        <v>58.8</v>
      </c>
      <c r="K19" s="23">
        <f t="shared" si="0"/>
        <v>5.4309467519999988</v>
      </c>
      <c r="L19">
        <v>0</v>
      </c>
      <c r="M19">
        <v>1</v>
      </c>
      <c r="N19" t="s">
        <v>309</v>
      </c>
    </row>
    <row r="20" spans="1:20" x14ac:dyDescent="0.35">
      <c r="A20" t="s">
        <v>289</v>
      </c>
      <c r="B20">
        <v>3</v>
      </c>
      <c r="C20">
        <v>4</v>
      </c>
      <c r="D20" t="s">
        <v>29</v>
      </c>
      <c r="E20">
        <v>9.7200000000000006</v>
      </c>
      <c r="F20">
        <v>65</v>
      </c>
      <c r="G20" t="s">
        <v>467</v>
      </c>
      <c r="H20" t="s">
        <v>305</v>
      </c>
      <c r="I20" t="s">
        <v>305</v>
      </c>
      <c r="J20">
        <v>8.8000000000000007</v>
      </c>
      <c r="K20" s="23">
        <f t="shared" si="0"/>
        <v>0.12164275200000002</v>
      </c>
      <c r="L20">
        <v>0</v>
      </c>
      <c r="M20">
        <v>0</v>
      </c>
      <c r="N20" t="s">
        <v>364</v>
      </c>
      <c r="P20">
        <v>1</v>
      </c>
    </row>
    <row r="21" spans="1:20" x14ac:dyDescent="0.35">
      <c r="A21" t="s">
        <v>289</v>
      </c>
      <c r="B21">
        <v>3</v>
      </c>
      <c r="C21">
        <v>5</v>
      </c>
      <c r="D21" t="s">
        <v>29</v>
      </c>
      <c r="E21">
        <v>10.15</v>
      </c>
      <c r="F21">
        <v>66</v>
      </c>
      <c r="G21" t="s">
        <v>467</v>
      </c>
      <c r="H21" t="s">
        <v>305</v>
      </c>
      <c r="I21" t="s">
        <v>305</v>
      </c>
      <c r="J21">
        <v>16.3</v>
      </c>
      <c r="K21" s="23">
        <f t="shared" si="0"/>
        <v>0.41734585199999996</v>
      </c>
      <c r="L21">
        <v>0</v>
      </c>
      <c r="M21">
        <v>0</v>
      </c>
      <c r="N21" t="s">
        <v>364</v>
      </c>
      <c r="P21">
        <v>1</v>
      </c>
    </row>
    <row r="22" spans="1:20" x14ac:dyDescent="0.35">
      <c r="A22" t="s">
        <v>289</v>
      </c>
      <c r="B22">
        <v>3</v>
      </c>
      <c r="C22">
        <v>16</v>
      </c>
      <c r="D22" t="s">
        <v>29</v>
      </c>
      <c r="E22">
        <v>4.8099999999999996</v>
      </c>
      <c r="F22">
        <v>277</v>
      </c>
      <c r="G22" t="s">
        <v>467</v>
      </c>
      <c r="H22" t="s">
        <v>305</v>
      </c>
      <c r="I22" t="s">
        <v>305</v>
      </c>
      <c r="J22">
        <v>19.100000000000001</v>
      </c>
      <c r="K22" s="23">
        <f t="shared" si="0"/>
        <v>0.57304354800000012</v>
      </c>
      <c r="L22">
        <v>0</v>
      </c>
      <c r="M22">
        <v>0</v>
      </c>
      <c r="N22" t="s">
        <v>364</v>
      </c>
      <c r="P22">
        <v>4</v>
      </c>
    </row>
    <row r="23" spans="1:20" x14ac:dyDescent="0.35">
      <c r="A23" t="s">
        <v>289</v>
      </c>
      <c r="B23">
        <v>3</v>
      </c>
      <c r="C23">
        <v>15</v>
      </c>
      <c r="D23" t="s">
        <v>29</v>
      </c>
      <c r="E23">
        <v>7.41</v>
      </c>
      <c r="F23">
        <v>271</v>
      </c>
      <c r="G23" t="s">
        <v>467</v>
      </c>
      <c r="H23" t="s">
        <v>305</v>
      </c>
      <c r="I23" t="s">
        <v>305</v>
      </c>
      <c r="J23">
        <v>20.5</v>
      </c>
      <c r="K23" s="23">
        <f t="shared" si="0"/>
        <v>0.66012870000000001</v>
      </c>
      <c r="L23">
        <v>0</v>
      </c>
      <c r="M23">
        <v>0</v>
      </c>
      <c r="N23" t="s">
        <v>364</v>
      </c>
      <c r="P23">
        <v>2</v>
      </c>
    </row>
    <row r="24" spans="1:20" x14ac:dyDescent="0.35">
      <c r="A24" t="s">
        <v>289</v>
      </c>
      <c r="B24">
        <v>3</v>
      </c>
      <c r="C24">
        <v>6</v>
      </c>
      <c r="D24" t="s">
        <v>29</v>
      </c>
      <c r="E24">
        <v>8.43</v>
      </c>
      <c r="F24">
        <v>99</v>
      </c>
      <c r="G24" t="s">
        <v>467</v>
      </c>
      <c r="H24" t="s">
        <v>305</v>
      </c>
      <c r="I24" t="s">
        <v>305</v>
      </c>
      <c r="J24">
        <v>20.6</v>
      </c>
      <c r="K24" s="23">
        <f t="shared" si="0"/>
        <v>0.66658468800000015</v>
      </c>
      <c r="L24">
        <v>0</v>
      </c>
      <c r="M24">
        <v>0</v>
      </c>
      <c r="N24" t="s">
        <v>364</v>
      </c>
      <c r="P24">
        <v>1</v>
      </c>
    </row>
    <row r="25" spans="1:20" x14ac:dyDescent="0.35">
      <c r="A25" t="s">
        <v>289</v>
      </c>
      <c r="B25">
        <v>3</v>
      </c>
      <c r="C25">
        <v>14</v>
      </c>
      <c r="D25" t="s">
        <v>29</v>
      </c>
      <c r="E25">
        <v>2.8</v>
      </c>
      <c r="F25">
        <v>271</v>
      </c>
      <c r="G25" t="s">
        <v>467</v>
      </c>
      <c r="H25" t="s">
        <v>305</v>
      </c>
      <c r="I25" t="s">
        <v>305</v>
      </c>
      <c r="J25">
        <v>25.5</v>
      </c>
      <c r="K25" s="23">
        <f t="shared" si="0"/>
        <v>1.0214127</v>
      </c>
      <c r="L25">
        <v>0</v>
      </c>
      <c r="M25">
        <v>0</v>
      </c>
      <c r="N25" t="s">
        <v>364</v>
      </c>
      <c r="P25">
        <v>4</v>
      </c>
    </row>
    <row r="26" spans="1:20" x14ac:dyDescent="0.35">
      <c r="A26" t="s">
        <v>289</v>
      </c>
      <c r="B26">
        <v>3</v>
      </c>
      <c r="C26">
        <v>11</v>
      </c>
      <c r="D26" t="s">
        <v>29</v>
      </c>
      <c r="E26">
        <v>5.3</v>
      </c>
      <c r="F26">
        <v>212</v>
      </c>
      <c r="G26" t="s">
        <v>467</v>
      </c>
      <c r="H26" t="s">
        <v>305</v>
      </c>
      <c r="I26" t="s">
        <v>305</v>
      </c>
      <c r="J26">
        <v>26.6</v>
      </c>
      <c r="K26" s="23">
        <f t="shared" si="0"/>
        <v>1.111435248</v>
      </c>
      <c r="L26">
        <v>0</v>
      </c>
      <c r="M26">
        <v>0</v>
      </c>
      <c r="N26" t="s">
        <v>364</v>
      </c>
      <c r="P26">
        <v>1</v>
      </c>
    </row>
    <row r="27" spans="1:20" x14ac:dyDescent="0.35">
      <c r="A27" t="s">
        <v>289</v>
      </c>
      <c r="B27">
        <v>3</v>
      </c>
      <c r="C27">
        <v>13</v>
      </c>
      <c r="D27" t="s">
        <v>29</v>
      </c>
      <c r="E27">
        <v>4.8</v>
      </c>
      <c r="F27">
        <v>253</v>
      </c>
      <c r="G27" t="s">
        <v>467</v>
      </c>
      <c r="H27" t="s">
        <v>305</v>
      </c>
      <c r="I27" t="s">
        <v>305</v>
      </c>
      <c r="J27">
        <v>29.1</v>
      </c>
      <c r="K27" s="23">
        <f t="shared" si="0"/>
        <v>1.3301691480000002</v>
      </c>
      <c r="L27">
        <v>0</v>
      </c>
      <c r="M27">
        <v>0</v>
      </c>
      <c r="N27" t="s">
        <v>364</v>
      </c>
      <c r="P27">
        <v>3</v>
      </c>
    </row>
    <row r="28" spans="1:20" x14ac:dyDescent="0.35">
      <c r="A28" t="s">
        <v>289</v>
      </c>
      <c r="B28">
        <v>3</v>
      </c>
      <c r="C28">
        <v>17</v>
      </c>
      <c r="D28" t="s">
        <v>29</v>
      </c>
      <c r="E28">
        <v>4.9000000000000004</v>
      </c>
      <c r="F28">
        <v>317</v>
      </c>
      <c r="G28" t="s">
        <v>141</v>
      </c>
      <c r="H28" t="s">
        <v>305</v>
      </c>
      <c r="I28" t="s">
        <v>305</v>
      </c>
      <c r="J28">
        <v>61.9</v>
      </c>
      <c r="K28" s="23">
        <f t="shared" si="0"/>
        <v>6.0186929879999997</v>
      </c>
      <c r="L28">
        <v>0</v>
      </c>
      <c r="M28">
        <v>0</v>
      </c>
      <c r="N28" t="s">
        <v>319</v>
      </c>
      <c r="P28">
        <v>1</v>
      </c>
    </row>
    <row r="29" spans="1:20" x14ac:dyDescent="0.35">
      <c r="A29" t="s">
        <v>289</v>
      </c>
      <c r="B29">
        <v>3</v>
      </c>
      <c r="C29">
        <v>12</v>
      </c>
      <c r="D29" t="s">
        <v>29</v>
      </c>
      <c r="E29">
        <v>9.6999999999999993</v>
      </c>
      <c r="F29">
        <v>252</v>
      </c>
      <c r="G29" t="s">
        <v>467</v>
      </c>
      <c r="H29" t="s">
        <v>305</v>
      </c>
      <c r="I29" t="s">
        <v>305</v>
      </c>
      <c r="J29">
        <v>77</v>
      </c>
      <c r="K29" s="23">
        <f t="shared" si="0"/>
        <v>9.3132731999999994</v>
      </c>
      <c r="L29">
        <v>0</v>
      </c>
      <c r="M29">
        <v>0</v>
      </c>
      <c r="N29" t="s">
        <v>319</v>
      </c>
      <c r="P29">
        <v>4</v>
      </c>
    </row>
    <row r="30" spans="1:20" x14ac:dyDescent="0.35">
      <c r="A30" t="s">
        <v>289</v>
      </c>
      <c r="B30">
        <v>3</v>
      </c>
      <c r="C30">
        <v>2</v>
      </c>
      <c r="D30" t="s">
        <v>29</v>
      </c>
      <c r="E30">
        <v>6.28</v>
      </c>
      <c r="F30">
        <v>24</v>
      </c>
      <c r="G30" t="s">
        <v>48</v>
      </c>
      <c r="H30" t="s">
        <v>305</v>
      </c>
      <c r="I30" t="s">
        <v>304</v>
      </c>
      <c r="J30">
        <v>20.100000000000001</v>
      </c>
      <c r="K30" s="23">
        <f t="shared" si="0"/>
        <v>0.63461890799999998</v>
      </c>
      <c r="L30">
        <v>0</v>
      </c>
      <c r="M30">
        <v>0</v>
      </c>
      <c r="N30" t="s">
        <v>364</v>
      </c>
      <c r="P30">
        <v>1</v>
      </c>
    </row>
    <row r="31" spans="1:20" x14ac:dyDescent="0.35">
      <c r="A31" t="s">
        <v>289</v>
      </c>
      <c r="B31">
        <v>3</v>
      </c>
      <c r="C31">
        <v>7</v>
      </c>
      <c r="D31" t="s">
        <v>29</v>
      </c>
      <c r="E31">
        <v>4.57</v>
      </c>
      <c r="F31">
        <v>112</v>
      </c>
      <c r="G31" t="s">
        <v>467</v>
      </c>
      <c r="H31" t="s">
        <v>304</v>
      </c>
      <c r="I31" t="s">
        <v>304</v>
      </c>
      <c r="J31">
        <v>21.8</v>
      </c>
      <c r="K31" s="23">
        <f t="shared" si="0"/>
        <v>0.74650699199999992</v>
      </c>
      <c r="L31">
        <v>0</v>
      </c>
      <c r="M31">
        <v>8</v>
      </c>
      <c r="N31" t="s">
        <v>364</v>
      </c>
    </row>
    <row r="32" spans="1:20" x14ac:dyDescent="0.35">
      <c r="A32" t="s">
        <v>289</v>
      </c>
      <c r="B32">
        <v>3</v>
      </c>
      <c r="C32">
        <v>8</v>
      </c>
      <c r="D32" t="s">
        <v>29</v>
      </c>
      <c r="E32">
        <v>5.32</v>
      </c>
      <c r="F32">
        <v>153</v>
      </c>
      <c r="G32" t="s">
        <v>467</v>
      </c>
      <c r="H32" t="s">
        <v>304</v>
      </c>
      <c r="I32" t="s">
        <v>304</v>
      </c>
      <c r="J32">
        <v>25.5</v>
      </c>
      <c r="K32" s="23">
        <f t="shared" si="0"/>
        <v>1.0214127</v>
      </c>
      <c r="L32">
        <v>0</v>
      </c>
      <c r="M32">
        <v>0</v>
      </c>
      <c r="N32" t="s">
        <v>364</v>
      </c>
      <c r="O32" t="s">
        <v>447</v>
      </c>
      <c r="T32" t="s">
        <v>445</v>
      </c>
    </row>
    <row r="33" spans="1:20" x14ac:dyDescent="0.35">
      <c r="A33" t="s">
        <v>289</v>
      </c>
      <c r="B33">
        <v>3</v>
      </c>
      <c r="C33">
        <v>9</v>
      </c>
      <c r="D33" t="s">
        <v>29</v>
      </c>
      <c r="E33">
        <v>9.06</v>
      </c>
      <c r="F33">
        <v>184</v>
      </c>
      <c r="G33" t="s">
        <v>467</v>
      </c>
      <c r="H33" t="s">
        <v>304</v>
      </c>
      <c r="I33" t="s">
        <v>304</v>
      </c>
      <c r="J33">
        <v>32.5</v>
      </c>
      <c r="K33" s="23">
        <f t="shared" si="0"/>
        <v>1.6591575000000001</v>
      </c>
      <c r="L33">
        <v>0</v>
      </c>
      <c r="M33">
        <v>0</v>
      </c>
      <c r="N33" t="s">
        <v>319</v>
      </c>
      <c r="O33" t="s">
        <v>447</v>
      </c>
    </row>
    <row r="34" spans="1:20" x14ac:dyDescent="0.35">
      <c r="A34" t="s">
        <v>289</v>
      </c>
      <c r="B34">
        <v>3</v>
      </c>
      <c r="C34">
        <v>10</v>
      </c>
      <c r="D34" t="s">
        <v>29</v>
      </c>
      <c r="E34">
        <v>6.13</v>
      </c>
      <c r="F34">
        <v>188</v>
      </c>
      <c r="G34" t="s">
        <v>141</v>
      </c>
      <c r="H34" t="s">
        <v>304</v>
      </c>
      <c r="I34" t="s">
        <v>304</v>
      </c>
      <c r="J34">
        <v>45.8</v>
      </c>
      <c r="K34" s="23">
        <f t="shared" si="0"/>
        <v>3.2949729119999995</v>
      </c>
      <c r="L34">
        <v>0</v>
      </c>
      <c r="M34">
        <v>0</v>
      </c>
      <c r="N34" t="s">
        <v>319</v>
      </c>
      <c r="T34" t="s">
        <v>448</v>
      </c>
    </row>
    <row r="35" spans="1:20" x14ac:dyDescent="0.35">
      <c r="A35" t="s">
        <v>289</v>
      </c>
      <c r="B35">
        <v>3</v>
      </c>
      <c r="C35">
        <v>1</v>
      </c>
      <c r="D35" t="s">
        <v>29</v>
      </c>
      <c r="E35">
        <v>6.1</v>
      </c>
      <c r="F35">
        <v>10</v>
      </c>
      <c r="G35" t="s">
        <v>48</v>
      </c>
      <c r="H35" t="s">
        <v>304</v>
      </c>
      <c r="I35" t="s">
        <v>206</v>
      </c>
      <c r="J35">
        <v>49.9</v>
      </c>
      <c r="K35" s="23">
        <f t="shared" si="0"/>
        <v>3.9113077079999994</v>
      </c>
      <c r="L35">
        <v>0</v>
      </c>
      <c r="M35">
        <v>2</v>
      </c>
      <c r="N35" t="s">
        <v>319</v>
      </c>
      <c r="T35" t="s">
        <v>441</v>
      </c>
    </row>
    <row r="36" spans="1:20" x14ac:dyDescent="0.35">
      <c r="A36" t="s">
        <v>289</v>
      </c>
      <c r="B36">
        <v>3</v>
      </c>
      <c r="C36">
        <v>3</v>
      </c>
      <c r="D36" t="s">
        <v>29</v>
      </c>
      <c r="E36">
        <v>8.41</v>
      </c>
      <c r="F36">
        <v>38</v>
      </c>
      <c r="G36" t="s">
        <v>141</v>
      </c>
      <c r="H36" t="s">
        <v>304</v>
      </c>
      <c r="I36" t="s">
        <v>202</v>
      </c>
      <c r="J36">
        <v>51.4</v>
      </c>
      <c r="K36" s="23">
        <f t="shared" si="0"/>
        <v>4.1499907679999994</v>
      </c>
      <c r="L36">
        <v>0</v>
      </c>
      <c r="M36">
        <v>0</v>
      </c>
      <c r="N36" t="s">
        <v>319</v>
      </c>
    </row>
    <row r="37" spans="1:20" x14ac:dyDescent="0.35">
      <c r="A37" t="s">
        <v>289</v>
      </c>
      <c r="B37">
        <v>4</v>
      </c>
      <c r="C37">
        <v>2</v>
      </c>
      <c r="D37" t="s">
        <v>29</v>
      </c>
      <c r="E37">
        <v>10.199999999999999</v>
      </c>
      <c r="F37">
        <v>72</v>
      </c>
      <c r="G37" t="s">
        <v>48</v>
      </c>
      <c r="H37" t="s">
        <v>305</v>
      </c>
      <c r="I37" t="s">
        <v>305</v>
      </c>
      <c r="J37">
        <v>8.6</v>
      </c>
      <c r="K37" s="23">
        <f t="shared" si="0"/>
        <v>0.11617636799999999</v>
      </c>
      <c r="L37">
        <v>0</v>
      </c>
      <c r="M37">
        <v>0</v>
      </c>
      <c r="N37" t="s">
        <v>364</v>
      </c>
      <c r="P37">
        <v>2</v>
      </c>
      <c r="T37" t="s">
        <v>442</v>
      </c>
    </row>
    <row r="38" spans="1:20" x14ac:dyDescent="0.35">
      <c r="A38" t="s">
        <v>289</v>
      </c>
      <c r="B38">
        <v>4</v>
      </c>
      <c r="C38">
        <v>21</v>
      </c>
      <c r="D38" t="s">
        <v>29</v>
      </c>
      <c r="E38">
        <v>10.3</v>
      </c>
      <c r="F38">
        <v>347</v>
      </c>
      <c r="G38" t="s">
        <v>48</v>
      </c>
      <c r="H38" t="s">
        <v>305</v>
      </c>
      <c r="I38" t="s">
        <v>304</v>
      </c>
      <c r="J38">
        <v>13</v>
      </c>
      <c r="K38" s="23">
        <f t="shared" si="0"/>
        <v>0.26546519999999996</v>
      </c>
      <c r="L38">
        <v>0</v>
      </c>
      <c r="M38">
        <v>0</v>
      </c>
      <c r="N38" t="s">
        <v>364</v>
      </c>
      <c r="P38">
        <v>1</v>
      </c>
    </row>
    <row r="39" spans="1:20" x14ac:dyDescent="0.35">
      <c r="A39" t="s">
        <v>289</v>
      </c>
      <c r="B39">
        <v>4</v>
      </c>
      <c r="C39">
        <v>11</v>
      </c>
      <c r="D39" t="s">
        <v>29</v>
      </c>
      <c r="E39">
        <v>10.5</v>
      </c>
      <c r="F39">
        <v>207</v>
      </c>
      <c r="G39" t="s">
        <v>48</v>
      </c>
      <c r="H39" t="s">
        <v>305</v>
      </c>
      <c r="I39" t="s">
        <v>304</v>
      </c>
      <c r="J39">
        <v>15</v>
      </c>
      <c r="K39" s="23">
        <f t="shared" si="0"/>
        <v>0.35343000000000002</v>
      </c>
      <c r="L39">
        <v>0</v>
      </c>
      <c r="M39">
        <v>0</v>
      </c>
      <c r="N39" t="s">
        <v>364</v>
      </c>
      <c r="P39">
        <v>1</v>
      </c>
    </row>
    <row r="40" spans="1:20" x14ac:dyDescent="0.35">
      <c r="A40" t="s">
        <v>289</v>
      </c>
      <c r="B40">
        <v>4</v>
      </c>
      <c r="C40">
        <v>12</v>
      </c>
      <c r="D40" t="s">
        <v>29</v>
      </c>
      <c r="E40">
        <v>8.9</v>
      </c>
      <c r="F40">
        <v>211</v>
      </c>
      <c r="G40" t="s">
        <v>48</v>
      </c>
      <c r="H40" t="s">
        <v>305</v>
      </c>
      <c r="I40" t="s">
        <v>304</v>
      </c>
      <c r="J40">
        <v>15</v>
      </c>
      <c r="K40" s="23">
        <f t="shared" si="0"/>
        <v>0.35343000000000002</v>
      </c>
      <c r="L40">
        <v>0</v>
      </c>
      <c r="M40">
        <v>0</v>
      </c>
      <c r="N40" t="s">
        <v>364</v>
      </c>
      <c r="P40">
        <v>1</v>
      </c>
    </row>
    <row r="41" spans="1:20" x14ac:dyDescent="0.35">
      <c r="A41" t="s">
        <v>289</v>
      </c>
      <c r="B41">
        <v>4</v>
      </c>
      <c r="C41">
        <v>9</v>
      </c>
      <c r="D41" t="s">
        <v>29</v>
      </c>
      <c r="E41">
        <v>8</v>
      </c>
      <c r="F41">
        <v>178</v>
      </c>
      <c r="G41" t="s">
        <v>48</v>
      </c>
      <c r="H41" t="s">
        <v>305</v>
      </c>
      <c r="I41" t="s">
        <v>304</v>
      </c>
      <c r="J41">
        <v>19</v>
      </c>
      <c r="K41" s="23">
        <f t="shared" si="0"/>
        <v>0.56705879999999997</v>
      </c>
      <c r="L41">
        <v>0</v>
      </c>
      <c r="M41">
        <v>0</v>
      </c>
      <c r="N41" t="s">
        <v>364</v>
      </c>
      <c r="P41">
        <v>1</v>
      </c>
    </row>
    <row r="42" spans="1:20" x14ac:dyDescent="0.35">
      <c r="A42" t="s">
        <v>289</v>
      </c>
      <c r="B42">
        <v>4</v>
      </c>
      <c r="C42">
        <v>6</v>
      </c>
      <c r="D42" t="s">
        <v>29</v>
      </c>
      <c r="E42">
        <v>8.9</v>
      </c>
      <c r="F42">
        <v>162</v>
      </c>
      <c r="G42" t="s">
        <v>48</v>
      </c>
      <c r="H42" t="s">
        <v>305</v>
      </c>
      <c r="I42" t="s">
        <v>304</v>
      </c>
      <c r="J42">
        <v>25</v>
      </c>
      <c r="K42" s="23">
        <f t="shared" si="0"/>
        <v>0.98175000000000001</v>
      </c>
      <c r="L42">
        <v>0</v>
      </c>
      <c r="M42">
        <v>0</v>
      </c>
      <c r="N42" t="s">
        <v>364</v>
      </c>
      <c r="P42">
        <v>1</v>
      </c>
    </row>
    <row r="43" spans="1:20" x14ac:dyDescent="0.35">
      <c r="A43" t="s">
        <v>289</v>
      </c>
      <c r="B43">
        <v>4</v>
      </c>
      <c r="C43">
        <v>17</v>
      </c>
      <c r="D43" t="s">
        <v>29</v>
      </c>
      <c r="E43">
        <v>11.1</v>
      </c>
      <c r="F43">
        <v>288</v>
      </c>
      <c r="G43" t="s">
        <v>48</v>
      </c>
      <c r="H43" t="s">
        <v>305</v>
      </c>
      <c r="I43" t="s">
        <v>304</v>
      </c>
      <c r="J43">
        <v>37</v>
      </c>
      <c r="K43" s="23">
        <f t="shared" si="0"/>
        <v>2.1504251999999999</v>
      </c>
      <c r="L43">
        <v>0</v>
      </c>
      <c r="M43">
        <v>0</v>
      </c>
      <c r="N43" t="s">
        <v>364</v>
      </c>
    </row>
    <row r="44" spans="1:20" x14ac:dyDescent="0.35">
      <c r="A44" t="s">
        <v>289</v>
      </c>
      <c r="B44">
        <v>4</v>
      </c>
      <c r="C44">
        <v>15</v>
      </c>
      <c r="D44" t="s">
        <v>29</v>
      </c>
      <c r="E44">
        <v>4</v>
      </c>
      <c r="F44">
        <v>271</v>
      </c>
      <c r="G44" t="s">
        <v>48</v>
      </c>
      <c r="H44" t="s">
        <v>305</v>
      </c>
      <c r="I44" t="s">
        <v>304</v>
      </c>
      <c r="J44">
        <v>38</v>
      </c>
      <c r="K44" s="23">
        <f t="shared" si="0"/>
        <v>2.2682351999999999</v>
      </c>
      <c r="L44">
        <v>0</v>
      </c>
      <c r="M44">
        <v>0</v>
      </c>
      <c r="N44" t="s">
        <v>364</v>
      </c>
      <c r="P44">
        <v>1</v>
      </c>
    </row>
    <row r="45" spans="1:20" x14ac:dyDescent="0.35">
      <c r="A45" t="s">
        <v>289</v>
      </c>
      <c r="B45">
        <v>4</v>
      </c>
      <c r="C45">
        <v>1</v>
      </c>
      <c r="D45" t="s">
        <v>29</v>
      </c>
      <c r="E45">
        <v>10.6</v>
      </c>
      <c r="F45">
        <v>20</v>
      </c>
      <c r="G45" t="s">
        <v>141</v>
      </c>
      <c r="H45" t="s">
        <v>304</v>
      </c>
      <c r="I45" t="s">
        <v>304</v>
      </c>
      <c r="J45">
        <v>10.4</v>
      </c>
      <c r="K45" s="23">
        <f t="shared" si="0"/>
        <v>0.169897728</v>
      </c>
      <c r="L45">
        <v>0</v>
      </c>
      <c r="M45">
        <v>0</v>
      </c>
      <c r="N45" t="s">
        <v>364</v>
      </c>
    </row>
    <row r="46" spans="1:20" x14ac:dyDescent="0.35">
      <c r="A46" t="s">
        <v>289</v>
      </c>
      <c r="B46">
        <v>4</v>
      </c>
      <c r="C46">
        <v>3</v>
      </c>
      <c r="D46" t="s">
        <v>29</v>
      </c>
      <c r="E46">
        <v>9.8000000000000007</v>
      </c>
      <c r="F46">
        <v>84</v>
      </c>
      <c r="G46" t="s">
        <v>48</v>
      </c>
      <c r="H46" t="s">
        <v>304</v>
      </c>
      <c r="I46" t="s">
        <v>304</v>
      </c>
      <c r="J46">
        <v>13.1</v>
      </c>
      <c r="K46" s="23">
        <f t="shared" si="0"/>
        <v>0.26956498799999995</v>
      </c>
      <c r="L46">
        <v>0</v>
      </c>
      <c r="M46">
        <v>0</v>
      </c>
      <c r="N46" t="s">
        <v>364</v>
      </c>
      <c r="O46" t="s">
        <v>443</v>
      </c>
    </row>
    <row r="47" spans="1:20" x14ac:dyDescent="0.35">
      <c r="A47" t="s">
        <v>289</v>
      </c>
      <c r="B47">
        <v>4</v>
      </c>
      <c r="C47">
        <v>4</v>
      </c>
      <c r="D47" t="s">
        <v>29</v>
      </c>
      <c r="E47">
        <v>10.8</v>
      </c>
      <c r="F47">
        <v>111</v>
      </c>
      <c r="G47" t="s">
        <v>48</v>
      </c>
      <c r="H47" t="s">
        <v>304</v>
      </c>
      <c r="I47" t="s">
        <v>304</v>
      </c>
      <c r="J47">
        <v>13.3</v>
      </c>
      <c r="K47" s="23">
        <f t="shared" si="0"/>
        <v>0.27785881200000001</v>
      </c>
      <c r="L47">
        <v>0</v>
      </c>
      <c r="M47">
        <v>30</v>
      </c>
      <c r="N47" t="s">
        <v>364</v>
      </c>
      <c r="O47" t="s">
        <v>313</v>
      </c>
    </row>
    <row r="48" spans="1:20" x14ac:dyDescent="0.35">
      <c r="A48" t="s">
        <v>289</v>
      </c>
      <c r="B48">
        <v>4</v>
      </c>
      <c r="C48">
        <v>19</v>
      </c>
      <c r="D48" t="s">
        <v>29</v>
      </c>
      <c r="E48">
        <v>5.9</v>
      </c>
      <c r="F48">
        <v>324</v>
      </c>
      <c r="G48" t="s">
        <v>48</v>
      </c>
      <c r="H48" t="s">
        <v>304</v>
      </c>
      <c r="I48" t="s">
        <v>304</v>
      </c>
      <c r="J48">
        <v>14</v>
      </c>
      <c r="K48" s="23">
        <f t="shared" si="0"/>
        <v>0.30787680000000001</v>
      </c>
      <c r="L48">
        <v>0</v>
      </c>
      <c r="M48">
        <v>0</v>
      </c>
      <c r="N48" t="s">
        <v>364</v>
      </c>
      <c r="O48" t="s">
        <v>443</v>
      </c>
    </row>
    <row r="49" spans="1:20" x14ac:dyDescent="0.35">
      <c r="A49" t="s">
        <v>289</v>
      </c>
      <c r="B49">
        <v>4</v>
      </c>
      <c r="C49">
        <v>18</v>
      </c>
      <c r="D49" t="s">
        <v>29</v>
      </c>
      <c r="E49">
        <v>6.6</v>
      </c>
      <c r="F49">
        <v>299</v>
      </c>
      <c r="G49" t="s">
        <v>48</v>
      </c>
      <c r="H49" t="s">
        <v>304</v>
      </c>
      <c r="I49" t="s">
        <v>304</v>
      </c>
      <c r="J49">
        <v>15</v>
      </c>
      <c r="K49" s="23">
        <f t="shared" si="0"/>
        <v>0.35343000000000002</v>
      </c>
      <c r="L49">
        <v>0</v>
      </c>
      <c r="M49">
        <v>0</v>
      </c>
      <c r="N49" t="s">
        <v>364</v>
      </c>
    </row>
    <row r="50" spans="1:20" x14ac:dyDescent="0.35">
      <c r="A50" t="s">
        <v>289</v>
      </c>
      <c r="B50">
        <v>4</v>
      </c>
      <c r="C50">
        <v>10</v>
      </c>
      <c r="D50" t="s">
        <v>29</v>
      </c>
      <c r="E50">
        <v>11.4</v>
      </c>
      <c r="F50">
        <v>183</v>
      </c>
      <c r="G50" t="s">
        <v>48</v>
      </c>
      <c r="H50" t="s">
        <v>304</v>
      </c>
      <c r="I50" t="s">
        <v>304</v>
      </c>
      <c r="J50">
        <v>19</v>
      </c>
      <c r="K50" s="23">
        <f t="shared" si="0"/>
        <v>0.56705879999999997</v>
      </c>
      <c r="L50">
        <v>0</v>
      </c>
      <c r="M50">
        <v>0</v>
      </c>
      <c r="N50" t="s">
        <v>364</v>
      </c>
      <c r="O50" t="s">
        <v>447</v>
      </c>
    </row>
    <row r="51" spans="1:20" x14ac:dyDescent="0.35">
      <c r="A51" t="s">
        <v>289</v>
      </c>
      <c r="B51">
        <v>4</v>
      </c>
      <c r="C51">
        <v>13</v>
      </c>
      <c r="D51" t="s">
        <v>29</v>
      </c>
      <c r="E51">
        <v>8.4</v>
      </c>
      <c r="F51">
        <v>244</v>
      </c>
      <c r="G51" t="s">
        <v>48</v>
      </c>
      <c r="H51" t="s">
        <v>304</v>
      </c>
      <c r="I51" t="s">
        <v>304</v>
      </c>
      <c r="J51">
        <v>19</v>
      </c>
      <c r="K51" s="23">
        <f t="shared" si="0"/>
        <v>0.56705879999999997</v>
      </c>
      <c r="L51">
        <v>0</v>
      </c>
      <c r="M51">
        <v>0</v>
      </c>
      <c r="N51" t="s">
        <v>364</v>
      </c>
    </row>
    <row r="52" spans="1:20" x14ac:dyDescent="0.35">
      <c r="A52" t="s">
        <v>289</v>
      </c>
      <c r="B52">
        <v>4</v>
      </c>
      <c r="C52">
        <v>20</v>
      </c>
      <c r="D52" t="s">
        <v>29</v>
      </c>
      <c r="E52">
        <v>7.5</v>
      </c>
      <c r="F52">
        <v>324</v>
      </c>
      <c r="G52" t="s">
        <v>48</v>
      </c>
      <c r="H52" t="s">
        <v>304</v>
      </c>
      <c r="I52" t="s">
        <v>304</v>
      </c>
      <c r="J52">
        <v>20</v>
      </c>
      <c r="K52" s="23">
        <f t="shared" si="0"/>
        <v>0.62831999999999999</v>
      </c>
      <c r="L52">
        <v>0</v>
      </c>
      <c r="M52">
        <v>0</v>
      </c>
      <c r="N52" t="s">
        <v>364</v>
      </c>
    </row>
    <row r="53" spans="1:20" x14ac:dyDescent="0.35">
      <c r="A53" t="s">
        <v>289</v>
      </c>
      <c r="B53">
        <v>4</v>
      </c>
      <c r="C53">
        <v>14</v>
      </c>
      <c r="D53" t="s">
        <v>29</v>
      </c>
      <c r="E53">
        <v>11.1</v>
      </c>
      <c r="F53">
        <v>257</v>
      </c>
      <c r="G53" t="s">
        <v>48</v>
      </c>
      <c r="H53" t="s">
        <v>304</v>
      </c>
      <c r="I53" t="s">
        <v>304</v>
      </c>
      <c r="J53">
        <v>25</v>
      </c>
      <c r="K53" s="23">
        <f t="shared" si="0"/>
        <v>0.98175000000000001</v>
      </c>
      <c r="L53">
        <v>0</v>
      </c>
      <c r="M53">
        <v>0</v>
      </c>
      <c r="N53" t="s">
        <v>364</v>
      </c>
    </row>
    <row r="54" spans="1:20" x14ac:dyDescent="0.35">
      <c r="A54" t="s">
        <v>289</v>
      </c>
      <c r="B54">
        <v>4</v>
      </c>
      <c r="C54">
        <v>5</v>
      </c>
      <c r="D54" t="s">
        <v>29</v>
      </c>
      <c r="E54">
        <v>2.2000000000000002</v>
      </c>
      <c r="F54">
        <v>113</v>
      </c>
      <c r="G54" t="s">
        <v>48</v>
      </c>
      <c r="H54" t="s">
        <v>304</v>
      </c>
      <c r="I54" t="s">
        <v>304</v>
      </c>
      <c r="J54">
        <v>25.1</v>
      </c>
      <c r="K54" s="23">
        <f t="shared" si="0"/>
        <v>0.98961970800000021</v>
      </c>
      <c r="L54">
        <v>0</v>
      </c>
      <c r="M54">
        <v>15</v>
      </c>
      <c r="N54" t="s">
        <v>364</v>
      </c>
      <c r="O54" t="s">
        <v>313</v>
      </c>
      <c r="T54" t="s">
        <v>441</v>
      </c>
    </row>
    <row r="55" spans="1:20" x14ac:dyDescent="0.35">
      <c r="A55" t="s">
        <v>289</v>
      </c>
      <c r="B55">
        <v>4</v>
      </c>
      <c r="C55">
        <v>16</v>
      </c>
      <c r="D55" t="s">
        <v>29</v>
      </c>
      <c r="E55">
        <v>9</v>
      </c>
      <c r="F55">
        <v>286</v>
      </c>
      <c r="G55" t="s">
        <v>48</v>
      </c>
      <c r="H55" t="s">
        <v>304</v>
      </c>
      <c r="I55" t="s">
        <v>304</v>
      </c>
      <c r="J55">
        <v>33</v>
      </c>
      <c r="K55" s="23">
        <f t="shared" si="0"/>
        <v>1.7106012000000002</v>
      </c>
      <c r="L55">
        <v>0</v>
      </c>
      <c r="M55">
        <v>0</v>
      </c>
      <c r="N55" t="s">
        <v>364</v>
      </c>
      <c r="T55" t="s">
        <v>448</v>
      </c>
    </row>
    <row r="56" spans="1:20" x14ac:dyDescent="0.35">
      <c r="A56" t="s">
        <v>289</v>
      </c>
      <c r="B56">
        <v>4</v>
      </c>
      <c r="C56">
        <v>7</v>
      </c>
      <c r="D56" t="s">
        <v>29</v>
      </c>
      <c r="E56">
        <v>6.3</v>
      </c>
      <c r="F56">
        <v>162</v>
      </c>
      <c r="G56" t="s">
        <v>48</v>
      </c>
      <c r="H56" t="s">
        <v>304</v>
      </c>
      <c r="I56" t="s">
        <v>304</v>
      </c>
      <c r="J56">
        <v>41.3</v>
      </c>
      <c r="K56" s="23">
        <f t="shared" si="0"/>
        <v>2.6792978519999995</v>
      </c>
      <c r="L56">
        <v>0</v>
      </c>
      <c r="M56">
        <v>1</v>
      </c>
      <c r="N56" t="s">
        <v>364</v>
      </c>
      <c r="O56" t="s">
        <v>444</v>
      </c>
      <c r="T56" t="s">
        <v>445</v>
      </c>
    </row>
    <row r="57" spans="1:20" x14ac:dyDescent="0.35">
      <c r="A57" t="s">
        <v>289</v>
      </c>
      <c r="B57">
        <v>4</v>
      </c>
      <c r="C57">
        <v>8</v>
      </c>
      <c r="D57" t="s">
        <v>29</v>
      </c>
      <c r="E57">
        <v>10.6</v>
      </c>
      <c r="F57">
        <v>166</v>
      </c>
      <c r="G57" t="s">
        <v>48</v>
      </c>
      <c r="H57" t="s">
        <v>304</v>
      </c>
      <c r="I57" t="s">
        <v>304</v>
      </c>
      <c r="J57">
        <v>43</v>
      </c>
      <c r="K57" s="23">
        <f t="shared" si="0"/>
        <v>2.9044091999999999</v>
      </c>
      <c r="L57">
        <v>0</v>
      </c>
      <c r="M57">
        <v>0</v>
      </c>
      <c r="N57" t="s">
        <v>364</v>
      </c>
      <c r="O57" t="s">
        <v>446</v>
      </c>
    </row>
    <row r="58" spans="1:20" x14ac:dyDescent="0.35">
      <c r="A58" t="s">
        <v>289</v>
      </c>
      <c r="B58">
        <v>5</v>
      </c>
      <c r="C58">
        <v>7</v>
      </c>
      <c r="D58" t="s">
        <v>29</v>
      </c>
      <c r="E58">
        <v>10.199999999999999</v>
      </c>
      <c r="F58">
        <v>133</v>
      </c>
      <c r="G58" t="s">
        <v>50</v>
      </c>
      <c r="H58" t="s">
        <v>305</v>
      </c>
      <c r="I58" t="s">
        <v>305</v>
      </c>
      <c r="J58">
        <v>8.5</v>
      </c>
      <c r="K58" s="23">
        <f t="shared" si="0"/>
        <v>0.1134903</v>
      </c>
      <c r="L58" t="s">
        <v>202</v>
      </c>
      <c r="M58" t="s">
        <v>202</v>
      </c>
      <c r="N58" t="s">
        <v>202</v>
      </c>
      <c r="P58">
        <v>2</v>
      </c>
    </row>
    <row r="59" spans="1:20" x14ac:dyDescent="0.35">
      <c r="A59" t="s">
        <v>289</v>
      </c>
      <c r="B59">
        <v>5</v>
      </c>
      <c r="C59">
        <v>18</v>
      </c>
      <c r="D59" t="s">
        <v>29</v>
      </c>
      <c r="E59">
        <v>9.1999999999999993</v>
      </c>
      <c r="F59">
        <v>316</v>
      </c>
      <c r="G59" t="s">
        <v>48</v>
      </c>
      <c r="H59" t="s">
        <v>305</v>
      </c>
      <c r="I59" t="s">
        <v>305</v>
      </c>
      <c r="J59">
        <v>13.8</v>
      </c>
      <c r="K59" s="23">
        <f t="shared" si="0"/>
        <v>0.29914315200000002</v>
      </c>
      <c r="L59" t="s">
        <v>202</v>
      </c>
      <c r="M59" t="s">
        <v>202</v>
      </c>
      <c r="N59" t="s">
        <v>202</v>
      </c>
      <c r="P59">
        <v>1</v>
      </c>
    </row>
    <row r="60" spans="1:20" x14ac:dyDescent="0.35">
      <c r="A60" t="s">
        <v>289</v>
      </c>
      <c r="B60">
        <v>5</v>
      </c>
      <c r="C60">
        <v>9</v>
      </c>
      <c r="D60" t="s">
        <v>29</v>
      </c>
      <c r="E60">
        <v>5.7</v>
      </c>
      <c r="F60">
        <v>149</v>
      </c>
      <c r="G60" t="s">
        <v>50</v>
      </c>
      <c r="H60" t="s">
        <v>305</v>
      </c>
      <c r="I60" t="s">
        <v>305</v>
      </c>
      <c r="J60">
        <v>14</v>
      </c>
      <c r="K60" s="23">
        <f t="shared" si="0"/>
        <v>0.30787680000000001</v>
      </c>
      <c r="L60" t="s">
        <v>202</v>
      </c>
      <c r="M60" t="s">
        <v>202</v>
      </c>
      <c r="N60" t="s">
        <v>202</v>
      </c>
      <c r="P60">
        <v>2</v>
      </c>
    </row>
    <row r="61" spans="1:20" x14ac:dyDescent="0.35">
      <c r="A61" t="s">
        <v>289</v>
      </c>
      <c r="B61">
        <v>5</v>
      </c>
      <c r="C61">
        <v>1</v>
      </c>
      <c r="D61" t="s">
        <v>29</v>
      </c>
      <c r="E61">
        <v>8.57</v>
      </c>
      <c r="F61">
        <v>43</v>
      </c>
      <c r="G61" t="s">
        <v>48</v>
      </c>
      <c r="H61" t="s">
        <v>305</v>
      </c>
      <c r="I61" t="s">
        <v>305</v>
      </c>
      <c r="J61">
        <v>16.5</v>
      </c>
      <c r="K61" s="23">
        <f t="shared" si="0"/>
        <v>0.42765030000000004</v>
      </c>
      <c r="L61" t="s">
        <v>202</v>
      </c>
      <c r="M61" t="s">
        <v>202</v>
      </c>
      <c r="N61" t="s">
        <v>202</v>
      </c>
      <c r="P61">
        <v>4</v>
      </c>
    </row>
    <row r="62" spans="1:20" x14ac:dyDescent="0.35">
      <c r="A62" t="s">
        <v>289</v>
      </c>
      <c r="B62">
        <v>5</v>
      </c>
      <c r="C62">
        <v>11</v>
      </c>
      <c r="D62" t="s">
        <v>29</v>
      </c>
      <c r="E62">
        <v>3.9</v>
      </c>
      <c r="F62">
        <v>164</v>
      </c>
      <c r="G62" t="s">
        <v>48</v>
      </c>
      <c r="H62" t="s">
        <v>305</v>
      </c>
      <c r="I62" t="s">
        <v>305</v>
      </c>
      <c r="J62">
        <v>19.8</v>
      </c>
      <c r="K62" s="23">
        <f t="shared" si="0"/>
        <v>0.61581643200000002</v>
      </c>
      <c r="L62" t="s">
        <v>202</v>
      </c>
      <c r="M62" t="s">
        <v>202</v>
      </c>
      <c r="N62" t="s">
        <v>202</v>
      </c>
      <c r="P62">
        <v>2</v>
      </c>
    </row>
    <row r="63" spans="1:20" x14ac:dyDescent="0.35">
      <c r="A63" t="s">
        <v>289</v>
      </c>
      <c r="B63">
        <v>5</v>
      </c>
      <c r="C63">
        <v>2</v>
      </c>
      <c r="D63" t="s">
        <v>29</v>
      </c>
      <c r="E63">
        <v>6.56</v>
      </c>
      <c r="F63">
        <v>47</v>
      </c>
      <c r="G63" t="s">
        <v>48</v>
      </c>
      <c r="H63" t="s">
        <v>305</v>
      </c>
      <c r="I63" t="s">
        <v>305</v>
      </c>
      <c r="J63">
        <v>22.1</v>
      </c>
      <c r="K63" s="23">
        <f t="shared" si="0"/>
        <v>0.76719442800000015</v>
      </c>
      <c r="L63" t="s">
        <v>202</v>
      </c>
      <c r="M63" t="s">
        <v>202</v>
      </c>
      <c r="N63" t="s">
        <v>202</v>
      </c>
      <c r="P63">
        <v>4</v>
      </c>
    </row>
    <row r="64" spans="1:20" x14ac:dyDescent="0.35">
      <c r="A64" t="s">
        <v>289</v>
      </c>
      <c r="B64">
        <v>5</v>
      </c>
      <c r="C64">
        <v>13</v>
      </c>
      <c r="D64" t="s">
        <v>29</v>
      </c>
      <c r="E64">
        <v>7</v>
      </c>
      <c r="F64">
        <v>200</v>
      </c>
      <c r="G64" t="s">
        <v>48</v>
      </c>
      <c r="H64" t="s">
        <v>305</v>
      </c>
      <c r="I64" t="s">
        <v>305</v>
      </c>
      <c r="J64">
        <v>26.4</v>
      </c>
      <c r="K64" s="23">
        <f t="shared" si="0"/>
        <v>1.0947847679999998</v>
      </c>
      <c r="L64" t="s">
        <v>202</v>
      </c>
      <c r="M64" t="s">
        <v>202</v>
      </c>
      <c r="N64" t="s">
        <v>202</v>
      </c>
      <c r="P64">
        <v>3</v>
      </c>
      <c r="T64" t="s">
        <v>449</v>
      </c>
    </row>
    <row r="65" spans="1:20" x14ac:dyDescent="0.35">
      <c r="A65" t="s">
        <v>289</v>
      </c>
      <c r="B65">
        <v>5</v>
      </c>
      <c r="C65">
        <v>15</v>
      </c>
      <c r="D65" t="s">
        <v>29</v>
      </c>
      <c r="E65">
        <v>9.9</v>
      </c>
      <c r="F65">
        <v>248</v>
      </c>
      <c r="G65" t="s">
        <v>50</v>
      </c>
      <c r="H65" t="s">
        <v>305</v>
      </c>
      <c r="I65" t="s">
        <v>305</v>
      </c>
      <c r="J65">
        <v>29.9</v>
      </c>
      <c r="K65" s="23">
        <f t="shared" si="0"/>
        <v>1.4043109079999998</v>
      </c>
      <c r="L65" t="s">
        <v>202</v>
      </c>
      <c r="M65" t="s">
        <v>202</v>
      </c>
      <c r="N65" t="s">
        <v>202</v>
      </c>
      <c r="P65">
        <v>2</v>
      </c>
    </row>
    <row r="66" spans="1:20" x14ac:dyDescent="0.35">
      <c r="A66" t="s">
        <v>289</v>
      </c>
      <c r="B66">
        <v>5</v>
      </c>
      <c r="C66">
        <v>4</v>
      </c>
      <c r="D66" t="s">
        <v>29</v>
      </c>
      <c r="E66">
        <v>7.01</v>
      </c>
      <c r="F66">
        <v>89</v>
      </c>
      <c r="G66" t="s">
        <v>48</v>
      </c>
      <c r="H66" t="s">
        <v>305</v>
      </c>
      <c r="I66" t="s">
        <v>305</v>
      </c>
      <c r="J66">
        <v>32</v>
      </c>
      <c r="K66" s="23">
        <f t="shared" ref="K66:K129" si="1">(((J66/2)^2)*3.1416)/500</f>
        <v>1.6084992</v>
      </c>
      <c r="L66" t="s">
        <v>202</v>
      </c>
      <c r="M66" t="s">
        <v>202</v>
      </c>
      <c r="N66" t="s">
        <v>202</v>
      </c>
      <c r="P66">
        <v>2</v>
      </c>
    </row>
    <row r="67" spans="1:20" x14ac:dyDescent="0.35">
      <c r="A67" t="s">
        <v>289</v>
      </c>
      <c r="B67">
        <v>5</v>
      </c>
      <c r="C67">
        <v>5</v>
      </c>
      <c r="D67" t="s">
        <v>29</v>
      </c>
      <c r="E67">
        <v>8.9</v>
      </c>
      <c r="F67">
        <v>114</v>
      </c>
      <c r="G67" t="s">
        <v>48</v>
      </c>
      <c r="H67" t="s">
        <v>305</v>
      </c>
      <c r="I67" t="s">
        <v>305</v>
      </c>
      <c r="J67">
        <v>32.4</v>
      </c>
      <c r="K67" s="23">
        <f t="shared" si="1"/>
        <v>1.648963008</v>
      </c>
      <c r="L67" t="s">
        <v>202</v>
      </c>
      <c r="M67" t="s">
        <v>202</v>
      </c>
      <c r="N67" t="s">
        <v>202</v>
      </c>
      <c r="P67">
        <v>2</v>
      </c>
    </row>
    <row r="68" spans="1:20" x14ac:dyDescent="0.35">
      <c r="A68" t="s">
        <v>289</v>
      </c>
      <c r="B68">
        <v>5</v>
      </c>
      <c r="C68">
        <v>6</v>
      </c>
      <c r="D68" t="s">
        <v>29</v>
      </c>
      <c r="E68">
        <v>9.4</v>
      </c>
      <c r="F68">
        <v>131</v>
      </c>
      <c r="G68" t="s">
        <v>50</v>
      </c>
      <c r="H68" t="s">
        <v>305</v>
      </c>
      <c r="I68" t="s">
        <v>305</v>
      </c>
      <c r="J68">
        <v>41.9</v>
      </c>
      <c r="K68" s="23">
        <f t="shared" si="1"/>
        <v>2.7577121880000002</v>
      </c>
      <c r="L68" t="s">
        <v>202</v>
      </c>
      <c r="M68" t="s">
        <v>202</v>
      </c>
      <c r="N68" t="s">
        <v>202</v>
      </c>
      <c r="P68">
        <v>2</v>
      </c>
    </row>
    <row r="69" spans="1:20" x14ac:dyDescent="0.35">
      <c r="A69" t="s">
        <v>289</v>
      </c>
      <c r="B69">
        <v>5</v>
      </c>
      <c r="C69">
        <v>20</v>
      </c>
      <c r="D69" t="s">
        <v>29</v>
      </c>
      <c r="E69">
        <v>8.4</v>
      </c>
      <c r="F69">
        <v>330</v>
      </c>
      <c r="G69" t="s">
        <v>48</v>
      </c>
      <c r="H69" t="s">
        <v>305</v>
      </c>
      <c r="I69" t="s">
        <v>305</v>
      </c>
      <c r="J69">
        <v>49.5</v>
      </c>
      <c r="K69" s="23">
        <f t="shared" si="1"/>
        <v>3.8488527000000001</v>
      </c>
      <c r="L69" t="s">
        <v>202</v>
      </c>
      <c r="M69" t="s">
        <v>202</v>
      </c>
      <c r="N69" t="s">
        <v>202</v>
      </c>
      <c r="P69">
        <v>2</v>
      </c>
    </row>
    <row r="70" spans="1:20" x14ac:dyDescent="0.35">
      <c r="A70" t="s">
        <v>289</v>
      </c>
      <c r="B70">
        <v>5</v>
      </c>
      <c r="C70">
        <v>19</v>
      </c>
      <c r="D70" t="s">
        <v>29</v>
      </c>
      <c r="E70">
        <v>9.8000000000000007</v>
      </c>
      <c r="F70">
        <v>330</v>
      </c>
      <c r="G70" t="s">
        <v>48</v>
      </c>
      <c r="H70" t="s">
        <v>305</v>
      </c>
      <c r="I70" t="s">
        <v>305</v>
      </c>
      <c r="J70">
        <v>81.900000000000006</v>
      </c>
      <c r="K70" s="23">
        <f t="shared" si="1"/>
        <v>10.536313788000001</v>
      </c>
      <c r="L70" t="s">
        <v>202</v>
      </c>
      <c r="M70" t="s">
        <v>202</v>
      </c>
      <c r="N70" t="s">
        <v>202</v>
      </c>
      <c r="P70">
        <v>2</v>
      </c>
    </row>
    <row r="71" spans="1:20" x14ac:dyDescent="0.35">
      <c r="A71" t="s">
        <v>289</v>
      </c>
      <c r="B71">
        <v>5</v>
      </c>
      <c r="C71">
        <v>21</v>
      </c>
      <c r="D71" t="s">
        <v>29</v>
      </c>
      <c r="E71">
        <v>6.1</v>
      </c>
      <c r="F71">
        <v>341</v>
      </c>
      <c r="G71" t="s">
        <v>48</v>
      </c>
      <c r="H71" t="s">
        <v>305</v>
      </c>
      <c r="I71" t="s">
        <v>305</v>
      </c>
      <c r="J71">
        <v>88</v>
      </c>
      <c r="K71" s="23">
        <f t="shared" si="1"/>
        <v>12.164275200000001</v>
      </c>
      <c r="L71" t="s">
        <v>202</v>
      </c>
      <c r="M71" t="s">
        <v>202</v>
      </c>
      <c r="N71" t="s">
        <v>202</v>
      </c>
      <c r="P71">
        <v>5</v>
      </c>
    </row>
    <row r="72" spans="1:20" x14ac:dyDescent="0.35">
      <c r="A72" t="s">
        <v>289</v>
      </c>
      <c r="B72">
        <v>5</v>
      </c>
      <c r="C72">
        <v>17</v>
      </c>
      <c r="D72" t="s">
        <v>29</v>
      </c>
      <c r="E72">
        <v>10.6</v>
      </c>
      <c r="F72">
        <v>301</v>
      </c>
      <c r="G72" t="s">
        <v>48</v>
      </c>
      <c r="H72" t="s">
        <v>305</v>
      </c>
      <c r="I72" t="s">
        <v>450</v>
      </c>
      <c r="J72">
        <v>19.600000000000001</v>
      </c>
      <c r="K72" s="23">
        <f t="shared" si="1"/>
        <v>0.60343852800000009</v>
      </c>
      <c r="L72" t="s">
        <v>202</v>
      </c>
      <c r="M72" t="s">
        <v>202</v>
      </c>
      <c r="N72" t="s">
        <v>202</v>
      </c>
      <c r="P72">
        <v>2</v>
      </c>
    </row>
    <row r="73" spans="1:20" x14ac:dyDescent="0.35">
      <c r="A73" t="s">
        <v>289</v>
      </c>
      <c r="B73">
        <v>5</v>
      </c>
      <c r="C73">
        <v>12</v>
      </c>
      <c r="D73" t="s">
        <v>29</v>
      </c>
      <c r="E73">
        <v>8.4</v>
      </c>
      <c r="F73">
        <v>191</v>
      </c>
      <c r="G73" t="s">
        <v>141</v>
      </c>
      <c r="H73" t="s">
        <v>304</v>
      </c>
      <c r="I73" t="s">
        <v>304</v>
      </c>
      <c r="J73">
        <v>19.399999999999999</v>
      </c>
      <c r="K73" s="23">
        <f t="shared" si="1"/>
        <v>0.59118628799999984</v>
      </c>
      <c r="L73">
        <v>0</v>
      </c>
      <c r="M73">
        <v>0</v>
      </c>
      <c r="N73" t="s">
        <v>364</v>
      </c>
    </row>
    <row r="74" spans="1:20" x14ac:dyDescent="0.35">
      <c r="A74" t="s">
        <v>289</v>
      </c>
      <c r="B74">
        <v>5</v>
      </c>
      <c r="C74">
        <v>3</v>
      </c>
      <c r="D74" t="s">
        <v>29</v>
      </c>
      <c r="E74">
        <v>10.51</v>
      </c>
      <c r="F74">
        <v>72</v>
      </c>
      <c r="G74" t="s">
        <v>48</v>
      </c>
      <c r="H74" t="s">
        <v>304</v>
      </c>
      <c r="I74" t="s">
        <v>304</v>
      </c>
      <c r="J74">
        <v>29.8</v>
      </c>
      <c r="K74" s="23">
        <f t="shared" si="1"/>
        <v>1.3949332320000001</v>
      </c>
      <c r="L74">
        <v>0</v>
      </c>
      <c r="M74">
        <v>0</v>
      </c>
      <c r="N74" t="s">
        <v>364</v>
      </c>
      <c r="O74" t="s">
        <v>313</v>
      </c>
    </row>
    <row r="75" spans="1:20" x14ac:dyDescent="0.35">
      <c r="A75" t="s">
        <v>289</v>
      </c>
      <c r="B75">
        <v>5</v>
      </c>
      <c r="C75">
        <v>10</v>
      </c>
      <c r="D75" t="s">
        <v>29</v>
      </c>
      <c r="E75">
        <v>9.6</v>
      </c>
      <c r="F75">
        <v>150</v>
      </c>
      <c r="G75" t="s">
        <v>50</v>
      </c>
      <c r="H75" t="s">
        <v>304</v>
      </c>
      <c r="I75" t="s">
        <v>304</v>
      </c>
      <c r="J75">
        <v>35.799999999999997</v>
      </c>
      <c r="K75" s="23">
        <f t="shared" si="1"/>
        <v>2.0132001119999998</v>
      </c>
      <c r="L75">
        <v>0</v>
      </c>
      <c r="M75">
        <v>0</v>
      </c>
      <c r="N75" t="s">
        <v>319</v>
      </c>
    </row>
    <row r="76" spans="1:20" x14ac:dyDescent="0.35">
      <c r="A76" t="s">
        <v>289</v>
      </c>
      <c r="B76">
        <v>5</v>
      </c>
      <c r="C76">
        <v>8</v>
      </c>
      <c r="D76" t="s">
        <v>29</v>
      </c>
      <c r="E76">
        <v>7.4</v>
      </c>
      <c r="F76">
        <v>137</v>
      </c>
      <c r="G76" t="s">
        <v>50</v>
      </c>
      <c r="H76" t="s">
        <v>304</v>
      </c>
      <c r="I76" t="s">
        <v>304</v>
      </c>
      <c r="J76">
        <v>39.9</v>
      </c>
      <c r="K76" s="23">
        <f t="shared" si="1"/>
        <v>2.5007293079999999</v>
      </c>
      <c r="L76">
        <v>0</v>
      </c>
      <c r="M76">
        <v>0</v>
      </c>
      <c r="N76" t="s">
        <v>319</v>
      </c>
      <c r="T76" t="s">
        <v>454</v>
      </c>
    </row>
    <row r="77" spans="1:20" x14ac:dyDescent="0.35">
      <c r="A77" t="s">
        <v>289</v>
      </c>
      <c r="B77">
        <v>5</v>
      </c>
      <c r="C77">
        <v>16</v>
      </c>
      <c r="D77" t="s">
        <v>29</v>
      </c>
      <c r="E77">
        <v>11.1</v>
      </c>
      <c r="F77">
        <v>269</v>
      </c>
      <c r="G77" t="s">
        <v>48</v>
      </c>
      <c r="H77" t="s">
        <v>304</v>
      </c>
      <c r="I77" t="s">
        <v>304</v>
      </c>
      <c r="J77">
        <v>74.900000000000006</v>
      </c>
      <c r="K77" s="23">
        <f t="shared" si="1"/>
        <v>8.8122037080000002</v>
      </c>
      <c r="L77">
        <v>0</v>
      </c>
      <c r="M77">
        <v>1</v>
      </c>
      <c r="N77" t="s">
        <v>309</v>
      </c>
      <c r="O77" t="s">
        <v>313</v>
      </c>
    </row>
    <row r="78" spans="1:20" x14ac:dyDescent="0.35">
      <c r="A78" t="s">
        <v>289</v>
      </c>
      <c r="B78">
        <v>5</v>
      </c>
      <c r="C78">
        <v>14</v>
      </c>
      <c r="D78" s="3" t="s">
        <v>123</v>
      </c>
      <c r="E78">
        <v>13.4</v>
      </c>
      <c r="F78">
        <v>233</v>
      </c>
      <c r="G78" t="s">
        <v>141</v>
      </c>
      <c r="H78" t="s">
        <v>304</v>
      </c>
      <c r="I78" t="s">
        <v>304</v>
      </c>
      <c r="K78" s="23">
        <f t="shared" si="1"/>
        <v>0</v>
      </c>
      <c r="L78" t="s">
        <v>202</v>
      </c>
      <c r="M78" t="s">
        <v>202</v>
      </c>
      <c r="N78" t="s">
        <v>319</v>
      </c>
      <c r="T78" t="s">
        <v>469</v>
      </c>
    </row>
    <row r="79" spans="1:20" x14ac:dyDescent="0.35">
      <c r="A79" t="s">
        <v>289</v>
      </c>
      <c r="B79">
        <v>6</v>
      </c>
      <c r="C79">
        <v>7</v>
      </c>
      <c r="D79" t="s">
        <v>29</v>
      </c>
      <c r="E79">
        <v>9.1999999999999993</v>
      </c>
      <c r="F79">
        <v>177</v>
      </c>
      <c r="G79" t="s">
        <v>48</v>
      </c>
      <c r="H79" t="s">
        <v>305</v>
      </c>
      <c r="I79" t="s">
        <v>305</v>
      </c>
      <c r="J79">
        <v>8</v>
      </c>
      <c r="K79" s="23">
        <f t="shared" si="1"/>
        <v>0.1005312</v>
      </c>
      <c r="L79" t="s">
        <v>202</v>
      </c>
      <c r="M79" t="s">
        <v>202</v>
      </c>
      <c r="N79" t="s">
        <v>202</v>
      </c>
      <c r="P79">
        <v>2</v>
      </c>
    </row>
    <row r="80" spans="1:20" x14ac:dyDescent="0.35">
      <c r="A80" t="s">
        <v>289</v>
      </c>
      <c r="B80">
        <v>6</v>
      </c>
      <c r="C80">
        <v>1</v>
      </c>
      <c r="D80" t="s">
        <v>29</v>
      </c>
      <c r="E80">
        <v>3.6</v>
      </c>
      <c r="F80">
        <v>6</v>
      </c>
      <c r="G80" t="s">
        <v>48</v>
      </c>
      <c r="H80" t="s">
        <v>305</v>
      </c>
      <c r="I80" t="s">
        <v>305</v>
      </c>
      <c r="J80">
        <v>47</v>
      </c>
      <c r="K80" s="23">
        <f t="shared" si="1"/>
        <v>3.4698971999999997</v>
      </c>
      <c r="L80" t="s">
        <v>202</v>
      </c>
      <c r="M80" t="s">
        <v>202</v>
      </c>
      <c r="N80" t="s">
        <v>202</v>
      </c>
      <c r="P80">
        <v>4</v>
      </c>
    </row>
    <row r="81" spans="1:20" x14ac:dyDescent="0.35">
      <c r="A81" t="s">
        <v>289</v>
      </c>
      <c r="B81">
        <v>6</v>
      </c>
      <c r="C81">
        <v>9</v>
      </c>
      <c r="D81" t="s">
        <v>29</v>
      </c>
      <c r="E81">
        <v>6.4</v>
      </c>
      <c r="F81">
        <v>280</v>
      </c>
      <c r="G81" t="s">
        <v>49</v>
      </c>
      <c r="H81" t="s">
        <v>305</v>
      </c>
      <c r="I81" t="s">
        <v>305</v>
      </c>
      <c r="J81">
        <v>54</v>
      </c>
      <c r="K81" s="23">
        <f t="shared" si="1"/>
        <v>4.5804527999999998</v>
      </c>
      <c r="L81" t="s">
        <v>202</v>
      </c>
      <c r="M81" t="s">
        <v>202</v>
      </c>
      <c r="N81" t="s">
        <v>202</v>
      </c>
      <c r="P81">
        <v>5</v>
      </c>
    </row>
    <row r="82" spans="1:20" x14ac:dyDescent="0.35">
      <c r="A82" t="s">
        <v>289</v>
      </c>
      <c r="B82">
        <v>6</v>
      </c>
      <c r="C82">
        <v>13</v>
      </c>
      <c r="D82" t="s">
        <v>29</v>
      </c>
      <c r="E82">
        <v>7.2</v>
      </c>
      <c r="F82">
        <v>355</v>
      </c>
      <c r="G82" t="s">
        <v>48</v>
      </c>
      <c r="H82" t="s">
        <v>305</v>
      </c>
      <c r="I82" t="s">
        <v>305</v>
      </c>
      <c r="J82">
        <v>60</v>
      </c>
      <c r="K82" s="23">
        <f t="shared" si="1"/>
        <v>5.6548800000000004</v>
      </c>
      <c r="L82" t="s">
        <v>202</v>
      </c>
      <c r="M82" t="s">
        <v>202</v>
      </c>
      <c r="N82" t="s">
        <v>202</v>
      </c>
      <c r="P82">
        <v>5</v>
      </c>
    </row>
    <row r="83" spans="1:20" x14ac:dyDescent="0.35">
      <c r="A83" t="s">
        <v>289</v>
      </c>
      <c r="B83">
        <v>6</v>
      </c>
      <c r="C83">
        <v>11</v>
      </c>
      <c r="D83" t="s">
        <v>29</v>
      </c>
      <c r="E83">
        <v>7.6</v>
      </c>
      <c r="F83">
        <v>319</v>
      </c>
      <c r="G83" t="s">
        <v>48</v>
      </c>
      <c r="H83" t="s">
        <v>305</v>
      </c>
      <c r="I83" t="s">
        <v>305</v>
      </c>
      <c r="J83">
        <v>61</v>
      </c>
      <c r="K83" s="23">
        <f t="shared" si="1"/>
        <v>5.8449467999999998</v>
      </c>
      <c r="L83" t="s">
        <v>202</v>
      </c>
      <c r="M83" t="s">
        <v>202</v>
      </c>
      <c r="N83" t="s">
        <v>202</v>
      </c>
      <c r="P83">
        <v>5</v>
      </c>
    </row>
    <row r="84" spans="1:20" x14ac:dyDescent="0.35">
      <c r="A84" t="s">
        <v>289</v>
      </c>
      <c r="B84">
        <v>6</v>
      </c>
      <c r="C84">
        <v>10</v>
      </c>
      <c r="D84" t="s">
        <v>29</v>
      </c>
      <c r="E84">
        <v>5</v>
      </c>
      <c r="F84">
        <v>301</v>
      </c>
      <c r="G84" t="s">
        <v>48</v>
      </c>
      <c r="H84" t="s">
        <v>305</v>
      </c>
      <c r="I84" t="s">
        <v>305</v>
      </c>
      <c r="J84">
        <v>64</v>
      </c>
      <c r="K84" s="23">
        <f t="shared" si="1"/>
        <v>6.4339968000000001</v>
      </c>
      <c r="L84" t="s">
        <v>202</v>
      </c>
      <c r="M84" t="s">
        <v>202</v>
      </c>
      <c r="N84" t="s">
        <v>202</v>
      </c>
      <c r="P84">
        <v>5</v>
      </c>
    </row>
    <row r="85" spans="1:20" x14ac:dyDescent="0.35">
      <c r="A85" t="s">
        <v>289</v>
      </c>
      <c r="B85">
        <v>6</v>
      </c>
      <c r="C85">
        <v>2</v>
      </c>
      <c r="D85" t="s">
        <v>29</v>
      </c>
      <c r="E85">
        <v>2.1</v>
      </c>
      <c r="F85">
        <v>44</v>
      </c>
      <c r="G85" t="s">
        <v>48</v>
      </c>
      <c r="H85" t="s">
        <v>305</v>
      </c>
      <c r="I85" t="s">
        <v>305</v>
      </c>
      <c r="J85">
        <v>72</v>
      </c>
      <c r="K85" s="23">
        <f t="shared" si="1"/>
        <v>8.1430271999999988</v>
      </c>
      <c r="L85" t="s">
        <v>202</v>
      </c>
      <c r="M85" t="s">
        <v>202</v>
      </c>
      <c r="N85" t="s">
        <v>202</v>
      </c>
      <c r="P85">
        <v>4</v>
      </c>
    </row>
    <row r="86" spans="1:20" x14ac:dyDescent="0.35">
      <c r="A86" t="s">
        <v>289</v>
      </c>
      <c r="B86">
        <v>6</v>
      </c>
      <c r="C86">
        <v>4</v>
      </c>
      <c r="D86" t="s">
        <v>29</v>
      </c>
      <c r="E86">
        <v>6.3</v>
      </c>
      <c r="F86">
        <v>94</v>
      </c>
      <c r="G86" t="s">
        <v>48</v>
      </c>
      <c r="H86" t="s">
        <v>305</v>
      </c>
      <c r="I86" t="s">
        <v>305</v>
      </c>
      <c r="J86">
        <v>88.1</v>
      </c>
      <c r="K86" s="23">
        <f t="shared" si="1"/>
        <v>12.191936987999998</v>
      </c>
      <c r="L86" t="s">
        <v>202</v>
      </c>
      <c r="M86" t="s">
        <v>202</v>
      </c>
      <c r="N86" t="s">
        <v>202</v>
      </c>
      <c r="P86">
        <v>4</v>
      </c>
    </row>
    <row r="87" spans="1:20" x14ac:dyDescent="0.35">
      <c r="A87" t="s">
        <v>289</v>
      </c>
      <c r="B87">
        <v>6</v>
      </c>
      <c r="C87">
        <v>6</v>
      </c>
      <c r="D87" t="s">
        <v>29</v>
      </c>
      <c r="E87">
        <v>10.8</v>
      </c>
      <c r="F87">
        <v>110</v>
      </c>
      <c r="G87" t="s">
        <v>49</v>
      </c>
      <c r="H87" t="s">
        <v>305</v>
      </c>
      <c r="I87" t="s">
        <v>304</v>
      </c>
      <c r="J87">
        <v>119</v>
      </c>
      <c r="K87" s="23">
        <f t="shared" si="1"/>
        <v>22.2440988</v>
      </c>
      <c r="L87" t="s">
        <v>202</v>
      </c>
      <c r="M87" t="s">
        <v>202</v>
      </c>
      <c r="N87" t="s">
        <v>202</v>
      </c>
      <c r="P87">
        <v>3</v>
      </c>
    </row>
    <row r="88" spans="1:20" x14ac:dyDescent="0.35">
      <c r="A88" t="s">
        <v>289</v>
      </c>
      <c r="B88">
        <v>6</v>
      </c>
      <c r="C88">
        <v>12</v>
      </c>
      <c r="D88" t="s">
        <v>29</v>
      </c>
      <c r="E88">
        <v>10.4</v>
      </c>
      <c r="F88">
        <v>355</v>
      </c>
      <c r="G88" t="s">
        <v>141</v>
      </c>
      <c r="H88" t="s">
        <v>304</v>
      </c>
      <c r="I88" t="s">
        <v>304</v>
      </c>
      <c r="J88">
        <v>37</v>
      </c>
      <c r="K88" s="23">
        <f t="shared" si="1"/>
        <v>2.1504251999999999</v>
      </c>
      <c r="L88">
        <v>0</v>
      </c>
      <c r="M88">
        <v>0</v>
      </c>
      <c r="N88" t="s">
        <v>364</v>
      </c>
      <c r="O88" t="s">
        <v>447</v>
      </c>
    </row>
    <row r="89" spans="1:20" x14ac:dyDescent="0.35">
      <c r="A89" t="s">
        <v>289</v>
      </c>
      <c r="B89">
        <v>6</v>
      </c>
      <c r="C89">
        <v>3</v>
      </c>
      <c r="D89" t="s">
        <v>29</v>
      </c>
      <c r="E89">
        <v>6.6</v>
      </c>
      <c r="F89">
        <v>70</v>
      </c>
      <c r="G89" t="s">
        <v>141</v>
      </c>
      <c r="H89" t="s">
        <v>304</v>
      </c>
      <c r="I89" t="s">
        <v>304</v>
      </c>
      <c r="J89">
        <v>44.4</v>
      </c>
      <c r="K89" s="23">
        <f t="shared" si="1"/>
        <v>3.0966122879999998</v>
      </c>
      <c r="L89">
        <v>0</v>
      </c>
      <c r="M89">
        <v>0</v>
      </c>
      <c r="N89" t="s">
        <v>319</v>
      </c>
      <c r="T89" t="s">
        <v>470</v>
      </c>
    </row>
    <row r="90" spans="1:20" x14ac:dyDescent="0.35">
      <c r="A90" t="s">
        <v>289</v>
      </c>
      <c r="B90">
        <v>6</v>
      </c>
      <c r="C90">
        <v>5</v>
      </c>
      <c r="D90" t="s">
        <v>29</v>
      </c>
      <c r="E90">
        <v>8.8000000000000007</v>
      </c>
      <c r="F90">
        <v>94</v>
      </c>
      <c r="G90" t="s">
        <v>141</v>
      </c>
      <c r="H90" t="s">
        <v>304</v>
      </c>
      <c r="I90" t="s">
        <v>304</v>
      </c>
      <c r="J90">
        <v>45.4</v>
      </c>
      <c r="K90" s="23">
        <f t="shared" si="1"/>
        <v>3.2376701279999995</v>
      </c>
      <c r="L90">
        <v>0</v>
      </c>
      <c r="M90">
        <v>0</v>
      </c>
      <c r="N90">
        <v>0</v>
      </c>
    </row>
    <row r="91" spans="1:20" x14ac:dyDescent="0.35">
      <c r="A91" t="s">
        <v>289</v>
      </c>
      <c r="B91">
        <v>6</v>
      </c>
      <c r="C91">
        <v>14</v>
      </c>
      <c r="D91" t="s">
        <v>29</v>
      </c>
      <c r="E91">
        <v>6.4</v>
      </c>
      <c r="F91">
        <v>356</v>
      </c>
      <c r="G91" t="s">
        <v>48</v>
      </c>
      <c r="H91" t="s">
        <v>304</v>
      </c>
      <c r="I91" t="s">
        <v>304</v>
      </c>
      <c r="J91">
        <v>57</v>
      </c>
      <c r="K91" s="23">
        <f t="shared" si="1"/>
        <v>5.1035291999999997</v>
      </c>
      <c r="L91">
        <v>0</v>
      </c>
      <c r="M91">
        <v>0</v>
      </c>
      <c r="N91" t="s">
        <v>309</v>
      </c>
      <c r="O91" t="s">
        <v>452</v>
      </c>
      <c r="T91" t="s">
        <v>453</v>
      </c>
    </row>
    <row r="92" spans="1:20" x14ac:dyDescent="0.35">
      <c r="A92" t="s">
        <v>289</v>
      </c>
      <c r="B92">
        <v>6</v>
      </c>
      <c r="C92">
        <v>8</v>
      </c>
      <c r="D92" t="s">
        <v>29</v>
      </c>
      <c r="E92">
        <v>7.5</v>
      </c>
      <c r="F92">
        <v>224</v>
      </c>
      <c r="G92" t="s">
        <v>48</v>
      </c>
      <c r="H92" t="s">
        <v>304</v>
      </c>
      <c r="I92" t="s">
        <v>304</v>
      </c>
      <c r="J92">
        <v>67</v>
      </c>
      <c r="K92" s="23">
        <f t="shared" si="1"/>
        <v>7.0513212000000003</v>
      </c>
      <c r="L92">
        <v>0</v>
      </c>
      <c r="M92">
        <v>1</v>
      </c>
      <c r="N92" t="s">
        <v>319</v>
      </c>
      <c r="O92" t="s">
        <v>313</v>
      </c>
      <c r="T92" t="s">
        <v>451</v>
      </c>
    </row>
    <row r="93" spans="1:20" x14ac:dyDescent="0.35">
      <c r="A93" s="19" t="s">
        <v>289</v>
      </c>
      <c r="B93" s="19">
        <v>7</v>
      </c>
      <c r="C93" s="19">
        <v>18</v>
      </c>
      <c r="D93" t="s">
        <v>29</v>
      </c>
      <c r="E93" s="19">
        <v>7.7</v>
      </c>
      <c r="F93" s="19">
        <v>270</v>
      </c>
      <c r="G93" s="19" t="s">
        <v>48</v>
      </c>
      <c r="H93" s="19" t="s">
        <v>305</v>
      </c>
      <c r="I93" s="19" t="s">
        <v>305</v>
      </c>
      <c r="J93" s="19">
        <v>7.3</v>
      </c>
      <c r="K93" s="23">
        <f t="shared" si="1"/>
        <v>8.3707931999999999E-2</v>
      </c>
      <c r="L93" s="19" t="s">
        <v>202</v>
      </c>
      <c r="M93" s="19" t="s">
        <v>202</v>
      </c>
      <c r="N93" s="19" t="s">
        <v>364</v>
      </c>
      <c r="O93" s="19"/>
      <c r="P93" s="19">
        <v>3</v>
      </c>
      <c r="T93" s="19"/>
    </row>
    <row r="94" spans="1:20" x14ac:dyDescent="0.35">
      <c r="A94" s="19" t="s">
        <v>289</v>
      </c>
      <c r="B94" s="19">
        <v>7</v>
      </c>
      <c r="C94" s="19">
        <v>6</v>
      </c>
      <c r="D94" t="s">
        <v>29</v>
      </c>
      <c r="E94" s="19">
        <v>7.9</v>
      </c>
      <c r="F94" s="19">
        <v>86</v>
      </c>
      <c r="G94" s="19" t="s">
        <v>48</v>
      </c>
      <c r="H94" s="19" t="s">
        <v>305</v>
      </c>
      <c r="I94" s="19" t="s">
        <v>305</v>
      </c>
      <c r="J94" s="19">
        <v>8.3000000000000007</v>
      </c>
      <c r="K94" s="23">
        <f t="shared" si="1"/>
        <v>0.10821241200000001</v>
      </c>
      <c r="L94" s="19" t="s">
        <v>202</v>
      </c>
      <c r="M94" s="19" t="s">
        <v>202</v>
      </c>
      <c r="N94" s="19" t="s">
        <v>202</v>
      </c>
      <c r="O94" s="19"/>
      <c r="P94" s="19">
        <v>2</v>
      </c>
      <c r="T94" s="19"/>
    </row>
    <row r="95" spans="1:20" x14ac:dyDescent="0.35">
      <c r="A95" s="19" t="s">
        <v>289</v>
      </c>
      <c r="B95" s="19">
        <v>7</v>
      </c>
      <c r="C95" s="19">
        <v>5</v>
      </c>
      <c r="D95" t="s">
        <v>29</v>
      </c>
      <c r="E95" s="19">
        <v>6.3</v>
      </c>
      <c r="F95" s="19">
        <v>81</v>
      </c>
      <c r="G95" s="19" t="s">
        <v>48</v>
      </c>
      <c r="H95" s="19" t="s">
        <v>305</v>
      </c>
      <c r="I95" s="19" t="s">
        <v>305</v>
      </c>
      <c r="J95" s="19">
        <v>9.1999999999999993</v>
      </c>
      <c r="K95" s="23">
        <f t="shared" si="1"/>
        <v>0.13295251199999999</v>
      </c>
      <c r="L95" s="19" t="s">
        <v>202</v>
      </c>
      <c r="M95" s="19" t="s">
        <v>202</v>
      </c>
      <c r="N95" s="19" t="s">
        <v>202</v>
      </c>
      <c r="O95" s="19"/>
      <c r="P95" s="19">
        <v>3</v>
      </c>
      <c r="T95" s="19"/>
    </row>
    <row r="96" spans="1:20" x14ac:dyDescent="0.35">
      <c r="A96" s="19" t="s">
        <v>289</v>
      </c>
      <c r="B96" s="19">
        <v>7</v>
      </c>
      <c r="C96" s="19">
        <v>25</v>
      </c>
      <c r="D96" t="s">
        <v>29</v>
      </c>
      <c r="E96" s="19">
        <v>8.6999999999999993</v>
      </c>
      <c r="F96" s="19">
        <v>353</v>
      </c>
      <c r="G96" s="19" t="s">
        <v>48</v>
      </c>
      <c r="H96" s="19" t="s">
        <v>305</v>
      </c>
      <c r="I96" s="19" t="s">
        <v>305</v>
      </c>
      <c r="J96" s="19">
        <v>9.8000000000000007</v>
      </c>
      <c r="K96" s="23">
        <f t="shared" si="1"/>
        <v>0.15085963200000002</v>
      </c>
      <c r="L96" s="19" t="s">
        <v>202</v>
      </c>
      <c r="M96" s="19" t="s">
        <v>202</v>
      </c>
      <c r="N96" s="19" t="s">
        <v>364</v>
      </c>
      <c r="O96" s="19"/>
      <c r="P96" s="19">
        <v>2</v>
      </c>
      <c r="T96" s="19"/>
    </row>
    <row r="97" spans="1:20" x14ac:dyDescent="0.35">
      <c r="A97" s="19" t="s">
        <v>289</v>
      </c>
      <c r="B97" s="19">
        <v>7</v>
      </c>
      <c r="C97" s="19">
        <v>14</v>
      </c>
      <c r="D97" t="s">
        <v>29</v>
      </c>
      <c r="E97" s="19">
        <v>10.33</v>
      </c>
      <c r="F97" s="19">
        <v>245</v>
      </c>
      <c r="G97" s="19" t="s">
        <v>247</v>
      </c>
      <c r="H97" s="19" t="s">
        <v>305</v>
      </c>
      <c r="I97" s="19" t="s">
        <v>305</v>
      </c>
      <c r="J97" s="19">
        <v>10.4</v>
      </c>
      <c r="K97" s="23">
        <f t="shared" si="1"/>
        <v>0.169897728</v>
      </c>
      <c r="L97" s="19" t="s">
        <v>202</v>
      </c>
      <c r="M97" s="19" t="s">
        <v>202</v>
      </c>
      <c r="N97" s="19" t="s">
        <v>364</v>
      </c>
      <c r="O97" s="19"/>
      <c r="P97" s="19">
        <v>2</v>
      </c>
      <c r="T97" s="19"/>
    </row>
    <row r="98" spans="1:20" x14ac:dyDescent="0.35">
      <c r="A98" s="19" t="s">
        <v>289</v>
      </c>
      <c r="B98" s="19">
        <v>7</v>
      </c>
      <c r="C98" s="19">
        <v>16</v>
      </c>
      <c r="D98" t="s">
        <v>29</v>
      </c>
      <c r="E98" s="19">
        <v>8</v>
      </c>
      <c r="F98" s="19">
        <v>254</v>
      </c>
      <c r="G98" s="19" t="s">
        <v>48</v>
      </c>
      <c r="H98" s="19" t="s">
        <v>305</v>
      </c>
      <c r="I98" s="19" t="s">
        <v>305</v>
      </c>
      <c r="J98" s="19">
        <v>13.8</v>
      </c>
      <c r="K98" s="23">
        <f t="shared" si="1"/>
        <v>0.29914315200000002</v>
      </c>
      <c r="L98" s="19" t="s">
        <v>202</v>
      </c>
      <c r="M98" s="19" t="s">
        <v>202</v>
      </c>
      <c r="N98" s="19" t="s">
        <v>364</v>
      </c>
      <c r="O98" s="19"/>
      <c r="P98" s="19">
        <v>2</v>
      </c>
      <c r="T98" s="19"/>
    </row>
    <row r="99" spans="1:20" x14ac:dyDescent="0.35">
      <c r="A99" s="19" t="s">
        <v>289</v>
      </c>
      <c r="B99" s="19">
        <v>7</v>
      </c>
      <c r="C99" s="19">
        <v>15</v>
      </c>
      <c r="D99" t="s">
        <v>29</v>
      </c>
      <c r="E99" s="19">
        <v>10.23</v>
      </c>
      <c r="F99" s="19">
        <v>253</v>
      </c>
      <c r="G99" s="19" t="s">
        <v>48</v>
      </c>
      <c r="H99" s="19" t="s">
        <v>305</v>
      </c>
      <c r="I99" s="19" t="s">
        <v>305</v>
      </c>
      <c r="J99" s="19">
        <v>15.4</v>
      </c>
      <c r="K99" s="23">
        <f t="shared" si="1"/>
        <v>0.37253092800000004</v>
      </c>
      <c r="L99" s="19" t="s">
        <v>202</v>
      </c>
      <c r="M99" s="19" t="s">
        <v>202</v>
      </c>
      <c r="N99" s="19" t="s">
        <v>364</v>
      </c>
      <c r="O99" s="19"/>
      <c r="P99" s="19">
        <v>2</v>
      </c>
      <c r="T99" s="19"/>
    </row>
    <row r="100" spans="1:20" x14ac:dyDescent="0.35">
      <c r="A100" s="19" t="s">
        <v>289</v>
      </c>
      <c r="B100" s="19">
        <v>7</v>
      </c>
      <c r="C100" s="19">
        <v>2</v>
      </c>
      <c r="D100" t="s">
        <v>29</v>
      </c>
      <c r="E100" s="19">
        <v>8.1999999999999993</v>
      </c>
      <c r="F100" s="19">
        <v>4</v>
      </c>
      <c r="G100" s="19" t="s">
        <v>48</v>
      </c>
      <c r="H100" s="19" t="s">
        <v>305</v>
      </c>
      <c r="I100" s="19" t="s">
        <v>305</v>
      </c>
      <c r="J100" s="19">
        <v>17</v>
      </c>
      <c r="K100" s="23">
        <f t="shared" si="1"/>
        <v>0.45396120000000001</v>
      </c>
      <c r="L100" s="19" t="s">
        <v>202</v>
      </c>
      <c r="M100" s="19" t="s">
        <v>202</v>
      </c>
      <c r="N100" s="19" t="s">
        <v>364</v>
      </c>
      <c r="O100" s="19"/>
      <c r="P100" s="19">
        <v>3</v>
      </c>
      <c r="T100" s="19"/>
    </row>
    <row r="101" spans="1:20" x14ac:dyDescent="0.35">
      <c r="A101" s="19" t="s">
        <v>289</v>
      </c>
      <c r="B101" s="19">
        <v>7</v>
      </c>
      <c r="C101" s="19">
        <v>11</v>
      </c>
      <c r="D101" t="s">
        <v>29</v>
      </c>
      <c r="E101" s="19">
        <v>6.4</v>
      </c>
      <c r="F101" s="19">
        <v>178</v>
      </c>
      <c r="G101" s="19" t="s">
        <v>48</v>
      </c>
      <c r="H101" s="19" t="s">
        <v>305</v>
      </c>
      <c r="I101" s="19" t="s">
        <v>305</v>
      </c>
      <c r="J101" s="19">
        <v>17</v>
      </c>
      <c r="K101" s="23">
        <f t="shared" si="1"/>
        <v>0.45396120000000001</v>
      </c>
      <c r="L101" s="19" t="s">
        <v>202</v>
      </c>
      <c r="M101" s="19" t="s">
        <v>202</v>
      </c>
      <c r="N101" s="19" t="s">
        <v>202</v>
      </c>
      <c r="O101" s="19"/>
      <c r="P101" s="19">
        <v>4</v>
      </c>
      <c r="T101" s="19"/>
    </row>
    <row r="102" spans="1:20" x14ac:dyDescent="0.35">
      <c r="A102" s="19" t="s">
        <v>289</v>
      </c>
      <c r="B102" s="19">
        <v>7</v>
      </c>
      <c r="C102" s="19">
        <v>20</v>
      </c>
      <c r="D102" t="s">
        <v>29</v>
      </c>
      <c r="E102" s="19">
        <v>9.0399999999999991</v>
      </c>
      <c r="F102" s="19">
        <v>297</v>
      </c>
      <c r="G102" s="19" t="s">
        <v>48</v>
      </c>
      <c r="H102" s="19" t="s">
        <v>305</v>
      </c>
      <c r="I102" s="19" t="s">
        <v>305</v>
      </c>
      <c r="J102" s="19">
        <v>21.6</v>
      </c>
      <c r="K102" s="23">
        <f t="shared" si="1"/>
        <v>0.73287244800000007</v>
      </c>
      <c r="L102" s="19" t="s">
        <v>202</v>
      </c>
      <c r="M102" s="19" t="s">
        <v>202</v>
      </c>
      <c r="N102" s="19" t="s">
        <v>364</v>
      </c>
      <c r="O102" s="19"/>
      <c r="P102" s="19">
        <v>4</v>
      </c>
      <c r="T102" s="19"/>
    </row>
    <row r="103" spans="1:20" x14ac:dyDescent="0.35">
      <c r="A103" s="19" t="s">
        <v>289</v>
      </c>
      <c r="B103" s="19">
        <v>7</v>
      </c>
      <c r="C103" s="19">
        <v>13</v>
      </c>
      <c r="D103" t="s">
        <v>29</v>
      </c>
      <c r="E103" s="19">
        <v>11.1</v>
      </c>
      <c r="F103" s="19">
        <v>229</v>
      </c>
      <c r="G103" s="19" t="s">
        <v>48</v>
      </c>
      <c r="H103" s="19" t="s">
        <v>305</v>
      </c>
      <c r="I103" s="19" t="s">
        <v>305</v>
      </c>
      <c r="J103" s="19">
        <v>21.9</v>
      </c>
      <c r="K103" s="23">
        <f t="shared" si="1"/>
        <v>0.75337138799999992</v>
      </c>
      <c r="L103" s="19" t="s">
        <v>202</v>
      </c>
      <c r="M103" s="19" t="s">
        <v>202</v>
      </c>
      <c r="N103" s="19" t="s">
        <v>202</v>
      </c>
      <c r="O103" s="19"/>
      <c r="P103" s="19">
        <v>4</v>
      </c>
      <c r="T103" s="19"/>
    </row>
    <row r="104" spans="1:20" x14ac:dyDescent="0.35">
      <c r="A104" s="19" t="s">
        <v>289</v>
      </c>
      <c r="B104" s="19">
        <v>7</v>
      </c>
      <c r="C104" s="19">
        <v>3</v>
      </c>
      <c r="D104" t="s">
        <v>29</v>
      </c>
      <c r="E104" s="19">
        <v>5.7</v>
      </c>
      <c r="F104" s="19">
        <v>30</v>
      </c>
      <c r="G104" s="19" t="s">
        <v>48</v>
      </c>
      <c r="H104" s="19" t="s">
        <v>305</v>
      </c>
      <c r="I104" s="19" t="s">
        <v>305</v>
      </c>
      <c r="J104" s="19">
        <v>28.1</v>
      </c>
      <c r="K104" s="23">
        <f t="shared" si="1"/>
        <v>1.2403193880000001</v>
      </c>
      <c r="L104" s="19" t="s">
        <v>202</v>
      </c>
      <c r="M104" s="19" t="s">
        <v>202</v>
      </c>
      <c r="N104" s="19" t="s">
        <v>202</v>
      </c>
      <c r="O104" s="19"/>
      <c r="P104" s="19">
        <v>4</v>
      </c>
      <c r="T104" s="19"/>
    </row>
    <row r="105" spans="1:20" x14ac:dyDescent="0.35">
      <c r="A105" s="19" t="s">
        <v>289</v>
      </c>
      <c r="B105" s="19">
        <v>7</v>
      </c>
      <c r="C105" s="19">
        <v>9</v>
      </c>
      <c r="D105" t="s">
        <v>29</v>
      </c>
      <c r="E105" s="19">
        <v>10.9</v>
      </c>
      <c r="F105" s="19">
        <v>157</v>
      </c>
      <c r="G105" t="s">
        <v>478</v>
      </c>
      <c r="H105" s="19" t="s">
        <v>305</v>
      </c>
      <c r="I105" s="19" t="s">
        <v>305</v>
      </c>
      <c r="J105" s="19">
        <v>56.2</v>
      </c>
      <c r="K105" s="23">
        <f t="shared" si="1"/>
        <v>4.9612775520000003</v>
      </c>
      <c r="L105" s="19" t="s">
        <v>202</v>
      </c>
      <c r="M105" s="19" t="s">
        <v>202</v>
      </c>
      <c r="N105" s="19" t="s">
        <v>202</v>
      </c>
      <c r="O105" s="19"/>
      <c r="P105" s="19">
        <v>5</v>
      </c>
      <c r="T105" s="19"/>
    </row>
    <row r="106" spans="1:20" x14ac:dyDescent="0.35">
      <c r="A106" s="19" t="s">
        <v>289</v>
      </c>
      <c r="B106" s="19">
        <v>7</v>
      </c>
      <c r="C106" s="19">
        <v>10</v>
      </c>
      <c r="D106" t="s">
        <v>29</v>
      </c>
      <c r="E106" s="19">
        <v>4</v>
      </c>
      <c r="F106" s="19">
        <v>159</v>
      </c>
      <c r="G106" s="19" t="s">
        <v>141</v>
      </c>
      <c r="H106" s="19" t="s">
        <v>304</v>
      </c>
      <c r="I106" s="19" t="s">
        <v>202</v>
      </c>
      <c r="J106" s="19">
        <v>12.8</v>
      </c>
      <c r="K106" s="23">
        <f t="shared" si="1"/>
        <v>0.25735987200000005</v>
      </c>
      <c r="L106" s="19">
        <v>0</v>
      </c>
      <c r="M106" s="19">
        <v>0</v>
      </c>
      <c r="N106" s="19" t="s">
        <v>364</v>
      </c>
      <c r="O106" s="19"/>
      <c r="P106" s="19"/>
      <c r="T106" s="19"/>
    </row>
    <row r="107" spans="1:20" x14ac:dyDescent="0.35">
      <c r="A107" s="19" t="s">
        <v>289</v>
      </c>
      <c r="B107" s="19">
        <v>7</v>
      </c>
      <c r="C107" s="19">
        <v>24</v>
      </c>
      <c r="D107" t="s">
        <v>29</v>
      </c>
      <c r="E107" s="19">
        <v>8.6999999999999993</v>
      </c>
      <c r="F107" s="19">
        <v>350</v>
      </c>
      <c r="G107" s="19" t="s">
        <v>48</v>
      </c>
      <c r="H107" s="19" t="s">
        <v>304</v>
      </c>
      <c r="I107" s="19" t="s">
        <v>202</v>
      </c>
      <c r="J107" s="19">
        <v>14.4</v>
      </c>
      <c r="K107" s="23">
        <f t="shared" si="1"/>
        <v>0.32572108799999999</v>
      </c>
      <c r="L107" s="19">
        <v>0</v>
      </c>
      <c r="M107" s="19">
        <v>0</v>
      </c>
      <c r="N107" s="19" t="s">
        <v>364</v>
      </c>
      <c r="O107" s="19" t="s">
        <v>447</v>
      </c>
      <c r="P107" s="19"/>
      <c r="T107" s="19"/>
    </row>
    <row r="108" spans="1:20" x14ac:dyDescent="0.35">
      <c r="A108" s="19" t="s">
        <v>289</v>
      </c>
      <c r="B108" s="19">
        <v>7</v>
      </c>
      <c r="C108" s="19">
        <v>23</v>
      </c>
      <c r="D108" t="s">
        <v>29</v>
      </c>
      <c r="E108" s="19">
        <v>7.7</v>
      </c>
      <c r="F108" s="19">
        <v>318</v>
      </c>
      <c r="G108" s="19" t="s">
        <v>48</v>
      </c>
      <c r="H108" s="19" t="s">
        <v>304</v>
      </c>
      <c r="I108" s="19" t="s">
        <v>202</v>
      </c>
      <c r="J108" s="19">
        <v>20.100000000000001</v>
      </c>
      <c r="K108" s="23">
        <f t="shared" si="1"/>
        <v>0.63461890799999998</v>
      </c>
      <c r="L108" s="19">
        <v>0</v>
      </c>
      <c r="M108" s="19">
        <v>0</v>
      </c>
      <c r="N108" s="19" t="s">
        <v>364</v>
      </c>
      <c r="O108" s="19" t="s">
        <v>447</v>
      </c>
      <c r="P108" s="19"/>
      <c r="T108" s="19"/>
    </row>
    <row r="109" spans="1:20" x14ac:dyDescent="0.35">
      <c r="A109" s="19" t="s">
        <v>289</v>
      </c>
      <c r="B109" s="19">
        <v>7</v>
      </c>
      <c r="C109" s="19">
        <v>1</v>
      </c>
      <c r="D109" t="s">
        <v>29</v>
      </c>
      <c r="E109" s="19">
        <v>10.8</v>
      </c>
      <c r="F109" s="19">
        <v>1</v>
      </c>
      <c r="G109" s="19" t="s">
        <v>48</v>
      </c>
      <c r="H109" s="19" t="s">
        <v>304</v>
      </c>
      <c r="I109" s="19" t="s">
        <v>202</v>
      </c>
      <c r="J109" s="19">
        <v>21.2</v>
      </c>
      <c r="K109" s="23">
        <f t="shared" si="1"/>
        <v>0.70598035200000009</v>
      </c>
      <c r="L109" s="19">
        <v>0</v>
      </c>
      <c r="M109" s="19">
        <v>0</v>
      </c>
      <c r="N109" s="19" t="s">
        <v>364</v>
      </c>
      <c r="O109" s="19" t="s">
        <v>447</v>
      </c>
      <c r="P109" s="19"/>
      <c r="T109" s="19"/>
    </row>
    <row r="110" spans="1:20" x14ac:dyDescent="0.35">
      <c r="A110" s="19" t="s">
        <v>289</v>
      </c>
      <c r="B110" s="19">
        <v>7</v>
      </c>
      <c r="C110" s="19">
        <v>12</v>
      </c>
      <c r="D110" t="s">
        <v>29</v>
      </c>
      <c r="E110" s="19">
        <v>8.6999999999999993</v>
      </c>
      <c r="F110" s="19">
        <v>218</v>
      </c>
      <c r="G110" s="19" t="s">
        <v>48</v>
      </c>
      <c r="H110" s="19" t="s">
        <v>304</v>
      </c>
      <c r="I110" s="19" t="s">
        <v>202</v>
      </c>
      <c r="J110" s="19">
        <v>24.6</v>
      </c>
      <c r="K110" s="23">
        <f t="shared" si="1"/>
        <v>0.95058532800000006</v>
      </c>
      <c r="L110" s="19">
        <v>0</v>
      </c>
      <c r="M110" s="19">
        <v>0</v>
      </c>
      <c r="N110" s="19" t="s">
        <v>364</v>
      </c>
      <c r="O110" s="19" t="s">
        <v>447</v>
      </c>
      <c r="P110" s="19"/>
      <c r="T110" s="19"/>
    </row>
    <row r="111" spans="1:20" x14ac:dyDescent="0.35">
      <c r="A111" s="19" t="s">
        <v>289</v>
      </c>
      <c r="B111" s="19">
        <v>7</v>
      </c>
      <c r="C111" s="19">
        <v>21</v>
      </c>
      <c r="D111" t="s">
        <v>29</v>
      </c>
      <c r="E111" s="19">
        <v>0.7</v>
      </c>
      <c r="F111" s="19">
        <v>297</v>
      </c>
      <c r="G111" s="19" t="s">
        <v>48</v>
      </c>
      <c r="H111" s="19" t="s">
        <v>304</v>
      </c>
      <c r="I111" s="19" t="s">
        <v>202</v>
      </c>
      <c r="J111" s="19">
        <v>25</v>
      </c>
      <c r="K111" s="23">
        <f t="shared" si="1"/>
        <v>0.98175000000000001</v>
      </c>
      <c r="L111" s="19">
        <v>0</v>
      </c>
      <c r="M111" s="19">
        <v>0</v>
      </c>
      <c r="N111" s="19" t="s">
        <v>364</v>
      </c>
      <c r="O111" s="19"/>
      <c r="P111" s="19"/>
      <c r="T111" s="19" t="s">
        <v>455</v>
      </c>
    </row>
    <row r="112" spans="1:20" x14ac:dyDescent="0.35">
      <c r="A112" s="19" t="s">
        <v>289</v>
      </c>
      <c r="B112" s="19">
        <v>7</v>
      </c>
      <c r="C112" s="19">
        <v>17</v>
      </c>
      <c r="D112" t="s">
        <v>29</v>
      </c>
      <c r="E112" s="19">
        <v>10.6</v>
      </c>
      <c r="F112" s="19">
        <v>269</v>
      </c>
      <c r="G112" s="19" t="s">
        <v>48</v>
      </c>
      <c r="H112" s="19" t="s">
        <v>304</v>
      </c>
      <c r="I112" s="19" t="s">
        <v>202</v>
      </c>
      <c r="J112" s="19">
        <v>27.1</v>
      </c>
      <c r="K112" s="23">
        <f t="shared" si="1"/>
        <v>1.1536112280000002</v>
      </c>
      <c r="L112" s="19">
        <v>0</v>
      </c>
      <c r="M112" s="19">
        <v>0</v>
      </c>
      <c r="N112" s="19" t="s">
        <v>364</v>
      </c>
      <c r="O112" s="19" t="s">
        <v>447</v>
      </c>
      <c r="P112" s="19"/>
      <c r="T112" s="19"/>
    </row>
    <row r="113" spans="1:20" x14ac:dyDescent="0.35">
      <c r="A113" s="19" t="s">
        <v>289</v>
      </c>
      <c r="B113" s="19">
        <v>7</v>
      </c>
      <c r="C113" s="19">
        <v>22</v>
      </c>
      <c r="D113" t="s">
        <v>29</v>
      </c>
      <c r="E113" s="19">
        <v>6.1</v>
      </c>
      <c r="F113" s="19">
        <v>301</v>
      </c>
      <c r="G113" s="19" t="s">
        <v>48</v>
      </c>
      <c r="H113" s="19" t="s">
        <v>304</v>
      </c>
      <c r="I113" s="19" t="s">
        <v>202</v>
      </c>
      <c r="J113" s="19">
        <v>28.3</v>
      </c>
      <c r="K113" s="23">
        <f t="shared" si="1"/>
        <v>1.2580380119999999</v>
      </c>
      <c r="L113" s="19">
        <v>0</v>
      </c>
      <c r="M113" s="19">
        <v>0</v>
      </c>
      <c r="N113" s="19" t="s">
        <v>364</v>
      </c>
      <c r="O113" s="19"/>
      <c r="P113" s="19"/>
      <c r="T113" s="19"/>
    </row>
    <row r="114" spans="1:20" x14ac:dyDescent="0.35">
      <c r="A114" s="19" t="s">
        <v>289</v>
      </c>
      <c r="B114" s="19">
        <v>7</v>
      </c>
      <c r="C114" s="19">
        <v>4</v>
      </c>
      <c r="D114" t="s">
        <v>29</v>
      </c>
      <c r="E114" s="19">
        <v>5</v>
      </c>
      <c r="F114" s="19">
        <v>63</v>
      </c>
      <c r="G114" s="19" t="s">
        <v>48</v>
      </c>
      <c r="H114" s="19" t="s">
        <v>304</v>
      </c>
      <c r="I114" s="19" t="s">
        <v>202</v>
      </c>
      <c r="J114" s="19">
        <v>33.9</v>
      </c>
      <c r="K114" s="23">
        <f t="shared" si="1"/>
        <v>1.8051790679999997</v>
      </c>
      <c r="L114" s="19">
        <v>0</v>
      </c>
      <c r="M114" s="19">
        <v>0</v>
      </c>
      <c r="N114" s="19" t="s">
        <v>364</v>
      </c>
      <c r="O114" s="19" t="s">
        <v>447</v>
      </c>
      <c r="P114" s="19"/>
      <c r="T114" s="19"/>
    </row>
    <row r="115" spans="1:20" x14ac:dyDescent="0.35">
      <c r="A115" s="19" t="s">
        <v>289</v>
      </c>
      <c r="B115" s="19">
        <v>7</v>
      </c>
      <c r="C115" s="19">
        <v>19</v>
      </c>
      <c r="D115" t="s">
        <v>29</v>
      </c>
      <c r="E115" s="19">
        <v>7.9</v>
      </c>
      <c r="F115" s="19">
        <v>293</v>
      </c>
      <c r="G115" s="19" t="s">
        <v>48</v>
      </c>
      <c r="H115" s="19" t="s">
        <v>304</v>
      </c>
      <c r="I115" s="19" t="s">
        <v>202</v>
      </c>
      <c r="J115" s="19">
        <v>40.700000000000003</v>
      </c>
      <c r="K115" s="23">
        <f t="shared" si="1"/>
        <v>2.6020144920000003</v>
      </c>
      <c r="L115" s="19">
        <v>0</v>
      </c>
      <c r="M115" s="19">
        <v>0</v>
      </c>
      <c r="N115" s="19" t="s">
        <v>364</v>
      </c>
      <c r="O115" s="19"/>
      <c r="P115" s="19"/>
      <c r="T115" s="19"/>
    </row>
    <row r="116" spans="1:20" x14ac:dyDescent="0.35">
      <c r="A116" s="19" t="s">
        <v>289</v>
      </c>
      <c r="B116" s="19">
        <v>7</v>
      </c>
      <c r="C116" s="19">
        <v>7</v>
      </c>
      <c r="D116" t="s">
        <v>29</v>
      </c>
      <c r="E116" s="19">
        <v>2.9</v>
      </c>
      <c r="F116" s="19">
        <v>111</v>
      </c>
      <c r="G116" s="19" t="s">
        <v>48</v>
      </c>
      <c r="H116" s="19" t="s">
        <v>304</v>
      </c>
      <c r="I116" s="19" t="s">
        <v>202</v>
      </c>
      <c r="J116" s="19">
        <v>81.8</v>
      </c>
      <c r="K116" s="23">
        <f t="shared" si="1"/>
        <v>10.510599791999999</v>
      </c>
      <c r="L116" s="19">
        <v>0</v>
      </c>
      <c r="M116" s="19">
        <v>0</v>
      </c>
      <c r="N116" s="19" t="s">
        <v>309</v>
      </c>
      <c r="O116" s="19" t="s">
        <v>447</v>
      </c>
      <c r="P116" s="19"/>
      <c r="T116" s="19" t="s">
        <v>454</v>
      </c>
    </row>
    <row r="117" spans="1:20" x14ac:dyDescent="0.35">
      <c r="A117" s="19" t="s">
        <v>289</v>
      </c>
      <c r="B117" s="19">
        <v>7</v>
      </c>
      <c r="C117" s="19">
        <v>8</v>
      </c>
      <c r="D117" t="s">
        <v>29</v>
      </c>
      <c r="E117" s="19">
        <v>4.2</v>
      </c>
      <c r="F117" s="19">
        <v>139</v>
      </c>
      <c r="G117" s="19" t="s">
        <v>48</v>
      </c>
      <c r="H117" s="19" t="s">
        <v>304</v>
      </c>
      <c r="I117" s="19" t="s">
        <v>202</v>
      </c>
      <c r="J117" s="19">
        <v>87.4</v>
      </c>
      <c r="K117" s="23">
        <f t="shared" si="1"/>
        <v>11.998964208000002</v>
      </c>
      <c r="L117" s="19">
        <v>0</v>
      </c>
      <c r="M117" s="19">
        <v>0</v>
      </c>
      <c r="N117" s="19" t="s">
        <v>309</v>
      </c>
      <c r="O117" s="19" t="s">
        <v>447</v>
      </c>
      <c r="P117" s="19"/>
      <c r="T117" s="19" t="s">
        <v>449</v>
      </c>
    </row>
    <row r="118" spans="1:20" x14ac:dyDescent="0.35">
      <c r="A118" t="s">
        <v>288</v>
      </c>
      <c r="B118">
        <v>8</v>
      </c>
      <c r="C118">
        <v>15</v>
      </c>
      <c r="D118" t="s">
        <v>29</v>
      </c>
      <c r="E118">
        <v>4.3</v>
      </c>
      <c r="F118">
        <v>120</v>
      </c>
      <c r="G118" t="s">
        <v>45</v>
      </c>
      <c r="H118" t="s">
        <v>305</v>
      </c>
      <c r="I118" t="s">
        <v>305</v>
      </c>
      <c r="J118">
        <v>18.3</v>
      </c>
      <c r="K118" s="23">
        <f t="shared" si="1"/>
        <v>0.5260452120000001</v>
      </c>
      <c r="L118">
        <v>0</v>
      </c>
      <c r="M118">
        <v>0</v>
      </c>
      <c r="N118" t="s">
        <v>364</v>
      </c>
      <c r="P118">
        <v>5</v>
      </c>
    </row>
    <row r="119" spans="1:20" x14ac:dyDescent="0.35">
      <c r="A119" t="s">
        <v>288</v>
      </c>
      <c r="B119">
        <v>8</v>
      </c>
      <c r="C119">
        <v>29</v>
      </c>
      <c r="D119" t="s">
        <v>29</v>
      </c>
      <c r="E119">
        <v>2.2999999999999998</v>
      </c>
      <c r="F119">
        <v>291</v>
      </c>
      <c r="G119" t="s">
        <v>48</v>
      </c>
      <c r="H119" t="s">
        <v>305</v>
      </c>
      <c r="I119" t="s">
        <v>305</v>
      </c>
      <c r="J119">
        <v>27</v>
      </c>
      <c r="K119" s="23">
        <f t="shared" si="1"/>
        <v>1.1451131999999999</v>
      </c>
      <c r="L119">
        <v>0</v>
      </c>
      <c r="M119">
        <v>100</v>
      </c>
      <c r="N119" t="s">
        <v>319</v>
      </c>
      <c r="P119">
        <v>3</v>
      </c>
    </row>
    <row r="120" spans="1:20" x14ac:dyDescent="0.35">
      <c r="A120" t="s">
        <v>288</v>
      </c>
      <c r="B120">
        <v>8</v>
      </c>
      <c r="C120">
        <v>22</v>
      </c>
      <c r="D120" t="s">
        <v>29</v>
      </c>
      <c r="E120">
        <v>9</v>
      </c>
      <c r="F120">
        <v>210</v>
      </c>
      <c r="G120" t="s">
        <v>45</v>
      </c>
      <c r="H120" t="s">
        <v>305</v>
      </c>
      <c r="I120" t="s">
        <v>304</v>
      </c>
      <c r="J120">
        <v>7</v>
      </c>
      <c r="K120" s="23">
        <f t="shared" si="1"/>
        <v>7.6969200000000002E-2</v>
      </c>
      <c r="L120">
        <v>0</v>
      </c>
      <c r="M120">
        <v>100</v>
      </c>
      <c r="N120" t="s">
        <v>364</v>
      </c>
      <c r="P120">
        <v>2</v>
      </c>
    </row>
    <row r="121" spans="1:20" x14ac:dyDescent="0.35">
      <c r="A121" t="s">
        <v>288</v>
      </c>
      <c r="B121">
        <v>8</v>
      </c>
      <c r="C121">
        <v>28</v>
      </c>
      <c r="D121" t="s">
        <v>29</v>
      </c>
      <c r="E121">
        <v>9.6999999999999993</v>
      </c>
      <c r="F121">
        <v>292</v>
      </c>
      <c r="G121" t="s">
        <v>45</v>
      </c>
      <c r="H121" t="s">
        <v>305</v>
      </c>
      <c r="I121" t="s">
        <v>304</v>
      </c>
      <c r="J121">
        <v>7.2</v>
      </c>
      <c r="K121" s="23">
        <f t="shared" si="1"/>
        <v>8.1430271999999998E-2</v>
      </c>
      <c r="L121">
        <v>0</v>
      </c>
      <c r="M121">
        <v>100</v>
      </c>
      <c r="N121" t="s">
        <v>364</v>
      </c>
      <c r="P121">
        <v>2</v>
      </c>
    </row>
    <row r="122" spans="1:20" x14ac:dyDescent="0.35">
      <c r="A122" t="s">
        <v>288</v>
      </c>
      <c r="B122">
        <v>8</v>
      </c>
      <c r="C122">
        <v>19</v>
      </c>
      <c r="D122" t="s">
        <v>29</v>
      </c>
      <c r="E122">
        <v>9.6999999999999993</v>
      </c>
      <c r="F122">
        <v>181</v>
      </c>
      <c r="G122" t="s">
        <v>45</v>
      </c>
      <c r="H122" t="s">
        <v>305</v>
      </c>
      <c r="I122" t="s">
        <v>304</v>
      </c>
      <c r="J122">
        <v>7.6</v>
      </c>
      <c r="K122" s="23">
        <f t="shared" si="1"/>
        <v>9.0729407999999998E-2</v>
      </c>
      <c r="L122">
        <v>0</v>
      </c>
      <c r="M122">
        <v>100</v>
      </c>
      <c r="N122" t="s">
        <v>364</v>
      </c>
      <c r="P122">
        <v>2</v>
      </c>
    </row>
    <row r="123" spans="1:20" x14ac:dyDescent="0.35">
      <c r="A123" t="s">
        <v>288</v>
      </c>
      <c r="B123">
        <v>8</v>
      </c>
      <c r="C123">
        <v>5</v>
      </c>
      <c r="D123" t="s">
        <v>29</v>
      </c>
      <c r="E123">
        <v>3.6</v>
      </c>
      <c r="F123">
        <v>28</v>
      </c>
      <c r="G123" t="s">
        <v>45</v>
      </c>
      <c r="H123" t="s">
        <v>305</v>
      </c>
      <c r="I123" t="s">
        <v>304</v>
      </c>
      <c r="J123">
        <v>7.7</v>
      </c>
      <c r="K123" s="23">
        <f t="shared" si="1"/>
        <v>9.313273200000001E-2</v>
      </c>
      <c r="L123">
        <v>0</v>
      </c>
      <c r="M123">
        <v>100</v>
      </c>
      <c r="N123" t="s">
        <v>364</v>
      </c>
      <c r="P123">
        <v>2</v>
      </c>
    </row>
    <row r="124" spans="1:20" x14ac:dyDescent="0.35">
      <c r="A124" t="s">
        <v>288</v>
      </c>
      <c r="B124">
        <v>8</v>
      </c>
      <c r="C124">
        <v>26</v>
      </c>
      <c r="D124" t="s">
        <v>29</v>
      </c>
      <c r="E124">
        <v>11</v>
      </c>
      <c r="F124">
        <v>281</v>
      </c>
      <c r="G124" t="s">
        <v>48</v>
      </c>
      <c r="H124" t="s">
        <v>305</v>
      </c>
      <c r="I124" t="s">
        <v>304</v>
      </c>
      <c r="J124">
        <v>8.1</v>
      </c>
      <c r="K124" s="23">
        <f t="shared" si="1"/>
        <v>0.103060188</v>
      </c>
      <c r="L124">
        <v>0</v>
      </c>
      <c r="M124">
        <v>100</v>
      </c>
      <c r="N124" t="s">
        <v>364</v>
      </c>
      <c r="P124">
        <v>1</v>
      </c>
    </row>
    <row r="125" spans="1:20" x14ac:dyDescent="0.35">
      <c r="A125" t="s">
        <v>288</v>
      </c>
      <c r="B125">
        <v>8</v>
      </c>
      <c r="C125">
        <v>16</v>
      </c>
      <c r="D125" t="s">
        <v>29</v>
      </c>
      <c r="E125">
        <v>9.3000000000000007</v>
      </c>
      <c r="F125">
        <v>129</v>
      </c>
      <c r="G125" t="s">
        <v>45</v>
      </c>
      <c r="H125" t="s">
        <v>305</v>
      </c>
      <c r="I125" t="s">
        <v>304</v>
      </c>
      <c r="J125">
        <v>8.1999999999999993</v>
      </c>
      <c r="K125" s="23">
        <f t="shared" si="1"/>
        <v>0.10562059199999999</v>
      </c>
      <c r="L125">
        <v>0</v>
      </c>
      <c r="M125">
        <v>100</v>
      </c>
      <c r="N125" t="s">
        <v>364</v>
      </c>
      <c r="P125">
        <v>2</v>
      </c>
    </row>
    <row r="126" spans="1:20" x14ac:dyDescent="0.35">
      <c r="A126" t="s">
        <v>288</v>
      </c>
      <c r="B126">
        <v>8</v>
      </c>
      <c r="C126">
        <v>20</v>
      </c>
      <c r="D126" t="s">
        <v>29</v>
      </c>
      <c r="E126">
        <v>2</v>
      </c>
      <c r="F126">
        <v>189</v>
      </c>
      <c r="G126" t="s">
        <v>45</v>
      </c>
      <c r="H126" t="s">
        <v>305</v>
      </c>
      <c r="I126" t="s">
        <v>304</v>
      </c>
      <c r="J126">
        <v>9.1</v>
      </c>
      <c r="K126" s="23">
        <f t="shared" si="1"/>
        <v>0.130077948</v>
      </c>
      <c r="L126">
        <v>15</v>
      </c>
      <c r="M126">
        <v>85</v>
      </c>
      <c r="N126" t="s">
        <v>319</v>
      </c>
      <c r="P126">
        <v>2</v>
      </c>
      <c r="T126" t="s">
        <v>457</v>
      </c>
    </row>
    <row r="127" spans="1:20" x14ac:dyDescent="0.35">
      <c r="A127" t="s">
        <v>288</v>
      </c>
      <c r="B127">
        <v>8</v>
      </c>
      <c r="C127">
        <v>2</v>
      </c>
      <c r="D127" t="s">
        <v>29</v>
      </c>
      <c r="E127">
        <v>8.4</v>
      </c>
      <c r="F127">
        <v>14</v>
      </c>
      <c r="G127" t="s">
        <v>45</v>
      </c>
      <c r="H127" t="s">
        <v>305</v>
      </c>
      <c r="I127" t="s">
        <v>304</v>
      </c>
      <c r="J127">
        <v>9.9</v>
      </c>
      <c r="K127" s="23">
        <f t="shared" si="1"/>
        <v>0.15395410800000001</v>
      </c>
      <c r="L127">
        <v>0</v>
      </c>
      <c r="M127">
        <v>100</v>
      </c>
      <c r="N127" t="s">
        <v>319</v>
      </c>
      <c r="P127">
        <v>1</v>
      </c>
      <c r="T127" t="s">
        <v>473</v>
      </c>
    </row>
    <row r="128" spans="1:20" x14ac:dyDescent="0.35">
      <c r="A128" t="s">
        <v>288</v>
      </c>
      <c r="B128">
        <v>8</v>
      </c>
      <c r="C128">
        <v>14</v>
      </c>
      <c r="D128" t="s">
        <v>29</v>
      </c>
      <c r="E128">
        <v>10.6</v>
      </c>
      <c r="F128">
        <v>119</v>
      </c>
      <c r="G128" t="s">
        <v>45</v>
      </c>
      <c r="H128" t="s">
        <v>305</v>
      </c>
      <c r="I128" t="s">
        <v>304</v>
      </c>
      <c r="J128">
        <v>10.3</v>
      </c>
      <c r="K128" s="23">
        <f t="shared" si="1"/>
        <v>0.16664617200000004</v>
      </c>
      <c r="L128">
        <v>0</v>
      </c>
      <c r="M128">
        <v>100</v>
      </c>
      <c r="N128" t="s">
        <v>364</v>
      </c>
      <c r="P128">
        <v>3</v>
      </c>
    </row>
    <row r="129" spans="1:20" x14ac:dyDescent="0.35">
      <c r="A129" t="s">
        <v>288</v>
      </c>
      <c r="B129">
        <v>8</v>
      </c>
      <c r="C129">
        <v>21</v>
      </c>
      <c r="D129" t="s">
        <v>29</v>
      </c>
      <c r="E129">
        <v>8.5</v>
      </c>
      <c r="F129">
        <v>209</v>
      </c>
      <c r="G129" t="s">
        <v>45</v>
      </c>
      <c r="H129" t="s">
        <v>305</v>
      </c>
      <c r="I129" t="s">
        <v>304</v>
      </c>
      <c r="J129">
        <v>10.9</v>
      </c>
      <c r="K129" s="23">
        <f t="shared" si="1"/>
        <v>0.18662674799999998</v>
      </c>
      <c r="L129">
        <v>0</v>
      </c>
      <c r="M129">
        <v>100</v>
      </c>
      <c r="N129" t="s">
        <v>364</v>
      </c>
      <c r="P129">
        <v>2</v>
      </c>
    </row>
    <row r="130" spans="1:20" x14ac:dyDescent="0.35">
      <c r="A130" t="s">
        <v>288</v>
      </c>
      <c r="B130">
        <v>8</v>
      </c>
      <c r="C130">
        <v>32</v>
      </c>
      <c r="D130" t="s">
        <v>29</v>
      </c>
      <c r="E130">
        <v>4.8</v>
      </c>
      <c r="F130">
        <v>359</v>
      </c>
      <c r="G130" t="s">
        <v>48</v>
      </c>
      <c r="H130" t="s">
        <v>305</v>
      </c>
      <c r="I130" t="s">
        <v>304</v>
      </c>
      <c r="J130">
        <v>12.7</v>
      </c>
      <c r="K130" s="23">
        <f t="shared" ref="K130:K193" si="2">(((J130/2)^2)*3.1416)/500</f>
        <v>0.25335433199999996</v>
      </c>
      <c r="L130">
        <v>0</v>
      </c>
      <c r="M130">
        <v>100</v>
      </c>
      <c r="N130" t="s">
        <v>364</v>
      </c>
      <c r="P130">
        <v>1</v>
      </c>
    </row>
    <row r="131" spans="1:20" x14ac:dyDescent="0.35">
      <c r="A131" t="s">
        <v>288</v>
      </c>
      <c r="B131">
        <v>8</v>
      </c>
      <c r="C131">
        <v>4</v>
      </c>
      <c r="D131" t="s">
        <v>29</v>
      </c>
      <c r="E131">
        <v>3.2</v>
      </c>
      <c r="F131">
        <v>21</v>
      </c>
      <c r="G131" t="s">
        <v>45</v>
      </c>
      <c r="H131" t="s">
        <v>305</v>
      </c>
      <c r="I131" t="s">
        <v>304</v>
      </c>
      <c r="J131">
        <v>13.9</v>
      </c>
      <c r="K131" s="23">
        <f t="shared" si="2"/>
        <v>0.30349426800000001</v>
      </c>
      <c r="L131">
        <v>0</v>
      </c>
      <c r="M131">
        <v>100</v>
      </c>
      <c r="N131" t="s">
        <v>319</v>
      </c>
      <c r="P131">
        <v>1</v>
      </c>
      <c r="T131" t="s">
        <v>456</v>
      </c>
    </row>
    <row r="132" spans="1:20" x14ac:dyDescent="0.35">
      <c r="A132" t="s">
        <v>288</v>
      </c>
      <c r="B132">
        <v>8</v>
      </c>
      <c r="C132">
        <v>18</v>
      </c>
      <c r="D132" t="s">
        <v>29</v>
      </c>
      <c r="E132">
        <v>4.7</v>
      </c>
      <c r="F132">
        <v>180</v>
      </c>
      <c r="G132" t="s">
        <v>45</v>
      </c>
      <c r="H132" t="s">
        <v>305</v>
      </c>
      <c r="I132" t="s">
        <v>304</v>
      </c>
      <c r="J132">
        <v>17.399999999999999</v>
      </c>
      <c r="K132" s="23">
        <f t="shared" si="2"/>
        <v>0.47557540799999987</v>
      </c>
      <c r="L132">
        <v>0</v>
      </c>
      <c r="M132">
        <v>100</v>
      </c>
      <c r="N132" t="s">
        <v>319</v>
      </c>
      <c r="P132">
        <v>2</v>
      </c>
      <c r="T132" t="s">
        <v>474</v>
      </c>
    </row>
    <row r="133" spans="1:20" x14ac:dyDescent="0.35">
      <c r="A133" t="s">
        <v>288</v>
      </c>
      <c r="B133">
        <v>8</v>
      </c>
      <c r="C133">
        <v>9</v>
      </c>
      <c r="D133" t="s">
        <v>29</v>
      </c>
      <c r="E133">
        <v>9.9</v>
      </c>
      <c r="F133">
        <v>101</v>
      </c>
      <c r="G133" t="s">
        <v>45</v>
      </c>
      <c r="H133" t="s">
        <v>305</v>
      </c>
      <c r="I133" t="s">
        <v>304</v>
      </c>
      <c r="J133">
        <v>17.5</v>
      </c>
      <c r="K133" s="23">
        <f t="shared" si="2"/>
        <v>0.48105750000000003</v>
      </c>
      <c r="L133">
        <v>75</v>
      </c>
      <c r="M133">
        <v>25</v>
      </c>
      <c r="N133" t="s">
        <v>319</v>
      </c>
      <c r="P133">
        <v>3</v>
      </c>
    </row>
    <row r="134" spans="1:20" x14ac:dyDescent="0.35">
      <c r="A134" t="s">
        <v>288</v>
      </c>
      <c r="B134">
        <v>8</v>
      </c>
      <c r="C134">
        <v>1</v>
      </c>
      <c r="D134" t="s">
        <v>29</v>
      </c>
      <c r="E134">
        <v>9.6999999999999993</v>
      </c>
      <c r="F134">
        <v>17</v>
      </c>
      <c r="G134" t="s">
        <v>45</v>
      </c>
      <c r="H134" t="s">
        <v>305</v>
      </c>
      <c r="I134" t="s">
        <v>304</v>
      </c>
      <c r="J134">
        <v>18</v>
      </c>
      <c r="K134" s="23">
        <f t="shared" si="2"/>
        <v>0.50893919999999992</v>
      </c>
      <c r="L134">
        <v>0</v>
      </c>
      <c r="M134">
        <v>100</v>
      </c>
      <c r="N134" t="s">
        <v>319</v>
      </c>
      <c r="P134">
        <v>2</v>
      </c>
    </row>
    <row r="135" spans="1:20" x14ac:dyDescent="0.35">
      <c r="A135" t="s">
        <v>288</v>
      </c>
      <c r="B135">
        <v>8</v>
      </c>
      <c r="C135">
        <v>24</v>
      </c>
      <c r="D135" t="s">
        <v>29</v>
      </c>
      <c r="E135">
        <v>3.3</v>
      </c>
      <c r="F135">
        <v>244</v>
      </c>
      <c r="G135" t="s">
        <v>45</v>
      </c>
      <c r="H135" t="s">
        <v>305</v>
      </c>
      <c r="I135" t="s">
        <v>304</v>
      </c>
      <c r="J135">
        <v>18</v>
      </c>
      <c r="K135" s="23">
        <f t="shared" si="2"/>
        <v>0.50893919999999992</v>
      </c>
      <c r="L135">
        <v>0</v>
      </c>
      <c r="M135">
        <v>100</v>
      </c>
      <c r="N135" t="s">
        <v>319</v>
      </c>
      <c r="P135">
        <v>2</v>
      </c>
    </row>
    <row r="136" spans="1:20" x14ac:dyDescent="0.35">
      <c r="A136" t="s">
        <v>288</v>
      </c>
      <c r="B136">
        <v>8</v>
      </c>
      <c r="C136">
        <v>7</v>
      </c>
      <c r="D136" t="s">
        <v>29</v>
      </c>
      <c r="E136">
        <v>7.7</v>
      </c>
      <c r="F136">
        <v>53</v>
      </c>
      <c r="G136" t="s">
        <v>45</v>
      </c>
      <c r="H136" t="s">
        <v>305</v>
      </c>
      <c r="I136" t="s">
        <v>304</v>
      </c>
      <c r="J136">
        <v>18.7</v>
      </c>
      <c r="K136" s="23">
        <f t="shared" si="2"/>
        <v>0.549293052</v>
      </c>
      <c r="L136">
        <v>60</v>
      </c>
      <c r="M136">
        <v>40</v>
      </c>
      <c r="N136" t="s">
        <v>319</v>
      </c>
      <c r="P136">
        <v>2</v>
      </c>
    </row>
    <row r="137" spans="1:20" x14ac:dyDescent="0.35">
      <c r="A137" t="s">
        <v>288</v>
      </c>
      <c r="B137">
        <v>8</v>
      </c>
      <c r="C137">
        <v>13</v>
      </c>
      <c r="D137" t="s">
        <v>29</v>
      </c>
      <c r="E137">
        <v>10.7</v>
      </c>
      <c r="F137">
        <v>110</v>
      </c>
      <c r="G137" t="s">
        <v>45</v>
      </c>
      <c r="H137" t="s">
        <v>305</v>
      </c>
      <c r="I137" t="s">
        <v>304</v>
      </c>
      <c r="J137">
        <v>19.5</v>
      </c>
      <c r="K137" s="23">
        <f t="shared" si="2"/>
        <v>0.59729670000000001</v>
      </c>
      <c r="L137">
        <v>0</v>
      </c>
      <c r="M137">
        <v>100</v>
      </c>
      <c r="N137" t="s">
        <v>364</v>
      </c>
      <c r="P137">
        <v>2</v>
      </c>
    </row>
    <row r="138" spans="1:20" x14ac:dyDescent="0.35">
      <c r="A138" t="s">
        <v>288</v>
      </c>
      <c r="B138">
        <v>8</v>
      </c>
      <c r="C138">
        <v>11</v>
      </c>
      <c r="D138" t="s">
        <v>29</v>
      </c>
      <c r="E138">
        <v>6.9</v>
      </c>
      <c r="F138">
        <v>104</v>
      </c>
      <c r="G138" t="s">
        <v>48</v>
      </c>
      <c r="H138" t="s">
        <v>305</v>
      </c>
      <c r="I138" t="s">
        <v>304</v>
      </c>
      <c r="J138">
        <v>20.399999999999999</v>
      </c>
      <c r="K138" s="23">
        <f t="shared" si="2"/>
        <v>0.653704128</v>
      </c>
      <c r="L138">
        <v>100</v>
      </c>
      <c r="M138">
        <v>0</v>
      </c>
      <c r="N138" t="s">
        <v>319</v>
      </c>
      <c r="P138">
        <v>3</v>
      </c>
    </row>
    <row r="139" spans="1:20" x14ac:dyDescent="0.35">
      <c r="A139" t="s">
        <v>288</v>
      </c>
      <c r="B139">
        <v>8</v>
      </c>
      <c r="C139">
        <v>8</v>
      </c>
      <c r="D139" t="s">
        <v>29</v>
      </c>
      <c r="E139">
        <v>10.199999999999999</v>
      </c>
      <c r="F139">
        <v>67</v>
      </c>
      <c r="G139" t="s">
        <v>48</v>
      </c>
      <c r="H139" t="s">
        <v>305</v>
      </c>
      <c r="I139" t="s">
        <v>304</v>
      </c>
      <c r="J139">
        <v>21.5</v>
      </c>
      <c r="K139" s="23">
        <f t="shared" si="2"/>
        <v>0.72610229999999998</v>
      </c>
      <c r="L139">
        <v>100</v>
      </c>
      <c r="M139">
        <v>0</v>
      </c>
      <c r="N139" t="s">
        <v>364</v>
      </c>
      <c r="P139">
        <v>5</v>
      </c>
    </row>
    <row r="140" spans="1:20" x14ac:dyDescent="0.35">
      <c r="A140" t="s">
        <v>288</v>
      </c>
      <c r="B140">
        <v>8</v>
      </c>
      <c r="C140">
        <v>6</v>
      </c>
      <c r="D140" t="s">
        <v>29</v>
      </c>
      <c r="E140">
        <v>10.9</v>
      </c>
      <c r="F140">
        <v>40</v>
      </c>
      <c r="G140" t="s">
        <v>48</v>
      </c>
      <c r="H140" t="s">
        <v>305</v>
      </c>
      <c r="I140" t="s">
        <v>304</v>
      </c>
      <c r="J140">
        <v>23.2</v>
      </c>
      <c r="K140" s="23">
        <f t="shared" si="2"/>
        <v>0.84546739199999998</v>
      </c>
      <c r="L140">
        <v>0</v>
      </c>
      <c r="M140">
        <v>100</v>
      </c>
      <c r="N140" t="s">
        <v>319</v>
      </c>
      <c r="P140">
        <v>1</v>
      </c>
    </row>
    <row r="141" spans="1:20" x14ac:dyDescent="0.35">
      <c r="A141" t="s">
        <v>288</v>
      </c>
      <c r="B141">
        <v>8</v>
      </c>
      <c r="C141">
        <v>19</v>
      </c>
      <c r="D141" t="s">
        <v>29</v>
      </c>
      <c r="E141">
        <v>3.9</v>
      </c>
      <c r="F141">
        <v>189</v>
      </c>
      <c r="G141" t="s">
        <v>45</v>
      </c>
      <c r="H141" t="s">
        <v>305</v>
      </c>
      <c r="I141" t="s">
        <v>304</v>
      </c>
      <c r="J141">
        <v>23.6</v>
      </c>
      <c r="K141" s="23">
        <f t="shared" si="2"/>
        <v>0.87487276800000002</v>
      </c>
      <c r="L141">
        <v>0</v>
      </c>
      <c r="M141">
        <v>100</v>
      </c>
      <c r="N141" t="s">
        <v>319</v>
      </c>
      <c r="P141">
        <v>2</v>
      </c>
    </row>
    <row r="142" spans="1:20" x14ac:dyDescent="0.35">
      <c r="A142" t="s">
        <v>288</v>
      </c>
      <c r="B142">
        <v>8</v>
      </c>
      <c r="C142">
        <v>10</v>
      </c>
      <c r="D142" t="s">
        <v>29</v>
      </c>
      <c r="E142">
        <v>9.6999999999999993</v>
      </c>
      <c r="F142">
        <v>104</v>
      </c>
      <c r="G142" t="s">
        <v>45</v>
      </c>
      <c r="H142" t="s">
        <v>305</v>
      </c>
      <c r="I142" t="s">
        <v>304</v>
      </c>
      <c r="J142">
        <v>29.8</v>
      </c>
      <c r="K142" s="23">
        <f t="shared" si="2"/>
        <v>1.3949332320000001</v>
      </c>
      <c r="L142">
        <v>0</v>
      </c>
      <c r="M142">
        <v>100</v>
      </c>
      <c r="N142" t="s">
        <v>319</v>
      </c>
      <c r="P142">
        <v>2</v>
      </c>
    </row>
    <row r="143" spans="1:20" x14ac:dyDescent="0.35">
      <c r="A143" t="s">
        <v>288</v>
      </c>
      <c r="B143">
        <v>8</v>
      </c>
      <c r="C143">
        <v>23</v>
      </c>
      <c r="D143" t="s">
        <v>29</v>
      </c>
      <c r="E143">
        <v>7.8</v>
      </c>
      <c r="F143">
        <v>215</v>
      </c>
      <c r="G143" t="s">
        <v>45</v>
      </c>
      <c r="H143" t="s">
        <v>305</v>
      </c>
      <c r="I143" t="s">
        <v>304</v>
      </c>
      <c r="J143">
        <v>30.7</v>
      </c>
      <c r="K143" s="23">
        <f t="shared" si="2"/>
        <v>1.4804632919999998</v>
      </c>
      <c r="L143">
        <v>0</v>
      </c>
      <c r="M143">
        <v>100</v>
      </c>
      <c r="N143" t="s">
        <v>319</v>
      </c>
      <c r="P143">
        <v>2</v>
      </c>
    </row>
    <row r="144" spans="1:20" x14ac:dyDescent="0.35">
      <c r="A144" t="s">
        <v>288</v>
      </c>
      <c r="B144">
        <v>8</v>
      </c>
      <c r="C144">
        <v>12</v>
      </c>
      <c r="D144" t="s">
        <v>29</v>
      </c>
      <c r="E144">
        <v>6.3</v>
      </c>
      <c r="F144">
        <v>109</v>
      </c>
      <c r="G144" t="s">
        <v>48</v>
      </c>
      <c r="H144" t="s">
        <v>305</v>
      </c>
      <c r="I144" t="s">
        <v>304</v>
      </c>
      <c r="J144">
        <v>31.5</v>
      </c>
      <c r="K144" s="23">
        <f t="shared" si="2"/>
        <v>1.5586262999999998</v>
      </c>
      <c r="L144">
        <v>30</v>
      </c>
      <c r="M144">
        <v>70</v>
      </c>
      <c r="N144" t="s">
        <v>319</v>
      </c>
      <c r="P144">
        <v>2</v>
      </c>
    </row>
    <row r="145" spans="1:20" x14ac:dyDescent="0.35">
      <c r="A145" t="s">
        <v>288</v>
      </c>
      <c r="B145">
        <v>8</v>
      </c>
      <c r="C145">
        <v>25</v>
      </c>
      <c r="D145" t="s">
        <v>29</v>
      </c>
      <c r="E145">
        <v>4.5999999999999996</v>
      </c>
      <c r="F145">
        <v>245</v>
      </c>
      <c r="G145" t="s">
        <v>48</v>
      </c>
      <c r="H145" t="s">
        <v>305</v>
      </c>
      <c r="I145" t="s">
        <v>304</v>
      </c>
      <c r="J145">
        <v>41.8</v>
      </c>
      <c r="K145" s="23">
        <f t="shared" si="2"/>
        <v>2.7445645919999997</v>
      </c>
      <c r="L145">
        <v>0</v>
      </c>
      <c r="M145">
        <v>100</v>
      </c>
      <c r="N145" t="s">
        <v>319</v>
      </c>
      <c r="P145">
        <v>2</v>
      </c>
    </row>
    <row r="146" spans="1:20" x14ac:dyDescent="0.35">
      <c r="A146" t="s">
        <v>288</v>
      </c>
      <c r="B146">
        <v>8</v>
      </c>
      <c r="C146">
        <v>30</v>
      </c>
      <c r="D146" t="s">
        <v>29</v>
      </c>
      <c r="E146">
        <v>10.3</v>
      </c>
      <c r="F146">
        <v>305</v>
      </c>
      <c r="G146" t="s">
        <v>48</v>
      </c>
      <c r="H146" t="s">
        <v>305</v>
      </c>
      <c r="I146" t="s">
        <v>304</v>
      </c>
      <c r="J146">
        <v>42.3</v>
      </c>
      <c r="K146" s="23">
        <f t="shared" si="2"/>
        <v>2.8106167319999993</v>
      </c>
      <c r="L146">
        <v>0</v>
      </c>
      <c r="M146">
        <v>100</v>
      </c>
      <c r="N146" t="s">
        <v>319</v>
      </c>
      <c r="P146">
        <v>1</v>
      </c>
    </row>
    <row r="147" spans="1:20" x14ac:dyDescent="0.35">
      <c r="A147" t="s">
        <v>288</v>
      </c>
      <c r="B147">
        <v>8</v>
      </c>
      <c r="C147">
        <v>17</v>
      </c>
      <c r="D147" t="s">
        <v>29</v>
      </c>
      <c r="E147">
        <v>7.4</v>
      </c>
      <c r="F147">
        <v>149</v>
      </c>
      <c r="G147" t="s">
        <v>48</v>
      </c>
      <c r="H147" t="s">
        <v>305</v>
      </c>
      <c r="I147" t="s">
        <v>304</v>
      </c>
      <c r="J147">
        <v>42.6</v>
      </c>
      <c r="K147" s="23">
        <f t="shared" si="2"/>
        <v>2.8506250080000006</v>
      </c>
      <c r="L147">
        <v>0</v>
      </c>
      <c r="M147">
        <v>100</v>
      </c>
      <c r="N147" t="s">
        <v>364</v>
      </c>
      <c r="P147">
        <v>2</v>
      </c>
    </row>
    <row r="148" spans="1:20" x14ac:dyDescent="0.35">
      <c r="A148" t="s">
        <v>288</v>
      </c>
      <c r="B148">
        <v>8</v>
      </c>
      <c r="C148">
        <v>3</v>
      </c>
      <c r="D148" t="s">
        <v>29</v>
      </c>
      <c r="E148">
        <v>8</v>
      </c>
      <c r="F148">
        <v>21</v>
      </c>
      <c r="G148" t="s">
        <v>48</v>
      </c>
      <c r="H148" t="s">
        <v>305</v>
      </c>
      <c r="I148" t="s">
        <v>304</v>
      </c>
      <c r="J148">
        <v>48.3</v>
      </c>
      <c r="K148" s="23">
        <f t="shared" si="2"/>
        <v>3.6645036119999994</v>
      </c>
      <c r="L148">
        <v>0</v>
      </c>
      <c r="M148">
        <v>100</v>
      </c>
      <c r="N148" t="s">
        <v>309</v>
      </c>
      <c r="P148">
        <v>1</v>
      </c>
    </row>
    <row r="149" spans="1:20" x14ac:dyDescent="0.35">
      <c r="A149" t="s">
        <v>288</v>
      </c>
      <c r="B149">
        <v>8</v>
      </c>
      <c r="C149">
        <v>27</v>
      </c>
      <c r="D149" t="s">
        <v>29</v>
      </c>
      <c r="E149">
        <v>9.1999999999999993</v>
      </c>
      <c r="F149">
        <v>291</v>
      </c>
      <c r="G149" t="s">
        <v>45</v>
      </c>
      <c r="H149" t="s">
        <v>304</v>
      </c>
      <c r="I149" t="s">
        <v>304</v>
      </c>
      <c r="J149">
        <v>17.100000000000001</v>
      </c>
      <c r="K149" s="23">
        <f t="shared" si="2"/>
        <v>0.45931762800000003</v>
      </c>
      <c r="L149">
        <v>0</v>
      </c>
      <c r="M149">
        <v>60</v>
      </c>
      <c r="N149" t="s">
        <v>319</v>
      </c>
      <c r="T149" t="s">
        <v>475</v>
      </c>
    </row>
    <row r="150" spans="1:20" x14ac:dyDescent="0.35">
      <c r="A150" t="s">
        <v>288</v>
      </c>
      <c r="B150">
        <v>8</v>
      </c>
      <c r="C150">
        <v>30</v>
      </c>
      <c r="D150" t="s">
        <v>29</v>
      </c>
      <c r="E150">
        <v>4.3</v>
      </c>
      <c r="F150">
        <v>306</v>
      </c>
      <c r="G150" t="s">
        <v>45</v>
      </c>
      <c r="H150" t="s">
        <v>304</v>
      </c>
      <c r="I150" t="s">
        <v>304</v>
      </c>
      <c r="J150">
        <v>39</v>
      </c>
      <c r="K150" s="23">
        <f t="shared" si="2"/>
        <v>2.3891868000000001</v>
      </c>
      <c r="L150">
        <v>0</v>
      </c>
      <c r="M150">
        <v>100</v>
      </c>
      <c r="N150" t="s">
        <v>309</v>
      </c>
      <c r="T150" t="s">
        <v>458</v>
      </c>
    </row>
    <row r="151" spans="1:20" x14ac:dyDescent="0.35">
      <c r="A151" t="s">
        <v>288</v>
      </c>
      <c r="B151">
        <v>8</v>
      </c>
      <c r="C151">
        <v>31</v>
      </c>
      <c r="D151" t="s">
        <v>29</v>
      </c>
      <c r="E151">
        <v>7</v>
      </c>
      <c r="F151">
        <v>306</v>
      </c>
      <c r="G151" t="s">
        <v>48</v>
      </c>
      <c r="H151" t="s">
        <v>304</v>
      </c>
      <c r="I151" t="s">
        <v>304</v>
      </c>
      <c r="J151">
        <v>44.1</v>
      </c>
      <c r="K151" s="23">
        <f t="shared" si="2"/>
        <v>3.0549075480000001</v>
      </c>
      <c r="L151">
        <v>0</v>
      </c>
      <c r="M151">
        <v>99</v>
      </c>
      <c r="N151" t="s">
        <v>309</v>
      </c>
    </row>
    <row r="152" spans="1:20" x14ac:dyDescent="0.35">
      <c r="A152" t="s">
        <v>288</v>
      </c>
      <c r="B152">
        <v>10</v>
      </c>
      <c r="C152">
        <v>4</v>
      </c>
      <c r="D152" t="s">
        <v>29</v>
      </c>
      <c r="E152">
        <v>5.9</v>
      </c>
      <c r="F152">
        <v>99</v>
      </c>
      <c r="G152" t="s">
        <v>48</v>
      </c>
      <c r="H152" t="s">
        <v>305</v>
      </c>
      <c r="I152" t="s">
        <v>304</v>
      </c>
      <c r="J152">
        <v>10.8</v>
      </c>
      <c r="K152" s="23">
        <f t="shared" si="2"/>
        <v>0.18321811200000002</v>
      </c>
      <c r="L152">
        <v>100</v>
      </c>
      <c r="M152">
        <v>0</v>
      </c>
      <c r="N152" t="s">
        <v>364</v>
      </c>
      <c r="P152">
        <v>2</v>
      </c>
    </row>
    <row r="153" spans="1:20" x14ac:dyDescent="0.35">
      <c r="A153" t="s">
        <v>288</v>
      </c>
      <c r="B153">
        <v>10</v>
      </c>
      <c r="C153">
        <v>9</v>
      </c>
      <c r="D153" t="s">
        <v>29</v>
      </c>
      <c r="E153">
        <v>10.199999999999999</v>
      </c>
      <c r="F153">
        <v>175</v>
      </c>
      <c r="G153" t="s">
        <v>467</v>
      </c>
      <c r="H153" t="s">
        <v>305</v>
      </c>
      <c r="I153" t="s">
        <v>304</v>
      </c>
      <c r="J153">
        <v>14.9</v>
      </c>
      <c r="K153" s="23">
        <f t="shared" si="2"/>
        <v>0.34873330800000002</v>
      </c>
      <c r="L153">
        <v>100</v>
      </c>
      <c r="M153">
        <v>0</v>
      </c>
      <c r="N153" t="s">
        <v>364</v>
      </c>
      <c r="P153">
        <v>5</v>
      </c>
    </row>
    <row r="154" spans="1:20" x14ac:dyDescent="0.35">
      <c r="A154" t="s">
        <v>288</v>
      </c>
      <c r="B154">
        <v>10</v>
      </c>
      <c r="C154">
        <v>5</v>
      </c>
      <c r="D154" t="s">
        <v>29</v>
      </c>
      <c r="E154">
        <v>6.3</v>
      </c>
      <c r="F154">
        <v>113</v>
      </c>
      <c r="G154" t="s">
        <v>48</v>
      </c>
      <c r="H154" t="s">
        <v>305</v>
      </c>
      <c r="I154" t="s">
        <v>304</v>
      </c>
      <c r="J154">
        <v>19.5</v>
      </c>
      <c r="K154" s="23">
        <f t="shared" si="2"/>
        <v>0.59729670000000001</v>
      </c>
      <c r="L154">
        <v>90</v>
      </c>
      <c r="M154">
        <v>10</v>
      </c>
      <c r="N154" t="s">
        <v>364</v>
      </c>
      <c r="P154">
        <v>3</v>
      </c>
    </row>
    <row r="155" spans="1:20" x14ac:dyDescent="0.35">
      <c r="A155" t="s">
        <v>288</v>
      </c>
      <c r="B155">
        <v>10</v>
      </c>
      <c r="C155">
        <v>10</v>
      </c>
      <c r="D155" t="s">
        <v>29</v>
      </c>
      <c r="E155">
        <v>4.0999999999999996</v>
      </c>
      <c r="F155">
        <v>177</v>
      </c>
      <c r="G155" t="s">
        <v>48</v>
      </c>
      <c r="H155" t="s">
        <v>305</v>
      </c>
      <c r="I155" t="s">
        <v>304</v>
      </c>
      <c r="J155">
        <v>20.100000000000001</v>
      </c>
      <c r="K155" s="23">
        <f t="shared" si="2"/>
        <v>0.63461890799999998</v>
      </c>
      <c r="L155">
        <v>40</v>
      </c>
      <c r="M155">
        <v>60</v>
      </c>
      <c r="N155" t="s">
        <v>364</v>
      </c>
      <c r="P155">
        <v>2</v>
      </c>
    </row>
    <row r="156" spans="1:20" x14ac:dyDescent="0.35">
      <c r="A156" t="s">
        <v>288</v>
      </c>
      <c r="B156">
        <v>10</v>
      </c>
      <c r="C156">
        <v>18</v>
      </c>
      <c r="D156" t="s">
        <v>29</v>
      </c>
      <c r="E156">
        <v>8.3000000000000007</v>
      </c>
      <c r="F156">
        <v>301</v>
      </c>
      <c r="G156" t="s">
        <v>48</v>
      </c>
      <c r="H156" t="s">
        <v>305</v>
      </c>
      <c r="I156" t="s">
        <v>304</v>
      </c>
      <c r="J156">
        <v>21.3</v>
      </c>
      <c r="K156" s="23">
        <f t="shared" si="2"/>
        <v>0.71265625200000016</v>
      </c>
      <c r="L156">
        <v>30</v>
      </c>
      <c r="M156">
        <v>70</v>
      </c>
      <c r="N156" t="s">
        <v>364</v>
      </c>
      <c r="P156">
        <v>3</v>
      </c>
    </row>
    <row r="157" spans="1:20" x14ac:dyDescent="0.35">
      <c r="A157" t="s">
        <v>288</v>
      </c>
      <c r="B157">
        <v>10</v>
      </c>
      <c r="C157">
        <v>11</v>
      </c>
      <c r="D157" t="s">
        <v>29</v>
      </c>
      <c r="E157">
        <v>5.8</v>
      </c>
      <c r="F157">
        <v>184</v>
      </c>
      <c r="G157" t="s">
        <v>48</v>
      </c>
      <c r="H157" t="s">
        <v>305</v>
      </c>
      <c r="I157" t="s">
        <v>304</v>
      </c>
      <c r="J157">
        <v>22.1</v>
      </c>
      <c r="K157" s="23">
        <f t="shared" si="2"/>
        <v>0.76719442800000015</v>
      </c>
      <c r="L157">
        <v>10</v>
      </c>
      <c r="M157">
        <v>90</v>
      </c>
      <c r="N157" t="s">
        <v>364</v>
      </c>
      <c r="P157">
        <v>3</v>
      </c>
    </row>
    <row r="158" spans="1:20" x14ac:dyDescent="0.35">
      <c r="A158" t="s">
        <v>288</v>
      </c>
      <c r="B158">
        <v>10</v>
      </c>
      <c r="C158">
        <v>15</v>
      </c>
      <c r="D158" t="s">
        <v>29</v>
      </c>
      <c r="E158">
        <v>10.8</v>
      </c>
      <c r="F158">
        <v>246</v>
      </c>
      <c r="G158" t="s">
        <v>467</v>
      </c>
      <c r="H158" t="s">
        <v>305</v>
      </c>
      <c r="I158" t="s">
        <v>304</v>
      </c>
      <c r="J158">
        <v>23</v>
      </c>
      <c r="K158" s="23">
        <f t="shared" si="2"/>
        <v>0.83095320000000006</v>
      </c>
      <c r="L158">
        <v>99</v>
      </c>
      <c r="M158">
        <v>1</v>
      </c>
      <c r="N158" t="s">
        <v>364</v>
      </c>
      <c r="P158">
        <v>5</v>
      </c>
    </row>
    <row r="159" spans="1:20" x14ac:dyDescent="0.35">
      <c r="A159" t="s">
        <v>288</v>
      </c>
      <c r="B159">
        <v>10</v>
      </c>
      <c r="C159">
        <v>13</v>
      </c>
      <c r="D159" t="s">
        <v>29</v>
      </c>
      <c r="E159">
        <v>11.3</v>
      </c>
      <c r="F159">
        <v>231</v>
      </c>
      <c r="G159" t="s">
        <v>48</v>
      </c>
      <c r="H159" t="s">
        <v>305</v>
      </c>
      <c r="I159" t="s">
        <v>304</v>
      </c>
      <c r="J159">
        <v>25.7</v>
      </c>
      <c r="K159" s="23">
        <f t="shared" si="2"/>
        <v>1.0374976919999999</v>
      </c>
      <c r="L159">
        <v>0</v>
      </c>
      <c r="M159">
        <v>100</v>
      </c>
      <c r="N159" t="s">
        <v>364</v>
      </c>
      <c r="P159">
        <v>4</v>
      </c>
    </row>
    <row r="160" spans="1:20" x14ac:dyDescent="0.35">
      <c r="A160" t="s">
        <v>288</v>
      </c>
      <c r="B160">
        <v>10</v>
      </c>
      <c r="C160">
        <v>19</v>
      </c>
      <c r="D160" t="s">
        <v>29</v>
      </c>
      <c r="E160">
        <v>3.7</v>
      </c>
      <c r="F160">
        <v>310</v>
      </c>
      <c r="G160" t="s">
        <v>48</v>
      </c>
      <c r="H160" t="s">
        <v>305</v>
      </c>
      <c r="I160" t="s">
        <v>304</v>
      </c>
      <c r="J160">
        <v>26</v>
      </c>
      <c r="K160" s="23">
        <f t="shared" si="2"/>
        <v>1.0618607999999998</v>
      </c>
      <c r="L160">
        <v>30</v>
      </c>
      <c r="M160">
        <v>70</v>
      </c>
      <c r="N160" t="s">
        <v>364</v>
      </c>
      <c r="P160">
        <v>3</v>
      </c>
    </row>
    <row r="161" spans="1:20" x14ac:dyDescent="0.35">
      <c r="A161" t="s">
        <v>288</v>
      </c>
      <c r="B161">
        <v>10</v>
      </c>
      <c r="C161">
        <v>6</v>
      </c>
      <c r="D161" t="s">
        <v>29</v>
      </c>
      <c r="E161">
        <v>11.1</v>
      </c>
      <c r="F161">
        <v>152</v>
      </c>
      <c r="G161" t="s">
        <v>48</v>
      </c>
      <c r="H161" t="s">
        <v>305</v>
      </c>
      <c r="I161" t="s">
        <v>304</v>
      </c>
      <c r="J161">
        <v>26.6</v>
      </c>
      <c r="K161" s="23">
        <f t="shared" si="2"/>
        <v>1.111435248</v>
      </c>
      <c r="L161">
        <v>75</v>
      </c>
      <c r="M161">
        <v>25</v>
      </c>
      <c r="N161" t="s">
        <v>364</v>
      </c>
      <c r="P161">
        <v>3</v>
      </c>
    </row>
    <row r="162" spans="1:20" x14ac:dyDescent="0.35">
      <c r="A162" t="s">
        <v>288</v>
      </c>
      <c r="B162">
        <v>10</v>
      </c>
      <c r="C162">
        <v>7</v>
      </c>
      <c r="D162" t="s">
        <v>29</v>
      </c>
      <c r="E162">
        <v>9.6999999999999993</v>
      </c>
      <c r="F162">
        <v>153</v>
      </c>
      <c r="G162" t="s">
        <v>48</v>
      </c>
      <c r="H162" t="s">
        <v>305</v>
      </c>
      <c r="I162" t="s">
        <v>304</v>
      </c>
      <c r="J162">
        <v>32.799999999999997</v>
      </c>
      <c r="K162" s="23">
        <f t="shared" si="2"/>
        <v>1.6899294719999998</v>
      </c>
      <c r="L162">
        <v>85</v>
      </c>
      <c r="M162">
        <v>15</v>
      </c>
      <c r="N162" t="s">
        <v>364</v>
      </c>
      <c r="P162">
        <v>3</v>
      </c>
    </row>
    <row r="163" spans="1:20" x14ac:dyDescent="0.35">
      <c r="A163" t="s">
        <v>288</v>
      </c>
      <c r="B163">
        <v>10</v>
      </c>
      <c r="C163">
        <v>14</v>
      </c>
      <c r="D163" t="s">
        <v>29</v>
      </c>
      <c r="E163">
        <v>7.9</v>
      </c>
      <c r="F163">
        <v>231</v>
      </c>
      <c r="G163" t="s">
        <v>48</v>
      </c>
      <c r="H163" t="s">
        <v>305</v>
      </c>
      <c r="I163" t="s">
        <v>304</v>
      </c>
      <c r="J163">
        <v>48.3</v>
      </c>
      <c r="K163" s="23">
        <f t="shared" si="2"/>
        <v>3.6645036119999994</v>
      </c>
      <c r="L163">
        <v>20</v>
      </c>
      <c r="M163">
        <v>80</v>
      </c>
      <c r="N163" t="s">
        <v>319</v>
      </c>
      <c r="P163">
        <v>5</v>
      </c>
    </row>
    <row r="164" spans="1:20" x14ac:dyDescent="0.35">
      <c r="A164" t="s">
        <v>288</v>
      </c>
      <c r="B164">
        <v>10</v>
      </c>
      <c r="C164">
        <v>12</v>
      </c>
      <c r="D164" t="s">
        <v>29</v>
      </c>
      <c r="E164">
        <v>10.6</v>
      </c>
      <c r="F164">
        <v>207</v>
      </c>
      <c r="G164" t="s">
        <v>48</v>
      </c>
      <c r="H164" t="s">
        <v>305</v>
      </c>
      <c r="I164" t="s">
        <v>304</v>
      </c>
      <c r="J164">
        <v>56.1</v>
      </c>
      <c r="K164" s="23">
        <f t="shared" si="2"/>
        <v>4.9436374679999995</v>
      </c>
      <c r="L164">
        <v>50</v>
      </c>
      <c r="M164">
        <v>50</v>
      </c>
      <c r="N164" t="s">
        <v>319</v>
      </c>
      <c r="P164">
        <v>5</v>
      </c>
    </row>
    <row r="165" spans="1:20" x14ac:dyDescent="0.35">
      <c r="A165" t="s">
        <v>288</v>
      </c>
      <c r="B165">
        <v>10</v>
      </c>
      <c r="C165">
        <v>8</v>
      </c>
      <c r="D165" t="s">
        <v>29</v>
      </c>
      <c r="E165">
        <v>5.8</v>
      </c>
      <c r="F165">
        <v>168</v>
      </c>
      <c r="G165" t="s">
        <v>467</v>
      </c>
      <c r="H165" t="s">
        <v>305</v>
      </c>
      <c r="I165" t="s">
        <v>304</v>
      </c>
      <c r="J165">
        <v>61.1</v>
      </c>
      <c r="K165" s="23">
        <f t="shared" si="2"/>
        <v>5.8641262679999997</v>
      </c>
      <c r="L165">
        <v>40</v>
      </c>
      <c r="M165">
        <v>60</v>
      </c>
      <c r="N165" t="s">
        <v>364</v>
      </c>
      <c r="P165">
        <v>1</v>
      </c>
      <c r="T165" t="s">
        <v>449</v>
      </c>
    </row>
    <row r="166" spans="1:20" x14ac:dyDescent="0.35">
      <c r="A166" t="s">
        <v>288</v>
      </c>
      <c r="B166">
        <v>10</v>
      </c>
      <c r="C166">
        <v>16</v>
      </c>
      <c r="D166" t="s">
        <v>29</v>
      </c>
      <c r="E166">
        <v>7.4</v>
      </c>
      <c r="F166">
        <v>246</v>
      </c>
      <c r="G166" t="s">
        <v>48</v>
      </c>
      <c r="H166" t="s">
        <v>305</v>
      </c>
      <c r="I166" t="s">
        <v>304</v>
      </c>
      <c r="J166">
        <v>63.9</v>
      </c>
      <c r="K166" s="23">
        <f t="shared" si="2"/>
        <v>6.4139062679999999</v>
      </c>
      <c r="L166">
        <v>50</v>
      </c>
      <c r="M166">
        <v>50</v>
      </c>
      <c r="N166" t="s">
        <v>319</v>
      </c>
      <c r="P166">
        <v>2</v>
      </c>
    </row>
    <row r="167" spans="1:20" x14ac:dyDescent="0.35">
      <c r="A167" t="s">
        <v>288</v>
      </c>
      <c r="B167">
        <v>10</v>
      </c>
      <c r="C167">
        <v>17</v>
      </c>
      <c r="D167" t="s">
        <v>29</v>
      </c>
      <c r="E167">
        <v>5.5</v>
      </c>
      <c r="F167">
        <v>299</v>
      </c>
      <c r="G167" t="s">
        <v>48</v>
      </c>
      <c r="H167" t="s">
        <v>305</v>
      </c>
      <c r="I167" t="s">
        <v>304</v>
      </c>
      <c r="J167">
        <v>65.3</v>
      </c>
      <c r="K167" s="23">
        <f t="shared" si="2"/>
        <v>6.698032571999998</v>
      </c>
      <c r="L167">
        <v>20</v>
      </c>
      <c r="M167">
        <v>80</v>
      </c>
      <c r="N167" t="s">
        <v>319</v>
      </c>
      <c r="P167">
        <v>2</v>
      </c>
      <c r="T167" t="s">
        <v>455</v>
      </c>
    </row>
    <row r="168" spans="1:20" x14ac:dyDescent="0.35">
      <c r="A168" t="s">
        <v>288</v>
      </c>
      <c r="B168">
        <v>10</v>
      </c>
      <c r="C168">
        <v>2</v>
      </c>
      <c r="D168" t="s">
        <v>29</v>
      </c>
      <c r="E168">
        <v>9.1999999999999993</v>
      </c>
      <c r="F168">
        <v>65</v>
      </c>
      <c r="G168" t="s">
        <v>467</v>
      </c>
      <c r="H168" t="s">
        <v>305</v>
      </c>
      <c r="I168" t="s">
        <v>304</v>
      </c>
      <c r="J168">
        <v>79.8</v>
      </c>
      <c r="K168" s="23">
        <f t="shared" si="2"/>
        <v>10.002917232</v>
      </c>
      <c r="L168">
        <v>80</v>
      </c>
      <c r="M168">
        <v>20</v>
      </c>
      <c r="N168" t="s">
        <v>309</v>
      </c>
      <c r="P168">
        <v>2</v>
      </c>
    </row>
    <row r="169" spans="1:20" x14ac:dyDescent="0.35">
      <c r="A169" t="s">
        <v>288</v>
      </c>
      <c r="B169">
        <v>10</v>
      </c>
      <c r="C169">
        <v>3</v>
      </c>
      <c r="D169" t="s">
        <v>29</v>
      </c>
      <c r="E169">
        <v>8.5</v>
      </c>
      <c r="F169">
        <v>81</v>
      </c>
      <c r="G169" t="s">
        <v>467</v>
      </c>
      <c r="H169" t="s">
        <v>305</v>
      </c>
      <c r="I169" t="s">
        <v>304</v>
      </c>
      <c r="J169">
        <v>98</v>
      </c>
      <c r="K169" s="23">
        <f t="shared" si="2"/>
        <v>15.0859632</v>
      </c>
      <c r="L169">
        <v>50</v>
      </c>
      <c r="M169">
        <v>50</v>
      </c>
      <c r="N169" t="s">
        <v>309</v>
      </c>
      <c r="P169">
        <v>1</v>
      </c>
    </row>
    <row r="170" spans="1:20" x14ac:dyDescent="0.35">
      <c r="A170" t="s">
        <v>288</v>
      </c>
      <c r="B170">
        <v>10</v>
      </c>
      <c r="C170">
        <v>1</v>
      </c>
      <c r="D170" t="s">
        <v>29</v>
      </c>
      <c r="E170">
        <v>7.4</v>
      </c>
      <c r="F170">
        <v>43</v>
      </c>
      <c r="G170" t="s">
        <v>467</v>
      </c>
      <c r="H170" t="s">
        <v>305</v>
      </c>
      <c r="I170" t="s">
        <v>304</v>
      </c>
      <c r="J170">
        <v>105</v>
      </c>
      <c r="K170" s="23">
        <f t="shared" si="2"/>
        <v>17.318069999999999</v>
      </c>
      <c r="L170">
        <v>40</v>
      </c>
      <c r="M170">
        <v>60</v>
      </c>
      <c r="N170" t="s">
        <v>309</v>
      </c>
      <c r="P170">
        <v>4</v>
      </c>
      <c r="T170" t="s">
        <v>454</v>
      </c>
    </row>
    <row r="171" spans="1:20" x14ac:dyDescent="0.35">
      <c r="A171" t="s">
        <v>288</v>
      </c>
      <c r="B171">
        <v>11</v>
      </c>
      <c r="C171">
        <v>17</v>
      </c>
      <c r="D171" t="s">
        <v>29</v>
      </c>
      <c r="E171">
        <v>8.4</v>
      </c>
      <c r="F171">
        <v>348</v>
      </c>
      <c r="G171" t="s">
        <v>478</v>
      </c>
      <c r="H171" t="s">
        <v>305</v>
      </c>
      <c r="I171" t="s">
        <v>305</v>
      </c>
      <c r="J171">
        <v>18.899999999999999</v>
      </c>
      <c r="K171" s="23">
        <f t="shared" si="2"/>
        <v>0.56110546799999983</v>
      </c>
      <c r="L171">
        <v>0</v>
      </c>
      <c r="M171">
        <v>0</v>
      </c>
      <c r="N171">
        <v>0</v>
      </c>
      <c r="P171">
        <v>5</v>
      </c>
    </row>
    <row r="172" spans="1:20" x14ac:dyDescent="0.35">
      <c r="A172" t="s">
        <v>288</v>
      </c>
      <c r="B172">
        <v>11</v>
      </c>
      <c r="C172">
        <v>12</v>
      </c>
      <c r="D172" t="s">
        <v>29</v>
      </c>
      <c r="E172">
        <v>10.4</v>
      </c>
      <c r="F172">
        <v>159</v>
      </c>
      <c r="G172" t="s">
        <v>48</v>
      </c>
      <c r="H172" t="s">
        <v>305</v>
      </c>
      <c r="I172" t="s">
        <v>305</v>
      </c>
      <c r="J172">
        <v>37.200000000000003</v>
      </c>
      <c r="K172" s="23">
        <f t="shared" si="2"/>
        <v>2.1737358720000004</v>
      </c>
      <c r="L172">
        <v>100</v>
      </c>
      <c r="M172">
        <v>0</v>
      </c>
      <c r="N172" t="s">
        <v>319</v>
      </c>
      <c r="P172">
        <v>4</v>
      </c>
    </row>
    <row r="173" spans="1:20" x14ac:dyDescent="0.35">
      <c r="A173" t="s">
        <v>288</v>
      </c>
      <c r="B173">
        <v>11</v>
      </c>
      <c r="C173">
        <v>2</v>
      </c>
      <c r="D173" t="s">
        <v>29</v>
      </c>
      <c r="E173">
        <v>10.7</v>
      </c>
      <c r="F173">
        <v>107</v>
      </c>
      <c r="G173" t="s">
        <v>48</v>
      </c>
      <c r="H173" t="s">
        <v>305</v>
      </c>
      <c r="I173" t="s">
        <v>304</v>
      </c>
      <c r="J173">
        <v>14.1</v>
      </c>
      <c r="K173" s="23">
        <f t="shared" si="2"/>
        <v>0.31229074800000001</v>
      </c>
      <c r="L173">
        <v>0</v>
      </c>
      <c r="M173">
        <v>100</v>
      </c>
      <c r="N173" t="s">
        <v>319</v>
      </c>
      <c r="P173">
        <v>1</v>
      </c>
    </row>
    <row r="174" spans="1:20" x14ac:dyDescent="0.35">
      <c r="A174" t="s">
        <v>288</v>
      </c>
      <c r="B174">
        <v>11</v>
      </c>
      <c r="C174">
        <v>9</v>
      </c>
      <c r="D174" t="s">
        <v>29</v>
      </c>
      <c r="E174">
        <v>9.6999999999999993</v>
      </c>
      <c r="F174">
        <v>125</v>
      </c>
      <c r="G174" t="s">
        <v>472</v>
      </c>
      <c r="H174" t="s">
        <v>305</v>
      </c>
      <c r="I174" t="s">
        <v>304</v>
      </c>
      <c r="J174">
        <v>15.6</v>
      </c>
      <c r="K174" s="23">
        <f t="shared" si="2"/>
        <v>0.382269888</v>
      </c>
      <c r="L174">
        <v>0</v>
      </c>
      <c r="M174">
        <v>100</v>
      </c>
      <c r="N174" t="s">
        <v>319</v>
      </c>
      <c r="P174">
        <v>1</v>
      </c>
    </row>
    <row r="175" spans="1:20" x14ac:dyDescent="0.35">
      <c r="A175" t="s">
        <v>288</v>
      </c>
      <c r="B175">
        <v>11</v>
      </c>
      <c r="C175">
        <v>11</v>
      </c>
      <c r="D175" t="s">
        <v>29</v>
      </c>
      <c r="E175">
        <v>10.199999999999999</v>
      </c>
      <c r="F175">
        <v>143</v>
      </c>
      <c r="G175" t="s">
        <v>298</v>
      </c>
      <c r="H175" t="s">
        <v>305</v>
      </c>
      <c r="I175" t="s">
        <v>304</v>
      </c>
      <c r="J175">
        <v>19.899999999999999</v>
      </c>
      <c r="K175" s="23">
        <f t="shared" si="2"/>
        <v>0.62205250799999989</v>
      </c>
      <c r="L175">
        <v>25</v>
      </c>
      <c r="M175">
        <v>75</v>
      </c>
      <c r="N175" t="s">
        <v>319</v>
      </c>
      <c r="P175">
        <v>3</v>
      </c>
    </row>
    <row r="176" spans="1:20" x14ac:dyDescent="0.35">
      <c r="A176" t="s">
        <v>288</v>
      </c>
      <c r="B176">
        <v>11</v>
      </c>
      <c r="C176">
        <v>8</v>
      </c>
      <c r="D176" t="s">
        <v>29</v>
      </c>
      <c r="E176">
        <v>10.5</v>
      </c>
      <c r="F176">
        <v>124</v>
      </c>
      <c r="G176" t="s">
        <v>48</v>
      </c>
      <c r="H176" t="s">
        <v>305</v>
      </c>
      <c r="I176" t="s">
        <v>304</v>
      </c>
      <c r="J176">
        <v>20.6</v>
      </c>
      <c r="K176" s="23">
        <f t="shared" si="2"/>
        <v>0.66658468800000015</v>
      </c>
      <c r="L176">
        <v>0</v>
      </c>
      <c r="M176">
        <v>100</v>
      </c>
      <c r="N176" t="s">
        <v>319</v>
      </c>
      <c r="P176">
        <v>2</v>
      </c>
    </row>
    <row r="177" spans="1:20" x14ac:dyDescent="0.35">
      <c r="A177" t="s">
        <v>288</v>
      </c>
      <c r="B177">
        <v>11</v>
      </c>
      <c r="C177">
        <v>15</v>
      </c>
      <c r="D177" t="s">
        <v>29</v>
      </c>
      <c r="E177">
        <v>7.3</v>
      </c>
      <c r="F177">
        <v>187</v>
      </c>
      <c r="G177" t="s">
        <v>298</v>
      </c>
      <c r="H177" t="s">
        <v>305</v>
      </c>
      <c r="I177" t="s">
        <v>304</v>
      </c>
      <c r="J177">
        <v>21.9</v>
      </c>
      <c r="K177" s="23">
        <f t="shared" si="2"/>
        <v>0.75337138799999992</v>
      </c>
      <c r="L177">
        <v>25</v>
      </c>
      <c r="M177">
        <v>75</v>
      </c>
      <c r="N177" t="s">
        <v>319</v>
      </c>
      <c r="P177">
        <v>2</v>
      </c>
    </row>
    <row r="178" spans="1:20" x14ac:dyDescent="0.35">
      <c r="A178" t="s">
        <v>288</v>
      </c>
      <c r="B178">
        <v>11</v>
      </c>
      <c r="C178">
        <v>6</v>
      </c>
      <c r="D178" t="s">
        <v>29</v>
      </c>
      <c r="E178">
        <v>10.9</v>
      </c>
      <c r="F178">
        <v>119</v>
      </c>
      <c r="G178" t="s">
        <v>298</v>
      </c>
      <c r="H178" t="s">
        <v>305</v>
      </c>
      <c r="I178" t="s">
        <v>304</v>
      </c>
      <c r="J178">
        <v>24.8</v>
      </c>
      <c r="K178" s="23">
        <f t="shared" si="2"/>
        <v>0.96610483200000008</v>
      </c>
      <c r="L178">
        <v>0</v>
      </c>
      <c r="M178">
        <v>100</v>
      </c>
      <c r="N178" t="s">
        <v>319</v>
      </c>
      <c r="P178">
        <v>2</v>
      </c>
      <c r="T178" t="s">
        <v>476</v>
      </c>
    </row>
    <row r="179" spans="1:20" x14ac:dyDescent="0.35">
      <c r="A179" t="s">
        <v>288</v>
      </c>
      <c r="B179">
        <v>11</v>
      </c>
      <c r="C179">
        <v>1</v>
      </c>
      <c r="D179" t="s">
        <v>29</v>
      </c>
      <c r="E179">
        <v>5.6</v>
      </c>
      <c r="F179">
        <v>31</v>
      </c>
      <c r="G179" t="s">
        <v>48</v>
      </c>
      <c r="H179" t="s">
        <v>305</v>
      </c>
      <c r="I179" t="s">
        <v>304</v>
      </c>
      <c r="J179">
        <v>25.6</v>
      </c>
      <c r="K179" s="23">
        <f t="shared" si="2"/>
        <v>1.0294394880000002</v>
      </c>
      <c r="L179">
        <v>0</v>
      </c>
      <c r="M179">
        <v>100</v>
      </c>
      <c r="N179" t="s">
        <v>319</v>
      </c>
      <c r="P179">
        <v>1</v>
      </c>
      <c r="T179" t="s">
        <v>456</v>
      </c>
    </row>
    <row r="180" spans="1:20" x14ac:dyDescent="0.35">
      <c r="A180" t="s">
        <v>288</v>
      </c>
      <c r="B180">
        <v>11</v>
      </c>
      <c r="C180">
        <v>4</v>
      </c>
      <c r="D180" t="s">
        <v>29</v>
      </c>
      <c r="E180">
        <v>9.6999999999999993</v>
      </c>
      <c r="F180">
        <v>111</v>
      </c>
      <c r="G180" t="s">
        <v>48</v>
      </c>
      <c r="H180" t="s">
        <v>305</v>
      </c>
      <c r="I180" t="s">
        <v>304</v>
      </c>
      <c r="J180">
        <v>25.6</v>
      </c>
      <c r="K180" s="23">
        <f t="shared" si="2"/>
        <v>1.0294394880000002</v>
      </c>
      <c r="L180">
        <v>0</v>
      </c>
      <c r="M180">
        <v>100</v>
      </c>
      <c r="N180" t="s">
        <v>319</v>
      </c>
      <c r="P180">
        <v>1</v>
      </c>
    </row>
    <row r="181" spans="1:20" x14ac:dyDescent="0.35">
      <c r="A181" t="s">
        <v>288</v>
      </c>
      <c r="B181">
        <v>11</v>
      </c>
      <c r="C181">
        <v>10</v>
      </c>
      <c r="D181" t="s">
        <v>29</v>
      </c>
      <c r="E181">
        <v>10.199999999999999</v>
      </c>
      <c r="F181">
        <v>130</v>
      </c>
      <c r="G181" t="s">
        <v>298</v>
      </c>
      <c r="H181" t="s">
        <v>305</v>
      </c>
      <c r="I181" t="s">
        <v>304</v>
      </c>
      <c r="J181">
        <v>27.2</v>
      </c>
      <c r="K181" s="23">
        <f t="shared" si="2"/>
        <v>1.1621406719999998</v>
      </c>
      <c r="L181">
        <v>0</v>
      </c>
      <c r="M181">
        <v>100</v>
      </c>
      <c r="N181" t="s">
        <v>319</v>
      </c>
      <c r="P181">
        <v>1</v>
      </c>
    </row>
    <row r="182" spans="1:20" x14ac:dyDescent="0.35">
      <c r="A182" t="s">
        <v>288</v>
      </c>
      <c r="B182">
        <v>11</v>
      </c>
      <c r="C182">
        <v>7</v>
      </c>
      <c r="D182" t="s">
        <v>29</v>
      </c>
      <c r="E182">
        <v>10.7</v>
      </c>
      <c r="F182">
        <v>124</v>
      </c>
      <c r="G182" t="s">
        <v>298</v>
      </c>
      <c r="H182" t="s">
        <v>305</v>
      </c>
      <c r="I182" t="s">
        <v>304</v>
      </c>
      <c r="J182">
        <v>27.8</v>
      </c>
      <c r="K182" s="23">
        <f t="shared" si="2"/>
        <v>1.213977072</v>
      </c>
      <c r="L182">
        <v>0</v>
      </c>
      <c r="M182">
        <v>100</v>
      </c>
      <c r="N182" t="s">
        <v>319</v>
      </c>
      <c r="P182">
        <v>2</v>
      </c>
    </row>
    <row r="183" spans="1:20" x14ac:dyDescent="0.35">
      <c r="A183" t="s">
        <v>288</v>
      </c>
      <c r="B183">
        <v>11</v>
      </c>
      <c r="C183">
        <v>13</v>
      </c>
      <c r="D183" t="s">
        <v>29</v>
      </c>
      <c r="E183">
        <v>7.6</v>
      </c>
      <c r="F183">
        <v>179</v>
      </c>
      <c r="G183" t="s">
        <v>298</v>
      </c>
      <c r="H183" t="s">
        <v>305</v>
      </c>
      <c r="I183" t="s">
        <v>304</v>
      </c>
      <c r="J183">
        <v>28.2</v>
      </c>
      <c r="K183" s="23">
        <f t="shared" si="2"/>
        <v>1.249162992</v>
      </c>
      <c r="L183">
        <v>25</v>
      </c>
      <c r="M183">
        <v>75</v>
      </c>
      <c r="N183" t="s">
        <v>309</v>
      </c>
      <c r="P183">
        <v>2</v>
      </c>
    </row>
    <row r="184" spans="1:20" x14ac:dyDescent="0.35">
      <c r="A184" t="s">
        <v>288</v>
      </c>
      <c r="B184">
        <v>11</v>
      </c>
      <c r="C184">
        <v>5</v>
      </c>
      <c r="D184" t="s">
        <v>29</v>
      </c>
      <c r="E184">
        <v>11.2</v>
      </c>
      <c r="F184">
        <v>116</v>
      </c>
      <c r="G184" t="s">
        <v>298</v>
      </c>
      <c r="H184" t="s">
        <v>305</v>
      </c>
      <c r="I184" t="s">
        <v>304</v>
      </c>
      <c r="J184">
        <v>35.6</v>
      </c>
      <c r="K184" s="23">
        <f t="shared" si="2"/>
        <v>1.9907690880000002</v>
      </c>
      <c r="L184">
        <v>0</v>
      </c>
      <c r="M184">
        <v>100</v>
      </c>
      <c r="N184" t="s">
        <v>319</v>
      </c>
      <c r="P184">
        <v>2</v>
      </c>
    </row>
    <row r="185" spans="1:20" x14ac:dyDescent="0.35">
      <c r="A185" t="s">
        <v>288</v>
      </c>
      <c r="B185">
        <v>11</v>
      </c>
      <c r="C185">
        <v>3</v>
      </c>
      <c r="D185" t="s">
        <v>29</v>
      </c>
      <c r="E185">
        <v>10.6</v>
      </c>
      <c r="F185">
        <v>108</v>
      </c>
      <c r="G185" t="s">
        <v>472</v>
      </c>
      <c r="H185" t="s">
        <v>305</v>
      </c>
      <c r="I185" t="s">
        <v>304</v>
      </c>
      <c r="J185">
        <v>36.9</v>
      </c>
      <c r="K185" s="23">
        <f t="shared" si="2"/>
        <v>2.1388169879999994</v>
      </c>
      <c r="L185">
        <v>0</v>
      </c>
      <c r="M185">
        <v>100</v>
      </c>
      <c r="N185" t="s">
        <v>319</v>
      </c>
      <c r="P185">
        <v>1</v>
      </c>
    </row>
    <row r="186" spans="1:20" x14ac:dyDescent="0.35">
      <c r="A186" t="s">
        <v>288</v>
      </c>
      <c r="B186">
        <v>11</v>
      </c>
      <c r="C186">
        <v>14</v>
      </c>
      <c r="D186" t="s">
        <v>29</v>
      </c>
      <c r="E186">
        <v>6.4</v>
      </c>
      <c r="F186">
        <v>180</v>
      </c>
      <c r="G186" t="s">
        <v>48</v>
      </c>
      <c r="H186" t="s">
        <v>305</v>
      </c>
      <c r="I186" t="s">
        <v>304</v>
      </c>
      <c r="J186">
        <v>68.599999999999994</v>
      </c>
      <c r="K186" s="23">
        <f t="shared" si="2"/>
        <v>7.3921219679999988</v>
      </c>
      <c r="L186">
        <v>15</v>
      </c>
      <c r="M186">
        <v>85</v>
      </c>
      <c r="N186" t="s">
        <v>305</v>
      </c>
      <c r="P186">
        <v>1</v>
      </c>
      <c r="T186" t="s">
        <v>457</v>
      </c>
    </row>
    <row r="187" spans="1:20" x14ac:dyDescent="0.35">
      <c r="A187" t="s">
        <v>288</v>
      </c>
      <c r="B187">
        <v>11</v>
      </c>
      <c r="C187">
        <v>16</v>
      </c>
      <c r="D187" t="s">
        <v>29</v>
      </c>
      <c r="E187">
        <v>10</v>
      </c>
      <c r="F187">
        <v>269</v>
      </c>
      <c r="G187" t="s">
        <v>48</v>
      </c>
      <c r="H187" t="s">
        <v>305</v>
      </c>
      <c r="I187" t="s">
        <v>304</v>
      </c>
      <c r="J187">
        <v>83.8</v>
      </c>
      <c r="K187" s="23">
        <f t="shared" si="2"/>
        <v>11.030848752000001</v>
      </c>
      <c r="L187">
        <v>0</v>
      </c>
      <c r="M187">
        <v>100</v>
      </c>
      <c r="N187" t="s">
        <v>305</v>
      </c>
      <c r="P187">
        <v>2</v>
      </c>
      <c r="T187" t="s">
        <v>458</v>
      </c>
    </row>
    <row r="188" spans="1:20" x14ac:dyDescent="0.35">
      <c r="A188" t="s">
        <v>288</v>
      </c>
      <c r="B188">
        <v>13</v>
      </c>
      <c r="C188">
        <v>9</v>
      </c>
      <c r="D188" t="s">
        <v>29</v>
      </c>
      <c r="E188">
        <v>3</v>
      </c>
      <c r="F188">
        <v>91</v>
      </c>
      <c r="G188" t="s">
        <v>48</v>
      </c>
      <c r="H188" t="s">
        <v>305</v>
      </c>
      <c r="I188" t="s">
        <v>305</v>
      </c>
      <c r="J188">
        <v>8.1</v>
      </c>
      <c r="K188" s="23">
        <f t="shared" si="2"/>
        <v>0.103060188</v>
      </c>
      <c r="L188" t="s">
        <v>202</v>
      </c>
      <c r="M188" t="s">
        <v>202</v>
      </c>
      <c r="N188" t="s">
        <v>364</v>
      </c>
      <c r="P188">
        <v>2</v>
      </c>
    </row>
    <row r="189" spans="1:20" x14ac:dyDescent="0.35">
      <c r="A189" t="s">
        <v>288</v>
      </c>
      <c r="B189">
        <v>13</v>
      </c>
      <c r="C189">
        <v>11</v>
      </c>
      <c r="D189" t="s">
        <v>29</v>
      </c>
      <c r="E189">
        <v>7.9</v>
      </c>
      <c r="F189">
        <v>116</v>
      </c>
      <c r="G189" t="s">
        <v>48</v>
      </c>
      <c r="H189" t="s">
        <v>305</v>
      </c>
      <c r="I189" t="s">
        <v>305</v>
      </c>
      <c r="J189">
        <v>8.6</v>
      </c>
      <c r="K189" s="23">
        <f t="shared" si="2"/>
        <v>0.11617636799999999</v>
      </c>
      <c r="L189" t="s">
        <v>202</v>
      </c>
      <c r="M189" t="s">
        <v>202</v>
      </c>
      <c r="N189" t="s">
        <v>364</v>
      </c>
      <c r="P189">
        <v>4</v>
      </c>
    </row>
    <row r="190" spans="1:20" x14ac:dyDescent="0.35">
      <c r="A190" t="s">
        <v>288</v>
      </c>
      <c r="B190">
        <v>13</v>
      </c>
      <c r="C190">
        <v>10</v>
      </c>
      <c r="D190" t="s">
        <v>29</v>
      </c>
      <c r="E190">
        <v>9.4</v>
      </c>
      <c r="F190">
        <v>103</v>
      </c>
      <c r="G190" t="s">
        <v>48</v>
      </c>
      <c r="H190" t="s">
        <v>305</v>
      </c>
      <c r="I190" t="s">
        <v>305</v>
      </c>
      <c r="J190">
        <v>12.8</v>
      </c>
      <c r="K190" s="23">
        <f t="shared" si="2"/>
        <v>0.25735987200000005</v>
      </c>
      <c r="L190" t="s">
        <v>202</v>
      </c>
      <c r="M190" t="s">
        <v>202</v>
      </c>
      <c r="N190" t="s">
        <v>364</v>
      </c>
      <c r="P190">
        <v>3</v>
      </c>
    </row>
    <row r="191" spans="1:20" x14ac:dyDescent="0.35">
      <c r="A191" t="s">
        <v>288</v>
      </c>
      <c r="B191">
        <v>13</v>
      </c>
      <c r="C191">
        <v>3</v>
      </c>
      <c r="D191" t="s">
        <v>29</v>
      </c>
      <c r="E191">
        <v>9</v>
      </c>
      <c r="F191">
        <v>10</v>
      </c>
      <c r="G191" t="s">
        <v>48</v>
      </c>
      <c r="H191" t="s">
        <v>305</v>
      </c>
      <c r="I191" t="s">
        <v>305</v>
      </c>
      <c r="J191">
        <v>17.899999999999999</v>
      </c>
      <c r="K191" s="23">
        <f t="shared" si="2"/>
        <v>0.50330002799999995</v>
      </c>
      <c r="L191" t="s">
        <v>202</v>
      </c>
      <c r="M191" t="s">
        <v>202</v>
      </c>
      <c r="N191" t="s">
        <v>202</v>
      </c>
      <c r="P191">
        <v>3</v>
      </c>
    </row>
    <row r="192" spans="1:20" x14ac:dyDescent="0.35">
      <c r="A192" t="s">
        <v>288</v>
      </c>
      <c r="B192">
        <v>13</v>
      </c>
      <c r="C192">
        <v>13</v>
      </c>
      <c r="D192" t="s">
        <v>29</v>
      </c>
      <c r="E192">
        <v>5.7</v>
      </c>
      <c r="F192">
        <v>200</v>
      </c>
      <c r="G192" t="s">
        <v>478</v>
      </c>
      <c r="H192" t="s">
        <v>305</v>
      </c>
      <c r="I192" t="s">
        <v>305</v>
      </c>
      <c r="J192">
        <v>32.4</v>
      </c>
      <c r="K192" s="23">
        <f t="shared" si="2"/>
        <v>1.648963008</v>
      </c>
      <c r="L192" t="s">
        <v>459</v>
      </c>
      <c r="M192" t="s">
        <v>202</v>
      </c>
      <c r="N192" t="s">
        <v>364</v>
      </c>
      <c r="P192">
        <v>5</v>
      </c>
    </row>
    <row r="193" spans="1:20" x14ac:dyDescent="0.35">
      <c r="A193" t="s">
        <v>288</v>
      </c>
      <c r="B193">
        <v>13</v>
      </c>
      <c r="C193">
        <v>8</v>
      </c>
      <c r="D193" t="s">
        <v>29</v>
      </c>
      <c r="E193">
        <v>9.6</v>
      </c>
      <c r="F193">
        <v>87</v>
      </c>
      <c r="G193" t="s">
        <v>50</v>
      </c>
      <c r="H193" t="s">
        <v>305</v>
      </c>
      <c r="I193" t="s">
        <v>305</v>
      </c>
      <c r="J193">
        <v>115.6</v>
      </c>
      <c r="K193" s="23">
        <f t="shared" si="2"/>
        <v>20.991165887999998</v>
      </c>
      <c r="L193" t="s">
        <v>202</v>
      </c>
      <c r="M193" t="s">
        <v>202</v>
      </c>
      <c r="N193" t="s">
        <v>364</v>
      </c>
      <c r="P193">
        <v>3</v>
      </c>
    </row>
    <row r="194" spans="1:20" x14ac:dyDescent="0.35">
      <c r="A194" t="s">
        <v>288</v>
      </c>
      <c r="B194">
        <v>13</v>
      </c>
      <c r="C194">
        <v>4</v>
      </c>
      <c r="D194" t="s">
        <v>29</v>
      </c>
      <c r="E194">
        <v>7.4</v>
      </c>
      <c r="F194">
        <v>33</v>
      </c>
      <c r="G194" t="s">
        <v>48</v>
      </c>
      <c r="H194" t="s">
        <v>304</v>
      </c>
      <c r="I194" t="s">
        <v>304</v>
      </c>
      <c r="J194">
        <v>15.5</v>
      </c>
      <c r="K194" s="23">
        <f t="shared" ref="K194:K257" si="3">(((J194/2)^2)*3.1416)/500</f>
        <v>0.37738470000000002</v>
      </c>
      <c r="L194">
        <v>0</v>
      </c>
      <c r="M194">
        <v>0</v>
      </c>
      <c r="N194" t="s">
        <v>364</v>
      </c>
      <c r="T194" t="s">
        <v>454</v>
      </c>
    </row>
    <row r="195" spans="1:20" x14ac:dyDescent="0.35">
      <c r="A195" t="s">
        <v>288</v>
      </c>
      <c r="B195">
        <v>13</v>
      </c>
      <c r="C195">
        <v>7</v>
      </c>
      <c r="D195" t="s">
        <v>29</v>
      </c>
      <c r="E195">
        <v>4.4000000000000004</v>
      </c>
      <c r="F195">
        <v>81</v>
      </c>
      <c r="G195" t="s">
        <v>48</v>
      </c>
      <c r="H195" t="s">
        <v>304</v>
      </c>
      <c r="I195" t="s">
        <v>304</v>
      </c>
      <c r="J195">
        <v>18.7</v>
      </c>
      <c r="K195" s="23">
        <f t="shared" si="3"/>
        <v>0.549293052</v>
      </c>
      <c r="L195">
        <v>0</v>
      </c>
      <c r="M195">
        <v>0</v>
      </c>
      <c r="N195" t="s">
        <v>364</v>
      </c>
      <c r="T195" t="s">
        <v>460</v>
      </c>
    </row>
    <row r="196" spans="1:20" x14ac:dyDescent="0.35">
      <c r="A196" t="s">
        <v>288</v>
      </c>
      <c r="B196">
        <v>13</v>
      </c>
      <c r="C196">
        <v>15</v>
      </c>
      <c r="D196" t="s">
        <v>29</v>
      </c>
      <c r="E196">
        <v>4</v>
      </c>
      <c r="F196">
        <v>262</v>
      </c>
      <c r="G196" t="s">
        <v>467</v>
      </c>
      <c r="H196" t="s">
        <v>304</v>
      </c>
      <c r="I196" t="s">
        <v>304</v>
      </c>
      <c r="J196">
        <v>23.8</v>
      </c>
      <c r="K196" s="23">
        <f t="shared" si="3"/>
        <v>0.88976395200000002</v>
      </c>
      <c r="L196">
        <v>0</v>
      </c>
      <c r="M196">
        <v>0</v>
      </c>
      <c r="N196" t="s">
        <v>364</v>
      </c>
      <c r="O196" t="s">
        <v>447</v>
      </c>
    </row>
    <row r="197" spans="1:20" x14ac:dyDescent="0.35">
      <c r="A197" t="s">
        <v>288</v>
      </c>
      <c r="B197">
        <v>13</v>
      </c>
      <c r="C197">
        <v>14</v>
      </c>
      <c r="D197" t="s">
        <v>29</v>
      </c>
      <c r="E197">
        <v>0.5</v>
      </c>
      <c r="F197">
        <v>262</v>
      </c>
      <c r="G197" t="s">
        <v>48</v>
      </c>
      <c r="H197" t="s">
        <v>304</v>
      </c>
      <c r="I197" t="s">
        <v>304</v>
      </c>
      <c r="J197">
        <v>23.8</v>
      </c>
      <c r="K197" s="23">
        <f t="shared" si="3"/>
        <v>0.88976395200000002</v>
      </c>
      <c r="L197" t="s">
        <v>202</v>
      </c>
      <c r="M197" t="s">
        <v>202</v>
      </c>
      <c r="N197" t="s">
        <v>364</v>
      </c>
      <c r="O197" t="s">
        <v>447</v>
      </c>
    </row>
    <row r="198" spans="1:20" x14ac:dyDescent="0.35">
      <c r="A198" t="s">
        <v>288</v>
      </c>
      <c r="B198">
        <v>13</v>
      </c>
      <c r="C198">
        <v>2</v>
      </c>
      <c r="D198" t="s">
        <v>29</v>
      </c>
      <c r="E198">
        <v>10.9</v>
      </c>
      <c r="F198">
        <v>2</v>
      </c>
      <c r="G198" t="s">
        <v>48</v>
      </c>
      <c r="H198" t="s">
        <v>304</v>
      </c>
      <c r="I198" t="s">
        <v>304</v>
      </c>
      <c r="J198">
        <v>32</v>
      </c>
      <c r="K198" s="23">
        <f t="shared" si="3"/>
        <v>1.6084992</v>
      </c>
      <c r="L198">
        <v>0</v>
      </c>
      <c r="M198">
        <v>0</v>
      </c>
      <c r="N198" t="s">
        <v>364</v>
      </c>
      <c r="O198" t="s">
        <v>313</v>
      </c>
    </row>
    <row r="199" spans="1:20" x14ac:dyDescent="0.35">
      <c r="A199" t="s">
        <v>288</v>
      </c>
      <c r="B199">
        <v>13</v>
      </c>
      <c r="C199">
        <v>16</v>
      </c>
      <c r="D199" t="s">
        <v>29</v>
      </c>
      <c r="E199">
        <v>5.9</v>
      </c>
      <c r="F199">
        <v>299</v>
      </c>
      <c r="G199" t="s">
        <v>48</v>
      </c>
      <c r="H199" t="s">
        <v>304</v>
      </c>
      <c r="I199" t="s">
        <v>304</v>
      </c>
      <c r="J199">
        <v>35.299999999999997</v>
      </c>
      <c r="K199" s="23">
        <f t="shared" si="3"/>
        <v>1.9573581719999995</v>
      </c>
      <c r="L199">
        <v>0</v>
      </c>
      <c r="M199">
        <v>0</v>
      </c>
      <c r="N199" t="s">
        <v>364</v>
      </c>
      <c r="O199" t="s">
        <v>447</v>
      </c>
    </row>
    <row r="200" spans="1:20" x14ac:dyDescent="0.35">
      <c r="A200" t="s">
        <v>288</v>
      </c>
      <c r="B200">
        <v>13</v>
      </c>
      <c r="C200">
        <v>6</v>
      </c>
      <c r="D200" t="s">
        <v>29</v>
      </c>
      <c r="E200">
        <v>11.2</v>
      </c>
      <c r="F200">
        <v>55</v>
      </c>
      <c r="G200" t="s">
        <v>48</v>
      </c>
      <c r="H200" t="s">
        <v>304</v>
      </c>
      <c r="I200" t="s">
        <v>304</v>
      </c>
      <c r="J200">
        <v>39.6</v>
      </c>
      <c r="K200" s="23">
        <f t="shared" si="3"/>
        <v>2.4632657280000001</v>
      </c>
      <c r="L200">
        <v>0</v>
      </c>
      <c r="M200">
        <v>0</v>
      </c>
      <c r="N200" t="s">
        <v>364</v>
      </c>
    </row>
    <row r="201" spans="1:20" x14ac:dyDescent="0.35">
      <c r="A201" t="s">
        <v>288</v>
      </c>
      <c r="B201">
        <v>13</v>
      </c>
      <c r="C201">
        <v>5</v>
      </c>
      <c r="D201" t="s">
        <v>29</v>
      </c>
      <c r="E201">
        <v>11</v>
      </c>
      <c r="F201">
        <v>45</v>
      </c>
      <c r="G201" t="s">
        <v>48</v>
      </c>
      <c r="H201" t="s">
        <v>304</v>
      </c>
      <c r="I201" t="s">
        <v>304</v>
      </c>
      <c r="J201">
        <v>50.8</v>
      </c>
      <c r="K201" s="23">
        <f t="shared" si="3"/>
        <v>4.0536693119999994</v>
      </c>
      <c r="L201">
        <v>0</v>
      </c>
      <c r="M201">
        <v>0</v>
      </c>
      <c r="N201" t="s">
        <v>364</v>
      </c>
    </row>
    <row r="202" spans="1:20" x14ac:dyDescent="0.35">
      <c r="A202" t="s">
        <v>288</v>
      </c>
      <c r="B202">
        <v>13</v>
      </c>
      <c r="C202">
        <v>1</v>
      </c>
      <c r="D202" t="s">
        <v>29</v>
      </c>
      <c r="E202">
        <v>3.2</v>
      </c>
      <c r="F202">
        <v>1</v>
      </c>
      <c r="G202" t="s">
        <v>48</v>
      </c>
      <c r="H202" t="s">
        <v>304</v>
      </c>
      <c r="I202" t="s">
        <v>304</v>
      </c>
      <c r="J202">
        <v>51</v>
      </c>
      <c r="K202" s="23">
        <f t="shared" si="3"/>
        <v>4.0856507999999998</v>
      </c>
      <c r="L202">
        <v>0</v>
      </c>
      <c r="M202">
        <v>0</v>
      </c>
      <c r="N202" t="s">
        <v>364</v>
      </c>
    </row>
    <row r="203" spans="1:20" x14ac:dyDescent="0.35">
      <c r="A203" t="s">
        <v>288</v>
      </c>
      <c r="B203">
        <v>13</v>
      </c>
      <c r="C203">
        <v>12</v>
      </c>
      <c r="D203" t="s">
        <v>29</v>
      </c>
      <c r="E203">
        <v>5.3</v>
      </c>
      <c r="F203">
        <v>162</v>
      </c>
      <c r="G203" t="s">
        <v>48</v>
      </c>
      <c r="H203" t="s">
        <v>304</v>
      </c>
      <c r="I203" t="s">
        <v>304</v>
      </c>
      <c r="J203">
        <v>68.099999999999994</v>
      </c>
      <c r="K203" s="23">
        <f t="shared" si="3"/>
        <v>7.2847577879999994</v>
      </c>
      <c r="L203" t="s">
        <v>202</v>
      </c>
      <c r="M203" t="s">
        <v>202</v>
      </c>
      <c r="N203" t="s">
        <v>319</v>
      </c>
      <c r="O203" t="s">
        <v>313</v>
      </c>
      <c r="T203" t="s">
        <v>455</v>
      </c>
    </row>
    <row r="204" spans="1:20" x14ac:dyDescent="0.35">
      <c r="A204" t="s">
        <v>288</v>
      </c>
      <c r="B204">
        <v>15</v>
      </c>
      <c r="C204">
        <v>4</v>
      </c>
      <c r="D204" t="s">
        <v>29</v>
      </c>
      <c r="E204">
        <v>5.35</v>
      </c>
      <c r="F204">
        <v>161</v>
      </c>
      <c r="G204" t="s">
        <v>50</v>
      </c>
      <c r="H204" t="s">
        <v>305</v>
      </c>
      <c r="I204" t="s">
        <v>305</v>
      </c>
      <c r="J204">
        <v>11.3</v>
      </c>
      <c r="K204" s="23">
        <f t="shared" si="3"/>
        <v>0.20057545200000002</v>
      </c>
      <c r="L204">
        <v>0</v>
      </c>
      <c r="M204">
        <v>100</v>
      </c>
      <c r="N204" t="s">
        <v>462</v>
      </c>
      <c r="P204">
        <v>3</v>
      </c>
    </row>
    <row r="205" spans="1:20" x14ac:dyDescent="0.35">
      <c r="A205" t="s">
        <v>288</v>
      </c>
      <c r="B205">
        <v>15</v>
      </c>
      <c r="C205">
        <v>3</v>
      </c>
      <c r="D205" t="s">
        <v>29</v>
      </c>
      <c r="E205">
        <v>10.5</v>
      </c>
      <c r="F205">
        <v>156</v>
      </c>
      <c r="G205" t="s">
        <v>50</v>
      </c>
      <c r="H205" t="s">
        <v>305</v>
      </c>
      <c r="I205" t="s">
        <v>305</v>
      </c>
      <c r="J205">
        <v>70.900000000000006</v>
      </c>
      <c r="K205" s="23">
        <f t="shared" si="3"/>
        <v>7.8961131480000004</v>
      </c>
      <c r="L205" t="s">
        <v>202</v>
      </c>
      <c r="M205" t="s">
        <v>202</v>
      </c>
      <c r="N205" t="s">
        <v>364</v>
      </c>
      <c r="P205">
        <v>3</v>
      </c>
    </row>
    <row r="206" spans="1:20" x14ac:dyDescent="0.35">
      <c r="A206" t="s">
        <v>288</v>
      </c>
      <c r="B206">
        <v>15</v>
      </c>
      <c r="C206">
        <v>11</v>
      </c>
      <c r="D206" t="s">
        <v>29</v>
      </c>
      <c r="E206">
        <v>7.6</v>
      </c>
      <c r="F206">
        <v>240</v>
      </c>
      <c r="G206" t="s">
        <v>48</v>
      </c>
      <c r="H206" t="s">
        <v>305</v>
      </c>
      <c r="I206" t="s">
        <v>304</v>
      </c>
      <c r="J206">
        <v>11.2</v>
      </c>
      <c r="K206" s="23">
        <f t="shared" si="3"/>
        <v>0.19704115199999997</v>
      </c>
      <c r="L206">
        <v>40</v>
      </c>
      <c r="M206">
        <v>60</v>
      </c>
      <c r="N206" t="s">
        <v>462</v>
      </c>
      <c r="P206">
        <v>2</v>
      </c>
    </row>
    <row r="207" spans="1:20" x14ac:dyDescent="0.35">
      <c r="A207" t="s">
        <v>288</v>
      </c>
      <c r="B207">
        <v>15</v>
      </c>
      <c r="C207">
        <v>2</v>
      </c>
      <c r="D207" t="s">
        <v>29</v>
      </c>
      <c r="E207">
        <v>7.4</v>
      </c>
      <c r="F207">
        <v>91</v>
      </c>
      <c r="G207" t="s">
        <v>48</v>
      </c>
      <c r="H207" t="s">
        <v>305</v>
      </c>
      <c r="I207" t="s">
        <v>304</v>
      </c>
      <c r="J207">
        <v>14.2</v>
      </c>
      <c r="K207" s="23">
        <f t="shared" si="3"/>
        <v>0.31673611200000001</v>
      </c>
      <c r="L207">
        <v>0</v>
      </c>
      <c r="M207">
        <v>100</v>
      </c>
      <c r="N207" t="s">
        <v>364</v>
      </c>
      <c r="P207">
        <v>1</v>
      </c>
    </row>
    <row r="208" spans="1:20" x14ac:dyDescent="0.35">
      <c r="A208" t="s">
        <v>288</v>
      </c>
      <c r="B208">
        <v>15</v>
      </c>
      <c r="C208">
        <v>7</v>
      </c>
      <c r="D208" t="s">
        <v>29</v>
      </c>
      <c r="E208">
        <v>9.8000000000000007</v>
      </c>
      <c r="F208">
        <v>210</v>
      </c>
      <c r="G208" t="s">
        <v>48</v>
      </c>
      <c r="H208" t="s">
        <v>305</v>
      </c>
      <c r="I208" t="s">
        <v>304</v>
      </c>
      <c r="J208">
        <v>15.2</v>
      </c>
      <c r="K208" s="23">
        <f t="shared" si="3"/>
        <v>0.36291763199999999</v>
      </c>
      <c r="L208">
        <v>0</v>
      </c>
      <c r="M208">
        <v>100</v>
      </c>
      <c r="N208" t="s">
        <v>462</v>
      </c>
      <c r="P208">
        <v>1</v>
      </c>
    </row>
    <row r="209" spans="1:20" x14ac:dyDescent="0.35">
      <c r="A209" t="s">
        <v>288</v>
      </c>
      <c r="B209">
        <v>15</v>
      </c>
      <c r="C209">
        <v>5</v>
      </c>
      <c r="D209" t="s">
        <v>29</v>
      </c>
      <c r="E209">
        <v>6.4</v>
      </c>
      <c r="F209">
        <v>190</v>
      </c>
      <c r="G209" t="s">
        <v>48</v>
      </c>
      <c r="H209" t="s">
        <v>305</v>
      </c>
      <c r="I209" t="s">
        <v>304</v>
      </c>
      <c r="J209">
        <v>17</v>
      </c>
      <c r="K209" s="23">
        <f t="shared" si="3"/>
        <v>0.45396120000000001</v>
      </c>
      <c r="L209">
        <v>30</v>
      </c>
      <c r="M209">
        <v>70</v>
      </c>
      <c r="N209" t="s">
        <v>462</v>
      </c>
      <c r="P209">
        <v>2</v>
      </c>
    </row>
    <row r="210" spans="1:20" x14ac:dyDescent="0.35">
      <c r="A210" t="s">
        <v>288</v>
      </c>
      <c r="B210">
        <v>15</v>
      </c>
      <c r="C210">
        <v>6</v>
      </c>
      <c r="D210" t="s">
        <v>29</v>
      </c>
      <c r="E210">
        <v>5.4</v>
      </c>
      <c r="F210">
        <v>201</v>
      </c>
      <c r="G210" t="s">
        <v>48</v>
      </c>
      <c r="H210" t="s">
        <v>305</v>
      </c>
      <c r="I210" t="s">
        <v>304</v>
      </c>
      <c r="J210">
        <v>20.8</v>
      </c>
      <c r="K210" s="23">
        <f t="shared" si="3"/>
        <v>0.67959091199999999</v>
      </c>
      <c r="L210">
        <v>0</v>
      </c>
      <c r="M210">
        <v>100</v>
      </c>
      <c r="N210" t="s">
        <v>364</v>
      </c>
      <c r="P210">
        <v>1</v>
      </c>
    </row>
    <row r="211" spans="1:20" x14ac:dyDescent="0.35">
      <c r="A211" t="s">
        <v>288</v>
      </c>
      <c r="B211">
        <v>15</v>
      </c>
      <c r="C211">
        <v>9</v>
      </c>
      <c r="D211" t="s">
        <v>29</v>
      </c>
      <c r="E211">
        <v>10.9</v>
      </c>
      <c r="F211">
        <v>229</v>
      </c>
      <c r="G211" t="s">
        <v>48</v>
      </c>
      <c r="H211" t="s">
        <v>305</v>
      </c>
      <c r="I211" t="s">
        <v>304</v>
      </c>
      <c r="J211">
        <v>25.1</v>
      </c>
      <c r="K211" s="23">
        <f t="shared" si="3"/>
        <v>0.98961970800000021</v>
      </c>
      <c r="L211">
        <v>0</v>
      </c>
      <c r="M211">
        <v>100</v>
      </c>
      <c r="N211" t="s">
        <v>364</v>
      </c>
      <c r="P211">
        <v>1</v>
      </c>
    </row>
    <row r="212" spans="1:20" x14ac:dyDescent="0.35">
      <c r="A212" t="s">
        <v>288</v>
      </c>
      <c r="B212">
        <v>15</v>
      </c>
      <c r="C212">
        <v>10</v>
      </c>
      <c r="D212" t="s">
        <v>29</v>
      </c>
      <c r="E212">
        <v>1.6</v>
      </c>
      <c r="F212">
        <v>235</v>
      </c>
      <c r="G212" t="s">
        <v>48</v>
      </c>
      <c r="H212" t="s">
        <v>305</v>
      </c>
      <c r="I212" t="s">
        <v>304</v>
      </c>
      <c r="J212">
        <v>26.6</v>
      </c>
      <c r="K212" s="23">
        <f t="shared" si="3"/>
        <v>1.111435248</v>
      </c>
      <c r="L212">
        <v>0</v>
      </c>
      <c r="M212">
        <v>100</v>
      </c>
      <c r="N212" t="s">
        <v>364</v>
      </c>
      <c r="P212">
        <v>1</v>
      </c>
    </row>
    <row r="213" spans="1:20" x14ac:dyDescent="0.35">
      <c r="A213" t="s">
        <v>288</v>
      </c>
      <c r="B213">
        <v>15</v>
      </c>
      <c r="C213">
        <v>8</v>
      </c>
      <c r="D213" t="s">
        <v>29</v>
      </c>
      <c r="E213">
        <v>8.6</v>
      </c>
      <c r="F213">
        <v>225</v>
      </c>
      <c r="G213" t="s">
        <v>48</v>
      </c>
      <c r="H213" t="s">
        <v>305</v>
      </c>
      <c r="I213" t="s">
        <v>304</v>
      </c>
      <c r="J213">
        <v>26.7</v>
      </c>
      <c r="K213" s="23">
        <f t="shared" si="3"/>
        <v>1.119807612</v>
      </c>
      <c r="L213">
        <v>0</v>
      </c>
      <c r="M213">
        <v>100</v>
      </c>
      <c r="N213" t="s">
        <v>364</v>
      </c>
      <c r="P213">
        <v>1</v>
      </c>
    </row>
    <row r="214" spans="1:20" x14ac:dyDescent="0.35">
      <c r="A214" t="s">
        <v>288</v>
      </c>
      <c r="B214">
        <v>15</v>
      </c>
      <c r="C214">
        <v>12</v>
      </c>
      <c r="D214" t="s">
        <v>29</v>
      </c>
      <c r="E214">
        <v>6.25</v>
      </c>
      <c r="F214">
        <v>271</v>
      </c>
      <c r="G214" t="s">
        <v>48</v>
      </c>
      <c r="H214" t="s">
        <v>305</v>
      </c>
      <c r="I214" t="s">
        <v>304</v>
      </c>
      <c r="J214">
        <v>30.2</v>
      </c>
      <c r="K214" s="23">
        <f t="shared" si="3"/>
        <v>1.4326324319999999</v>
      </c>
      <c r="L214">
        <v>0</v>
      </c>
      <c r="M214">
        <v>100</v>
      </c>
      <c r="N214" t="s">
        <v>364</v>
      </c>
      <c r="P214">
        <v>1</v>
      </c>
    </row>
    <row r="215" spans="1:20" x14ac:dyDescent="0.35">
      <c r="A215" t="s">
        <v>288</v>
      </c>
      <c r="B215">
        <v>15</v>
      </c>
      <c r="C215">
        <v>13</v>
      </c>
      <c r="D215" t="s">
        <v>29</v>
      </c>
      <c r="E215">
        <v>7</v>
      </c>
      <c r="F215">
        <v>336</v>
      </c>
      <c r="G215" t="s">
        <v>48</v>
      </c>
      <c r="H215" t="s">
        <v>305</v>
      </c>
      <c r="I215" t="s">
        <v>304</v>
      </c>
      <c r="J215">
        <v>31.1</v>
      </c>
      <c r="K215" s="23">
        <f t="shared" si="3"/>
        <v>1.5192934680000001</v>
      </c>
      <c r="L215">
        <v>0</v>
      </c>
      <c r="M215">
        <v>100</v>
      </c>
      <c r="N215" t="s">
        <v>364</v>
      </c>
      <c r="P215">
        <v>1</v>
      </c>
    </row>
    <row r="216" spans="1:20" x14ac:dyDescent="0.35">
      <c r="A216" t="s">
        <v>288</v>
      </c>
      <c r="B216">
        <v>15</v>
      </c>
      <c r="C216">
        <v>1</v>
      </c>
      <c r="D216" t="s">
        <v>29</v>
      </c>
      <c r="E216">
        <v>8.25</v>
      </c>
      <c r="F216">
        <v>4</v>
      </c>
      <c r="G216" t="s">
        <v>48</v>
      </c>
      <c r="H216" t="s">
        <v>305</v>
      </c>
      <c r="I216" t="s">
        <v>304</v>
      </c>
      <c r="J216">
        <v>76</v>
      </c>
      <c r="K216" s="23">
        <f t="shared" si="3"/>
        <v>9.0729407999999996</v>
      </c>
      <c r="L216" t="s">
        <v>202</v>
      </c>
      <c r="M216" t="s">
        <v>202</v>
      </c>
      <c r="N216" t="s">
        <v>364</v>
      </c>
      <c r="P216">
        <v>5</v>
      </c>
      <c r="T216" t="s">
        <v>461</v>
      </c>
    </row>
    <row r="217" spans="1:20" x14ac:dyDescent="0.35">
      <c r="A217" t="s">
        <v>288</v>
      </c>
      <c r="B217">
        <v>15</v>
      </c>
      <c r="C217">
        <v>16</v>
      </c>
      <c r="D217" s="3" t="s">
        <v>123</v>
      </c>
      <c r="E217">
        <v>13.8</v>
      </c>
      <c r="F217">
        <v>292</v>
      </c>
      <c r="G217" t="s">
        <v>48</v>
      </c>
      <c r="H217" t="s">
        <v>304</v>
      </c>
      <c r="J217">
        <v>43.9</v>
      </c>
      <c r="K217" s="23">
        <f t="shared" si="3"/>
        <v>3.0272614679999998</v>
      </c>
      <c r="T217" t="s">
        <v>463</v>
      </c>
    </row>
    <row r="218" spans="1:20" x14ac:dyDescent="0.35">
      <c r="A218" t="s">
        <v>288</v>
      </c>
      <c r="B218">
        <v>15</v>
      </c>
      <c r="C218">
        <v>15</v>
      </c>
      <c r="D218" s="3" t="s">
        <v>123</v>
      </c>
      <c r="E218">
        <v>18.39</v>
      </c>
      <c r="F218">
        <v>54</v>
      </c>
      <c r="G218" t="s">
        <v>61</v>
      </c>
      <c r="H218" t="s">
        <v>304</v>
      </c>
      <c r="J218">
        <v>67.2</v>
      </c>
      <c r="K218" s="23">
        <f t="shared" si="3"/>
        <v>7.0934814720000006</v>
      </c>
      <c r="T218" t="s">
        <v>477</v>
      </c>
    </row>
    <row r="219" spans="1:20" x14ac:dyDescent="0.35">
      <c r="A219" t="s">
        <v>288</v>
      </c>
      <c r="B219">
        <v>15</v>
      </c>
      <c r="C219">
        <v>14</v>
      </c>
      <c r="D219" s="3" t="s">
        <v>123</v>
      </c>
      <c r="E219">
        <v>13.5</v>
      </c>
      <c r="F219">
        <v>1</v>
      </c>
      <c r="G219" t="s">
        <v>50</v>
      </c>
      <c r="H219" t="s">
        <v>304</v>
      </c>
      <c r="J219">
        <v>127</v>
      </c>
      <c r="K219" s="23">
        <f t="shared" si="3"/>
        <v>25.335433200000001</v>
      </c>
      <c r="T219" t="s">
        <v>471</v>
      </c>
    </row>
    <row r="220" spans="1:20" x14ac:dyDescent="0.35">
      <c r="A220" t="s">
        <v>288</v>
      </c>
      <c r="B220">
        <v>17</v>
      </c>
      <c r="C220">
        <v>7</v>
      </c>
      <c r="D220" t="s">
        <v>29</v>
      </c>
      <c r="E220">
        <v>3.2</v>
      </c>
      <c r="F220">
        <v>83</v>
      </c>
      <c r="G220" t="s">
        <v>48</v>
      </c>
      <c r="H220" t="s">
        <v>305</v>
      </c>
      <c r="I220" t="s">
        <v>305</v>
      </c>
      <c r="J220">
        <v>9.4</v>
      </c>
      <c r="K220" s="23">
        <f t="shared" si="3"/>
        <v>0.13879588800000001</v>
      </c>
      <c r="L220" t="s">
        <v>202</v>
      </c>
      <c r="M220" t="s">
        <v>202</v>
      </c>
      <c r="N220" t="s">
        <v>364</v>
      </c>
      <c r="P220">
        <v>4</v>
      </c>
    </row>
    <row r="221" spans="1:20" x14ac:dyDescent="0.35">
      <c r="A221" t="s">
        <v>288</v>
      </c>
      <c r="B221">
        <v>17</v>
      </c>
      <c r="C221">
        <v>16</v>
      </c>
      <c r="D221" t="s">
        <v>29</v>
      </c>
      <c r="E221">
        <v>3.7</v>
      </c>
      <c r="F221">
        <v>230</v>
      </c>
      <c r="G221" t="s">
        <v>478</v>
      </c>
      <c r="H221" t="s">
        <v>305</v>
      </c>
      <c r="I221" t="s">
        <v>305</v>
      </c>
      <c r="J221">
        <v>22.3</v>
      </c>
      <c r="K221" s="23">
        <f t="shared" si="3"/>
        <v>0.78114313200000007</v>
      </c>
      <c r="L221" t="s">
        <v>202</v>
      </c>
      <c r="M221" t="s">
        <v>202</v>
      </c>
      <c r="N221" t="s">
        <v>364</v>
      </c>
      <c r="P221">
        <v>5</v>
      </c>
    </row>
    <row r="222" spans="1:20" x14ac:dyDescent="0.35">
      <c r="A222" t="s">
        <v>288</v>
      </c>
      <c r="B222">
        <v>17</v>
      </c>
      <c r="C222">
        <v>8</v>
      </c>
      <c r="D222" t="s">
        <v>29</v>
      </c>
      <c r="E222">
        <v>9.3000000000000007</v>
      </c>
      <c r="F222">
        <v>110</v>
      </c>
      <c r="G222" t="s">
        <v>48</v>
      </c>
      <c r="H222" t="s">
        <v>305</v>
      </c>
      <c r="I222" t="s">
        <v>305</v>
      </c>
      <c r="J222">
        <v>41.1</v>
      </c>
      <c r="K222" s="23">
        <f t="shared" si="3"/>
        <v>2.653411068</v>
      </c>
      <c r="L222" t="s">
        <v>202</v>
      </c>
      <c r="M222" t="s">
        <v>202</v>
      </c>
      <c r="N222" t="s">
        <v>364</v>
      </c>
      <c r="P222">
        <v>5</v>
      </c>
    </row>
    <row r="223" spans="1:20" x14ac:dyDescent="0.35">
      <c r="A223" t="s">
        <v>288</v>
      </c>
      <c r="B223">
        <v>17</v>
      </c>
      <c r="C223">
        <v>15</v>
      </c>
      <c r="D223" t="s">
        <v>29</v>
      </c>
      <c r="E223">
        <v>8.9</v>
      </c>
      <c r="F223">
        <v>188</v>
      </c>
      <c r="G223" t="s">
        <v>478</v>
      </c>
      <c r="H223" t="s">
        <v>305</v>
      </c>
      <c r="I223" t="s">
        <v>305</v>
      </c>
      <c r="J223">
        <v>96.7</v>
      </c>
      <c r="K223" s="23">
        <f t="shared" si="3"/>
        <v>14.688378012000001</v>
      </c>
      <c r="L223" t="s">
        <v>202</v>
      </c>
      <c r="M223" t="s">
        <v>202</v>
      </c>
      <c r="N223" t="s">
        <v>364</v>
      </c>
      <c r="P223">
        <v>5</v>
      </c>
    </row>
    <row r="224" spans="1:20" x14ac:dyDescent="0.35">
      <c r="A224" t="s">
        <v>288</v>
      </c>
      <c r="B224">
        <v>17</v>
      </c>
      <c r="C224">
        <v>19</v>
      </c>
      <c r="D224" t="s">
        <v>29</v>
      </c>
      <c r="E224">
        <v>8</v>
      </c>
      <c r="F224">
        <v>307</v>
      </c>
      <c r="G224" t="s">
        <v>48</v>
      </c>
      <c r="H224" t="s">
        <v>305</v>
      </c>
      <c r="I224" t="s">
        <v>304</v>
      </c>
      <c r="J224">
        <v>8.6999999999999993</v>
      </c>
      <c r="K224" s="23">
        <f t="shared" si="3"/>
        <v>0.11889385199999997</v>
      </c>
      <c r="L224">
        <v>5</v>
      </c>
      <c r="M224">
        <v>95</v>
      </c>
      <c r="N224" t="s">
        <v>364</v>
      </c>
      <c r="P224">
        <v>1</v>
      </c>
    </row>
    <row r="225" spans="1:20" x14ac:dyDescent="0.35">
      <c r="A225" t="s">
        <v>288</v>
      </c>
      <c r="B225">
        <v>17</v>
      </c>
      <c r="C225">
        <v>3</v>
      </c>
      <c r="D225" t="s">
        <v>29</v>
      </c>
      <c r="E225">
        <v>11.1</v>
      </c>
      <c r="F225">
        <v>11</v>
      </c>
      <c r="G225" t="s">
        <v>48</v>
      </c>
      <c r="H225" t="s">
        <v>305</v>
      </c>
      <c r="I225" t="s">
        <v>304</v>
      </c>
      <c r="J225">
        <v>11.4</v>
      </c>
      <c r="K225" s="23">
        <f t="shared" si="3"/>
        <v>0.20414116800000001</v>
      </c>
      <c r="L225">
        <v>0</v>
      </c>
      <c r="M225">
        <v>100</v>
      </c>
      <c r="N225" t="s">
        <v>364</v>
      </c>
      <c r="P225">
        <v>1</v>
      </c>
    </row>
    <row r="226" spans="1:20" x14ac:dyDescent="0.35">
      <c r="A226" t="s">
        <v>288</v>
      </c>
      <c r="B226">
        <v>17</v>
      </c>
      <c r="C226">
        <v>20</v>
      </c>
      <c r="D226" t="s">
        <v>29</v>
      </c>
      <c r="E226">
        <v>9.4</v>
      </c>
      <c r="F226">
        <v>307</v>
      </c>
      <c r="G226" t="s">
        <v>48</v>
      </c>
      <c r="H226" t="s">
        <v>305</v>
      </c>
      <c r="I226" t="s">
        <v>304</v>
      </c>
      <c r="J226">
        <v>14.1</v>
      </c>
      <c r="K226" s="23">
        <f t="shared" si="3"/>
        <v>0.31229074800000001</v>
      </c>
      <c r="L226">
        <v>5</v>
      </c>
      <c r="M226">
        <v>95</v>
      </c>
      <c r="N226" t="s">
        <v>364</v>
      </c>
      <c r="P226">
        <v>1</v>
      </c>
    </row>
    <row r="227" spans="1:20" x14ac:dyDescent="0.35">
      <c r="A227" t="s">
        <v>288</v>
      </c>
      <c r="B227">
        <v>17</v>
      </c>
      <c r="C227">
        <v>18</v>
      </c>
      <c r="D227" t="s">
        <v>29</v>
      </c>
      <c r="E227">
        <v>2.9</v>
      </c>
      <c r="F227">
        <v>306</v>
      </c>
      <c r="G227" t="s">
        <v>48</v>
      </c>
      <c r="H227" t="s">
        <v>305</v>
      </c>
      <c r="I227" t="s">
        <v>304</v>
      </c>
      <c r="J227">
        <v>14.2</v>
      </c>
      <c r="K227" s="23">
        <f t="shared" si="3"/>
        <v>0.31673611200000001</v>
      </c>
      <c r="L227">
        <v>5</v>
      </c>
      <c r="M227">
        <v>95</v>
      </c>
      <c r="N227" t="s">
        <v>364</v>
      </c>
      <c r="P227">
        <v>1</v>
      </c>
    </row>
    <row r="228" spans="1:20" x14ac:dyDescent="0.35">
      <c r="A228" t="s">
        <v>288</v>
      </c>
      <c r="B228">
        <v>17</v>
      </c>
      <c r="C228">
        <v>10</v>
      </c>
      <c r="D228" t="s">
        <v>29</v>
      </c>
      <c r="E228">
        <v>9.8000000000000007</v>
      </c>
      <c r="F228">
        <v>114</v>
      </c>
      <c r="G228" t="s">
        <v>48</v>
      </c>
      <c r="H228" t="s">
        <v>305</v>
      </c>
      <c r="I228" t="s">
        <v>304</v>
      </c>
      <c r="J228">
        <v>19.600000000000001</v>
      </c>
      <c r="K228" s="23">
        <f t="shared" si="3"/>
        <v>0.60343852800000009</v>
      </c>
      <c r="L228">
        <v>25</v>
      </c>
      <c r="M228">
        <v>75</v>
      </c>
      <c r="N228" t="s">
        <v>319</v>
      </c>
      <c r="P228">
        <v>1</v>
      </c>
    </row>
    <row r="229" spans="1:20" x14ac:dyDescent="0.35">
      <c r="A229" t="s">
        <v>288</v>
      </c>
      <c r="B229">
        <v>17</v>
      </c>
      <c r="C229">
        <v>1</v>
      </c>
      <c r="D229" t="s">
        <v>29</v>
      </c>
      <c r="E229">
        <v>5.6</v>
      </c>
      <c r="F229">
        <v>1</v>
      </c>
      <c r="G229" t="s">
        <v>48</v>
      </c>
      <c r="H229" t="s">
        <v>305</v>
      </c>
      <c r="I229" t="s">
        <v>304</v>
      </c>
      <c r="J229">
        <v>21.2</v>
      </c>
      <c r="K229" s="23">
        <f t="shared" si="3"/>
        <v>0.70598035200000009</v>
      </c>
      <c r="L229">
        <v>10</v>
      </c>
      <c r="M229">
        <v>90</v>
      </c>
      <c r="N229" t="s">
        <v>364</v>
      </c>
      <c r="P229">
        <v>1</v>
      </c>
    </row>
    <row r="230" spans="1:20" x14ac:dyDescent="0.35">
      <c r="A230" t="s">
        <v>288</v>
      </c>
      <c r="B230">
        <v>17</v>
      </c>
      <c r="C230">
        <v>4</v>
      </c>
      <c r="D230" t="s">
        <v>29</v>
      </c>
      <c r="E230">
        <v>7.7</v>
      </c>
      <c r="F230">
        <v>58</v>
      </c>
      <c r="G230" t="s">
        <v>48</v>
      </c>
      <c r="H230" t="s">
        <v>305</v>
      </c>
      <c r="I230" t="s">
        <v>304</v>
      </c>
      <c r="J230">
        <v>23.1</v>
      </c>
      <c r="K230" s="23">
        <f t="shared" si="3"/>
        <v>0.83819458799999991</v>
      </c>
      <c r="L230">
        <v>25</v>
      </c>
      <c r="M230">
        <v>75</v>
      </c>
      <c r="N230" t="s">
        <v>364</v>
      </c>
      <c r="P230">
        <v>1</v>
      </c>
    </row>
    <row r="231" spans="1:20" x14ac:dyDescent="0.35">
      <c r="A231" t="s">
        <v>288</v>
      </c>
      <c r="B231">
        <v>17</v>
      </c>
      <c r="C231">
        <v>13</v>
      </c>
      <c r="D231" t="s">
        <v>29</v>
      </c>
      <c r="E231">
        <v>9.9</v>
      </c>
      <c r="F231">
        <v>159</v>
      </c>
      <c r="G231" t="s">
        <v>48</v>
      </c>
      <c r="H231" t="s">
        <v>305</v>
      </c>
      <c r="I231" t="s">
        <v>304</v>
      </c>
      <c r="J231">
        <v>24.5</v>
      </c>
      <c r="K231" s="23">
        <f t="shared" si="3"/>
        <v>0.94287270000000001</v>
      </c>
      <c r="L231">
        <v>45</v>
      </c>
      <c r="M231">
        <v>55</v>
      </c>
      <c r="N231" t="s">
        <v>364</v>
      </c>
      <c r="P231">
        <v>1</v>
      </c>
    </row>
    <row r="232" spans="1:20" x14ac:dyDescent="0.35">
      <c r="A232" t="s">
        <v>288</v>
      </c>
      <c r="B232">
        <v>17</v>
      </c>
      <c r="C232">
        <v>9</v>
      </c>
      <c r="D232" t="s">
        <v>29</v>
      </c>
      <c r="E232">
        <v>8.3000000000000007</v>
      </c>
      <c r="F232">
        <v>113</v>
      </c>
      <c r="G232" t="s">
        <v>298</v>
      </c>
      <c r="H232" t="s">
        <v>305</v>
      </c>
      <c r="I232" t="s">
        <v>304</v>
      </c>
      <c r="J232">
        <v>33.5</v>
      </c>
      <c r="K232" s="23">
        <f t="shared" si="3"/>
        <v>1.7628303000000001</v>
      </c>
      <c r="L232">
        <v>10</v>
      </c>
      <c r="M232">
        <v>25</v>
      </c>
      <c r="N232" t="s">
        <v>319</v>
      </c>
      <c r="P232">
        <v>2</v>
      </c>
    </row>
    <row r="233" spans="1:20" x14ac:dyDescent="0.35">
      <c r="A233" t="s">
        <v>288</v>
      </c>
      <c r="B233">
        <v>17</v>
      </c>
      <c r="C233">
        <v>12</v>
      </c>
      <c r="D233" t="s">
        <v>29</v>
      </c>
      <c r="E233">
        <v>11.3</v>
      </c>
      <c r="F233">
        <v>140</v>
      </c>
      <c r="G233" t="s">
        <v>298</v>
      </c>
      <c r="H233" t="s">
        <v>305</v>
      </c>
      <c r="I233" t="s">
        <v>304</v>
      </c>
      <c r="J233">
        <v>35.5</v>
      </c>
      <c r="K233" s="23">
        <f t="shared" si="3"/>
        <v>1.9796007</v>
      </c>
      <c r="L233">
        <v>0</v>
      </c>
      <c r="M233">
        <v>100</v>
      </c>
      <c r="N233" t="s">
        <v>319</v>
      </c>
      <c r="P233">
        <v>1</v>
      </c>
    </row>
    <row r="234" spans="1:20" x14ac:dyDescent="0.35">
      <c r="A234" t="s">
        <v>288</v>
      </c>
      <c r="B234">
        <v>17</v>
      </c>
      <c r="C234">
        <v>11</v>
      </c>
      <c r="D234" t="s">
        <v>29</v>
      </c>
      <c r="E234">
        <v>2.8</v>
      </c>
      <c r="F234">
        <v>122</v>
      </c>
      <c r="G234" t="s">
        <v>48</v>
      </c>
      <c r="H234" t="s">
        <v>305</v>
      </c>
      <c r="I234" t="s">
        <v>304</v>
      </c>
      <c r="J234">
        <v>38.299999999999997</v>
      </c>
      <c r="K234" s="23">
        <f t="shared" si="3"/>
        <v>2.3041908119999999</v>
      </c>
      <c r="L234">
        <v>5</v>
      </c>
      <c r="M234">
        <v>95</v>
      </c>
      <c r="N234" t="s">
        <v>319</v>
      </c>
      <c r="P234">
        <v>1</v>
      </c>
    </row>
    <row r="235" spans="1:20" x14ac:dyDescent="0.35">
      <c r="A235" t="s">
        <v>288</v>
      </c>
      <c r="B235">
        <v>17</v>
      </c>
      <c r="C235">
        <v>14</v>
      </c>
      <c r="D235" t="s">
        <v>29</v>
      </c>
      <c r="E235">
        <v>6.2</v>
      </c>
      <c r="F235">
        <v>185</v>
      </c>
      <c r="G235" t="s">
        <v>48</v>
      </c>
      <c r="H235" t="s">
        <v>305</v>
      </c>
      <c r="I235" t="s">
        <v>304</v>
      </c>
      <c r="J235">
        <v>45</v>
      </c>
      <c r="K235" s="23">
        <f t="shared" si="3"/>
        <v>3.1808700000000001</v>
      </c>
      <c r="L235">
        <v>30</v>
      </c>
      <c r="M235">
        <v>50</v>
      </c>
      <c r="N235" t="s">
        <v>319</v>
      </c>
      <c r="P235">
        <v>1</v>
      </c>
    </row>
    <row r="236" spans="1:20" x14ac:dyDescent="0.35">
      <c r="A236" t="s">
        <v>288</v>
      </c>
      <c r="B236">
        <v>17</v>
      </c>
      <c r="C236">
        <v>5</v>
      </c>
      <c r="D236" t="s">
        <v>29</v>
      </c>
      <c r="E236">
        <v>9.8000000000000007</v>
      </c>
      <c r="F236">
        <v>62</v>
      </c>
      <c r="G236" t="s">
        <v>48</v>
      </c>
      <c r="H236" t="s">
        <v>305</v>
      </c>
      <c r="I236" t="s">
        <v>304</v>
      </c>
      <c r="J236">
        <v>59.3</v>
      </c>
      <c r="K236" s="23">
        <f t="shared" si="3"/>
        <v>5.5237024919999991</v>
      </c>
      <c r="L236">
        <v>0</v>
      </c>
      <c r="M236">
        <v>100</v>
      </c>
      <c r="N236" t="s">
        <v>319</v>
      </c>
      <c r="P236">
        <v>1</v>
      </c>
    </row>
    <row r="237" spans="1:20" x14ac:dyDescent="0.35">
      <c r="A237" t="s">
        <v>288</v>
      </c>
      <c r="B237">
        <v>17</v>
      </c>
      <c r="C237">
        <v>21</v>
      </c>
      <c r="D237" t="s">
        <v>29</v>
      </c>
      <c r="E237">
        <v>7.8</v>
      </c>
      <c r="F237">
        <v>319</v>
      </c>
      <c r="G237" t="s">
        <v>48</v>
      </c>
      <c r="H237" t="s">
        <v>304</v>
      </c>
      <c r="I237" t="s">
        <v>304</v>
      </c>
      <c r="J237">
        <v>18.600000000000001</v>
      </c>
      <c r="K237" s="23">
        <f t="shared" si="3"/>
        <v>0.5434339680000001</v>
      </c>
      <c r="L237">
        <v>0</v>
      </c>
      <c r="M237">
        <v>75</v>
      </c>
      <c r="N237" t="s">
        <v>364</v>
      </c>
    </row>
    <row r="238" spans="1:20" x14ac:dyDescent="0.35">
      <c r="A238" t="s">
        <v>288</v>
      </c>
      <c r="B238">
        <v>17</v>
      </c>
      <c r="C238">
        <v>2</v>
      </c>
      <c r="D238" t="s">
        <v>29</v>
      </c>
      <c r="E238">
        <v>8.25</v>
      </c>
      <c r="F238">
        <v>3</v>
      </c>
      <c r="G238" t="s">
        <v>48</v>
      </c>
      <c r="H238" t="s">
        <v>304</v>
      </c>
      <c r="I238" t="s">
        <v>304</v>
      </c>
      <c r="J238">
        <v>51</v>
      </c>
      <c r="K238" s="23">
        <f t="shared" si="3"/>
        <v>4.0856507999999998</v>
      </c>
      <c r="L238">
        <v>0</v>
      </c>
      <c r="M238">
        <v>100</v>
      </c>
      <c r="N238" t="s">
        <v>319</v>
      </c>
      <c r="O238" t="s">
        <v>447</v>
      </c>
      <c r="T238" t="s">
        <v>456</v>
      </c>
    </row>
    <row r="239" spans="1:20" x14ac:dyDescent="0.35">
      <c r="A239" t="s">
        <v>288</v>
      </c>
      <c r="B239">
        <v>17</v>
      </c>
      <c r="C239">
        <v>17</v>
      </c>
      <c r="D239" t="s">
        <v>29</v>
      </c>
      <c r="E239">
        <v>12.3</v>
      </c>
      <c r="F239">
        <v>261</v>
      </c>
      <c r="G239" t="s">
        <v>467</v>
      </c>
      <c r="H239" t="s">
        <v>304</v>
      </c>
      <c r="I239" t="s">
        <v>304</v>
      </c>
      <c r="J239">
        <v>70</v>
      </c>
      <c r="K239" s="23">
        <f t="shared" si="3"/>
        <v>7.6969200000000004</v>
      </c>
      <c r="L239" t="s">
        <v>202</v>
      </c>
      <c r="M239" t="s">
        <v>202</v>
      </c>
      <c r="N239" t="s">
        <v>319</v>
      </c>
      <c r="T239" t="s">
        <v>468</v>
      </c>
    </row>
    <row r="240" spans="1:20" x14ac:dyDescent="0.35">
      <c r="A240" t="s">
        <v>288</v>
      </c>
      <c r="B240">
        <v>17</v>
      </c>
      <c r="C240">
        <v>6</v>
      </c>
      <c r="D240" t="s">
        <v>29</v>
      </c>
      <c r="E240">
        <v>9.9</v>
      </c>
      <c r="F240">
        <v>72</v>
      </c>
      <c r="G240" t="s">
        <v>48</v>
      </c>
      <c r="H240" t="s">
        <v>304</v>
      </c>
      <c r="I240" t="s">
        <v>304</v>
      </c>
      <c r="J240">
        <v>141.6</v>
      </c>
      <c r="K240" s="23">
        <f t="shared" si="3"/>
        <v>31.495419647999995</v>
      </c>
      <c r="L240">
        <v>0</v>
      </c>
      <c r="M240">
        <v>30</v>
      </c>
      <c r="N240" t="s">
        <v>309</v>
      </c>
      <c r="O240" t="s">
        <v>464</v>
      </c>
      <c r="T240" t="s">
        <v>457</v>
      </c>
    </row>
    <row r="241" spans="1:16" x14ac:dyDescent="0.35">
      <c r="A241" t="s">
        <v>288</v>
      </c>
      <c r="B241">
        <v>18</v>
      </c>
      <c r="C241">
        <v>21</v>
      </c>
      <c r="D241" t="s">
        <v>29</v>
      </c>
      <c r="E241">
        <v>8.3000000000000007</v>
      </c>
      <c r="F241">
        <v>295</v>
      </c>
      <c r="G241" t="s">
        <v>48</v>
      </c>
      <c r="H241" t="s">
        <v>305</v>
      </c>
      <c r="I241" t="s">
        <v>305</v>
      </c>
      <c r="J241">
        <v>129.1</v>
      </c>
      <c r="K241" s="23">
        <f t="shared" si="3"/>
        <v>26.180225147999998</v>
      </c>
      <c r="L241" t="s">
        <v>202</v>
      </c>
      <c r="M241" t="s">
        <v>202</v>
      </c>
      <c r="N241" t="s">
        <v>309</v>
      </c>
      <c r="P241">
        <v>1</v>
      </c>
    </row>
    <row r="242" spans="1:16" x14ac:dyDescent="0.35">
      <c r="A242" t="s">
        <v>288</v>
      </c>
      <c r="B242">
        <v>18</v>
      </c>
      <c r="C242">
        <v>10</v>
      </c>
      <c r="D242" t="s">
        <v>29</v>
      </c>
      <c r="E242">
        <v>9.1</v>
      </c>
      <c r="F242">
        <v>239</v>
      </c>
      <c r="G242" t="s">
        <v>48</v>
      </c>
      <c r="H242" t="s">
        <v>305</v>
      </c>
      <c r="I242" t="s">
        <v>304</v>
      </c>
      <c r="J242">
        <v>8.1999999999999993</v>
      </c>
      <c r="K242" s="23">
        <f t="shared" si="3"/>
        <v>0.10562059199999999</v>
      </c>
      <c r="L242">
        <v>20</v>
      </c>
      <c r="M242">
        <v>80</v>
      </c>
      <c r="N242" t="s">
        <v>364</v>
      </c>
      <c r="P242">
        <v>1</v>
      </c>
    </row>
    <row r="243" spans="1:16" x14ac:dyDescent="0.35">
      <c r="A243" t="s">
        <v>288</v>
      </c>
      <c r="B243">
        <v>18</v>
      </c>
      <c r="C243">
        <v>12</v>
      </c>
      <c r="D243" t="s">
        <v>29</v>
      </c>
      <c r="E243">
        <v>8.8000000000000007</v>
      </c>
      <c r="F243">
        <v>240</v>
      </c>
      <c r="G243" t="s">
        <v>48</v>
      </c>
      <c r="H243" t="s">
        <v>305</v>
      </c>
      <c r="I243" t="s">
        <v>304</v>
      </c>
      <c r="J243">
        <v>8.6999999999999993</v>
      </c>
      <c r="K243" s="23">
        <f t="shared" si="3"/>
        <v>0.11889385199999997</v>
      </c>
      <c r="L243">
        <v>0</v>
      </c>
      <c r="M243">
        <v>100</v>
      </c>
      <c r="N243" t="s">
        <v>364</v>
      </c>
      <c r="P243">
        <v>1</v>
      </c>
    </row>
    <row r="244" spans="1:16" x14ac:dyDescent="0.35">
      <c r="A244" t="s">
        <v>288</v>
      </c>
      <c r="B244">
        <v>18</v>
      </c>
      <c r="C244">
        <v>2</v>
      </c>
      <c r="D244" t="s">
        <v>29</v>
      </c>
      <c r="E244">
        <v>5.2</v>
      </c>
      <c r="F244">
        <v>82</v>
      </c>
      <c r="G244" t="s">
        <v>48</v>
      </c>
      <c r="H244" t="s">
        <v>305</v>
      </c>
      <c r="I244" t="s">
        <v>304</v>
      </c>
      <c r="J244">
        <v>10.1</v>
      </c>
      <c r="K244" s="23">
        <f t="shared" si="3"/>
        <v>0.16023730799999999</v>
      </c>
      <c r="L244">
        <v>0</v>
      </c>
      <c r="M244">
        <v>100</v>
      </c>
      <c r="N244" t="s">
        <v>462</v>
      </c>
      <c r="P244">
        <v>1</v>
      </c>
    </row>
    <row r="245" spans="1:16" x14ac:dyDescent="0.35">
      <c r="A245" t="s">
        <v>288</v>
      </c>
      <c r="B245">
        <v>18</v>
      </c>
      <c r="C245">
        <v>19</v>
      </c>
      <c r="D245" t="s">
        <v>29</v>
      </c>
      <c r="E245">
        <v>10.1</v>
      </c>
      <c r="F245">
        <v>271</v>
      </c>
      <c r="G245" t="s">
        <v>48</v>
      </c>
      <c r="H245" t="s">
        <v>305</v>
      </c>
      <c r="I245" t="s">
        <v>304</v>
      </c>
      <c r="J245">
        <v>11.4</v>
      </c>
      <c r="K245" s="23">
        <f t="shared" si="3"/>
        <v>0.20414116800000001</v>
      </c>
      <c r="L245">
        <v>2</v>
      </c>
      <c r="M245">
        <v>98</v>
      </c>
      <c r="N245" t="s">
        <v>364</v>
      </c>
      <c r="P245">
        <v>1</v>
      </c>
    </row>
    <row r="246" spans="1:16" x14ac:dyDescent="0.35">
      <c r="A246" t="s">
        <v>288</v>
      </c>
      <c r="B246">
        <v>18</v>
      </c>
      <c r="C246">
        <v>14</v>
      </c>
      <c r="D246" t="s">
        <v>29</v>
      </c>
      <c r="E246">
        <v>8.5</v>
      </c>
      <c r="F246">
        <v>247</v>
      </c>
      <c r="G246" t="s">
        <v>48</v>
      </c>
      <c r="H246" t="s">
        <v>305</v>
      </c>
      <c r="I246" t="s">
        <v>304</v>
      </c>
      <c r="J246">
        <v>11.4</v>
      </c>
      <c r="K246" s="23">
        <f t="shared" si="3"/>
        <v>0.20414116800000001</v>
      </c>
      <c r="L246">
        <v>10</v>
      </c>
      <c r="M246">
        <v>90</v>
      </c>
      <c r="N246" t="s">
        <v>462</v>
      </c>
      <c r="P246">
        <v>1</v>
      </c>
    </row>
    <row r="247" spans="1:16" x14ac:dyDescent="0.35">
      <c r="A247" t="s">
        <v>288</v>
      </c>
      <c r="B247">
        <v>18</v>
      </c>
      <c r="C247">
        <v>20</v>
      </c>
      <c r="D247" t="s">
        <v>29</v>
      </c>
      <c r="E247">
        <v>9.5</v>
      </c>
      <c r="F247">
        <v>272</v>
      </c>
      <c r="G247" t="s">
        <v>48</v>
      </c>
      <c r="H247" t="s">
        <v>305</v>
      </c>
      <c r="I247" t="s">
        <v>304</v>
      </c>
      <c r="J247">
        <v>14.9</v>
      </c>
      <c r="K247" s="23">
        <f t="shared" si="3"/>
        <v>0.34873330800000002</v>
      </c>
      <c r="L247">
        <v>4</v>
      </c>
      <c r="M247">
        <v>96</v>
      </c>
      <c r="N247" t="s">
        <v>364</v>
      </c>
      <c r="P247">
        <v>1</v>
      </c>
    </row>
    <row r="248" spans="1:16" x14ac:dyDescent="0.35">
      <c r="A248" t="s">
        <v>288</v>
      </c>
      <c r="B248">
        <v>18</v>
      </c>
      <c r="C248">
        <v>17</v>
      </c>
      <c r="D248" t="s">
        <v>29</v>
      </c>
      <c r="E248">
        <v>9.6</v>
      </c>
      <c r="F248">
        <v>260</v>
      </c>
      <c r="G248" t="s">
        <v>48</v>
      </c>
      <c r="H248" t="s">
        <v>305</v>
      </c>
      <c r="I248" t="s">
        <v>304</v>
      </c>
      <c r="J248">
        <v>15.1</v>
      </c>
      <c r="K248" s="23">
        <f t="shared" si="3"/>
        <v>0.35815810799999998</v>
      </c>
      <c r="L248">
        <v>1</v>
      </c>
      <c r="M248">
        <v>99</v>
      </c>
      <c r="N248" t="s">
        <v>364</v>
      </c>
      <c r="P248">
        <v>1</v>
      </c>
    </row>
    <row r="249" spans="1:16" x14ac:dyDescent="0.35">
      <c r="A249" t="s">
        <v>288</v>
      </c>
      <c r="B249">
        <v>18</v>
      </c>
      <c r="C249">
        <v>11</v>
      </c>
      <c r="D249" t="s">
        <v>29</v>
      </c>
      <c r="E249">
        <v>8</v>
      </c>
      <c r="F249">
        <v>239</v>
      </c>
      <c r="G249" t="s">
        <v>48</v>
      </c>
      <c r="H249" t="s">
        <v>305</v>
      </c>
      <c r="I249" t="s">
        <v>304</v>
      </c>
      <c r="J249">
        <v>16.100000000000001</v>
      </c>
      <c r="K249" s="23">
        <f t="shared" si="3"/>
        <v>0.40716706800000002</v>
      </c>
      <c r="L249">
        <v>1</v>
      </c>
      <c r="M249">
        <v>99</v>
      </c>
      <c r="N249" t="s">
        <v>364</v>
      </c>
      <c r="P249">
        <v>1</v>
      </c>
    </row>
    <row r="250" spans="1:16" x14ac:dyDescent="0.35">
      <c r="A250" t="s">
        <v>288</v>
      </c>
      <c r="B250">
        <v>18</v>
      </c>
      <c r="C250">
        <v>6</v>
      </c>
      <c r="D250" t="s">
        <v>29</v>
      </c>
      <c r="E250">
        <v>7</v>
      </c>
      <c r="F250">
        <v>137</v>
      </c>
      <c r="G250" t="s">
        <v>48</v>
      </c>
      <c r="H250" t="s">
        <v>305</v>
      </c>
      <c r="I250" t="s">
        <v>304</v>
      </c>
      <c r="J250">
        <v>16.7</v>
      </c>
      <c r="K250" s="23">
        <f t="shared" si="3"/>
        <v>0.43808041199999997</v>
      </c>
      <c r="L250">
        <v>1</v>
      </c>
      <c r="M250">
        <v>99</v>
      </c>
      <c r="N250" t="s">
        <v>364</v>
      </c>
      <c r="P250">
        <v>1</v>
      </c>
    </row>
    <row r="251" spans="1:16" x14ac:dyDescent="0.35">
      <c r="A251" t="s">
        <v>288</v>
      </c>
      <c r="B251">
        <v>18</v>
      </c>
      <c r="C251">
        <v>8</v>
      </c>
      <c r="D251" t="s">
        <v>29</v>
      </c>
      <c r="E251">
        <v>6.7</v>
      </c>
      <c r="F251">
        <v>170</v>
      </c>
      <c r="G251" t="s">
        <v>48</v>
      </c>
      <c r="H251" t="s">
        <v>305</v>
      </c>
      <c r="I251" t="s">
        <v>304</v>
      </c>
      <c r="J251">
        <v>17</v>
      </c>
      <c r="K251" s="23">
        <f t="shared" si="3"/>
        <v>0.45396120000000001</v>
      </c>
      <c r="L251">
        <v>0</v>
      </c>
      <c r="M251">
        <v>100</v>
      </c>
      <c r="N251" t="s">
        <v>364</v>
      </c>
      <c r="P251">
        <v>1</v>
      </c>
    </row>
    <row r="252" spans="1:16" x14ac:dyDescent="0.35">
      <c r="A252" t="s">
        <v>288</v>
      </c>
      <c r="B252">
        <v>18</v>
      </c>
      <c r="C252">
        <v>23</v>
      </c>
      <c r="D252" t="s">
        <v>29</v>
      </c>
      <c r="E252">
        <v>7.3</v>
      </c>
      <c r="F252">
        <v>359</v>
      </c>
      <c r="G252" t="s">
        <v>48</v>
      </c>
      <c r="H252" t="s">
        <v>305</v>
      </c>
      <c r="I252" t="s">
        <v>304</v>
      </c>
      <c r="J252">
        <v>17</v>
      </c>
      <c r="K252" s="23">
        <f t="shared" si="3"/>
        <v>0.45396120000000001</v>
      </c>
      <c r="L252">
        <v>0</v>
      </c>
      <c r="M252">
        <v>100</v>
      </c>
      <c r="N252" t="s">
        <v>364</v>
      </c>
      <c r="P252">
        <v>1</v>
      </c>
    </row>
    <row r="253" spans="1:16" x14ac:dyDescent="0.35">
      <c r="A253" t="s">
        <v>288</v>
      </c>
      <c r="B253">
        <v>18</v>
      </c>
      <c r="C253">
        <v>1</v>
      </c>
      <c r="D253" t="s">
        <v>29</v>
      </c>
      <c r="E253">
        <v>8.8000000000000007</v>
      </c>
      <c r="F253">
        <v>34</v>
      </c>
      <c r="G253" t="s">
        <v>48</v>
      </c>
      <c r="H253" t="s">
        <v>305</v>
      </c>
      <c r="I253" t="s">
        <v>304</v>
      </c>
      <c r="J253">
        <v>17.600000000000001</v>
      </c>
      <c r="K253" s="23">
        <f t="shared" si="3"/>
        <v>0.48657100800000008</v>
      </c>
      <c r="L253">
        <v>0</v>
      </c>
      <c r="M253">
        <v>100</v>
      </c>
      <c r="N253" t="s">
        <v>462</v>
      </c>
      <c r="P253">
        <v>1</v>
      </c>
    </row>
    <row r="254" spans="1:16" x14ac:dyDescent="0.35">
      <c r="A254" t="s">
        <v>288</v>
      </c>
      <c r="B254">
        <v>18</v>
      </c>
      <c r="C254">
        <v>16</v>
      </c>
      <c r="D254" t="s">
        <v>29</v>
      </c>
      <c r="E254">
        <v>4.9000000000000004</v>
      </c>
      <c r="F254">
        <v>259</v>
      </c>
      <c r="G254" t="s">
        <v>48</v>
      </c>
      <c r="H254" t="s">
        <v>305</v>
      </c>
      <c r="I254" t="s">
        <v>304</v>
      </c>
      <c r="J254">
        <v>17.600000000000001</v>
      </c>
      <c r="K254" s="23">
        <f t="shared" si="3"/>
        <v>0.48657100800000008</v>
      </c>
      <c r="L254">
        <v>0</v>
      </c>
      <c r="M254">
        <v>100</v>
      </c>
      <c r="N254" t="s">
        <v>364</v>
      </c>
      <c r="P254">
        <v>1</v>
      </c>
    </row>
    <row r="255" spans="1:16" x14ac:dyDescent="0.35">
      <c r="A255" t="s">
        <v>288</v>
      </c>
      <c r="B255">
        <v>18</v>
      </c>
      <c r="C255">
        <v>3</v>
      </c>
      <c r="D255" t="s">
        <v>29</v>
      </c>
      <c r="E255">
        <v>8.6</v>
      </c>
      <c r="F255">
        <v>96</v>
      </c>
      <c r="G255" t="s">
        <v>48</v>
      </c>
      <c r="H255" t="s">
        <v>305</v>
      </c>
      <c r="I255" t="s">
        <v>304</v>
      </c>
      <c r="J255">
        <v>19.5</v>
      </c>
      <c r="K255" s="23">
        <f t="shared" si="3"/>
        <v>0.59729670000000001</v>
      </c>
      <c r="L255">
        <v>0</v>
      </c>
      <c r="M255">
        <v>100</v>
      </c>
      <c r="N255" t="s">
        <v>462</v>
      </c>
      <c r="P255">
        <v>1</v>
      </c>
    </row>
    <row r="256" spans="1:16" x14ac:dyDescent="0.35">
      <c r="A256" t="s">
        <v>288</v>
      </c>
      <c r="B256">
        <v>18</v>
      </c>
      <c r="C256">
        <v>9</v>
      </c>
      <c r="D256" t="s">
        <v>29</v>
      </c>
      <c r="E256">
        <v>9.6</v>
      </c>
      <c r="F256">
        <v>173</v>
      </c>
      <c r="G256" t="s">
        <v>48</v>
      </c>
      <c r="H256" t="s">
        <v>305</v>
      </c>
      <c r="I256" t="s">
        <v>304</v>
      </c>
      <c r="J256">
        <v>19.7</v>
      </c>
      <c r="K256" s="23">
        <f t="shared" si="3"/>
        <v>0.60961177199999994</v>
      </c>
      <c r="L256">
        <v>0</v>
      </c>
      <c r="M256">
        <v>100</v>
      </c>
      <c r="N256" t="s">
        <v>364</v>
      </c>
      <c r="P256">
        <v>1</v>
      </c>
    </row>
    <row r="257" spans="1:20" x14ac:dyDescent="0.35">
      <c r="A257" t="s">
        <v>288</v>
      </c>
      <c r="B257">
        <v>18</v>
      </c>
      <c r="C257">
        <v>18</v>
      </c>
      <c r="D257" t="s">
        <v>29</v>
      </c>
      <c r="E257">
        <v>7.4</v>
      </c>
      <c r="F257">
        <v>270</v>
      </c>
      <c r="G257" t="s">
        <v>48</v>
      </c>
      <c r="H257" t="s">
        <v>305</v>
      </c>
      <c r="I257" t="s">
        <v>304</v>
      </c>
      <c r="J257">
        <v>22.3</v>
      </c>
      <c r="K257" s="23">
        <f t="shared" si="3"/>
        <v>0.78114313200000007</v>
      </c>
      <c r="L257">
        <v>2</v>
      </c>
      <c r="M257">
        <v>98</v>
      </c>
      <c r="N257" t="s">
        <v>319</v>
      </c>
      <c r="P257">
        <v>1</v>
      </c>
    </row>
    <row r="258" spans="1:20" x14ac:dyDescent="0.35">
      <c r="A258" t="s">
        <v>288</v>
      </c>
      <c r="B258">
        <v>18</v>
      </c>
      <c r="C258">
        <v>13</v>
      </c>
      <c r="D258" t="s">
        <v>29</v>
      </c>
      <c r="E258">
        <v>6.8</v>
      </c>
      <c r="F258">
        <v>240</v>
      </c>
      <c r="G258" t="s">
        <v>48</v>
      </c>
      <c r="H258" t="s">
        <v>305</v>
      </c>
      <c r="I258" t="s">
        <v>304</v>
      </c>
      <c r="J258">
        <v>23.1</v>
      </c>
      <c r="K258" s="23">
        <f t="shared" ref="K258:K321" si="4">(((J258/2)^2)*3.1416)/500</f>
        <v>0.83819458799999991</v>
      </c>
      <c r="L258">
        <v>0</v>
      </c>
      <c r="M258">
        <v>100</v>
      </c>
      <c r="N258" t="s">
        <v>319</v>
      </c>
      <c r="P258">
        <v>1</v>
      </c>
    </row>
    <row r="259" spans="1:20" x14ac:dyDescent="0.35">
      <c r="A259" t="s">
        <v>288</v>
      </c>
      <c r="B259">
        <v>18</v>
      </c>
      <c r="C259">
        <v>4</v>
      </c>
      <c r="D259" t="s">
        <v>29</v>
      </c>
      <c r="E259">
        <v>5.5</v>
      </c>
      <c r="F259">
        <v>97</v>
      </c>
      <c r="G259" t="s">
        <v>48</v>
      </c>
      <c r="H259" t="s">
        <v>305</v>
      </c>
      <c r="I259" t="s">
        <v>304</v>
      </c>
      <c r="J259">
        <v>24.7</v>
      </c>
      <c r="K259" s="23">
        <f t="shared" si="4"/>
        <v>0.95832937199999979</v>
      </c>
      <c r="L259">
        <v>0</v>
      </c>
      <c r="M259">
        <v>100</v>
      </c>
      <c r="N259" t="s">
        <v>319</v>
      </c>
      <c r="P259">
        <v>1</v>
      </c>
    </row>
    <row r="260" spans="1:20" x14ac:dyDescent="0.35">
      <c r="A260" t="s">
        <v>288</v>
      </c>
      <c r="B260">
        <v>18</v>
      </c>
      <c r="C260">
        <v>7</v>
      </c>
      <c r="D260" t="s">
        <v>29</v>
      </c>
      <c r="E260">
        <v>3.6</v>
      </c>
      <c r="F260">
        <v>160</v>
      </c>
      <c r="G260" t="s">
        <v>48</v>
      </c>
      <c r="H260" t="s">
        <v>305</v>
      </c>
      <c r="I260" t="s">
        <v>304</v>
      </c>
      <c r="J260">
        <v>25.5</v>
      </c>
      <c r="K260" s="23">
        <f t="shared" si="4"/>
        <v>1.0214127</v>
      </c>
      <c r="L260">
        <v>0</v>
      </c>
      <c r="M260">
        <v>100</v>
      </c>
      <c r="N260" t="s">
        <v>364</v>
      </c>
      <c r="P260">
        <v>1</v>
      </c>
    </row>
    <row r="261" spans="1:20" x14ac:dyDescent="0.35">
      <c r="A261" t="s">
        <v>288</v>
      </c>
      <c r="B261">
        <v>18</v>
      </c>
      <c r="C261">
        <v>22</v>
      </c>
      <c r="D261" t="s">
        <v>29</v>
      </c>
      <c r="E261">
        <v>7.4</v>
      </c>
      <c r="F261">
        <v>350</v>
      </c>
      <c r="G261" t="s">
        <v>48</v>
      </c>
      <c r="H261" t="s">
        <v>304</v>
      </c>
      <c r="I261" t="s">
        <v>304</v>
      </c>
      <c r="J261">
        <v>21.2</v>
      </c>
      <c r="K261" s="23">
        <f t="shared" si="4"/>
        <v>0.70598035200000009</v>
      </c>
      <c r="L261">
        <v>0</v>
      </c>
      <c r="M261">
        <v>20</v>
      </c>
      <c r="N261" t="s">
        <v>364</v>
      </c>
      <c r="O261" t="s">
        <v>443</v>
      </c>
      <c r="T261" t="s">
        <v>455</v>
      </c>
    </row>
    <row r="262" spans="1:20" x14ac:dyDescent="0.35">
      <c r="A262" t="s">
        <v>288</v>
      </c>
      <c r="B262">
        <v>18</v>
      </c>
      <c r="C262">
        <v>15</v>
      </c>
      <c r="D262" t="s">
        <v>29</v>
      </c>
      <c r="E262">
        <v>4.2</v>
      </c>
      <c r="F262">
        <v>247</v>
      </c>
      <c r="G262" t="s">
        <v>48</v>
      </c>
      <c r="H262" t="s">
        <v>304</v>
      </c>
      <c r="I262" t="s">
        <v>304</v>
      </c>
      <c r="J262">
        <v>34.1</v>
      </c>
      <c r="K262" s="23">
        <f t="shared" si="4"/>
        <v>1.8265419480000002</v>
      </c>
      <c r="L262">
        <v>0</v>
      </c>
      <c r="M262">
        <v>33</v>
      </c>
      <c r="N262" t="s">
        <v>319</v>
      </c>
      <c r="O262" t="s">
        <v>466</v>
      </c>
      <c r="T262" t="s">
        <v>449</v>
      </c>
    </row>
    <row r="263" spans="1:20" x14ac:dyDescent="0.35">
      <c r="A263" t="s">
        <v>288</v>
      </c>
      <c r="B263">
        <v>18</v>
      </c>
      <c r="C263">
        <v>5</v>
      </c>
      <c r="D263" t="s">
        <v>29</v>
      </c>
      <c r="E263">
        <v>1.5</v>
      </c>
      <c r="F263">
        <v>135</v>
      </c>
      <c r="G263" t="s">
        <v>48</v>
      </c>
      <c r="H263" t="s">
        <v>304</v>
      </c>
      <c r="I263" t="s">
        <v>304</v>
      </c>
      <c r="J263">
        <v>44.7</v>
      </c>
      <c r="K263" s="23">
        <f t="shared" si="4"/>
        <v>3.1385997720000001</v>
      </c>
      <c r="L263">
        <v>0</v>
      </c>
      <c r="M263">
        <v>33</v>
      </c>
      <c r="N263" t="s">
        <v>319</v>
      </c>
      <c r="O263" t="s">
        <v>465</v>
      </c>
      <c r="T263" t="s">
        <v>454</v>
      </c>
    </row>
    <row r="264" spans="1:20" x14ac:dyDescent="0.35">
      <c r="A264" t="s">
        <v>288</v>
      </c>
      <c r="B264">
        <v>19</v>
      </c>
      <c r="C264">
        <v>21</v>
      </c>
      <c r="D264" t="s">
        <v>29</v>
      </c>
      <c r="E264">
        <v>4.5999999999999996</v>
      </c>
      <c r="F264">
        <v>260</v>
      </c>
      <c r="G264" t="s">
        <v>467</v>
      </c>
      <c r="H264" t="s">
        <v>305</v>
      </c>
      <c r="I264" t="s">
        <v>305</v>
      </c>
      <c r="J264">
        <v>12.1</v>
      </c>
      <c r="K264" s="23">
        <f t="shared" si="4"/>
        <v>0.229980828</v>
      </c>
      <c r="L264">
        <v>0</v>
      </c>
      <c r="M264">
        <v>0</v>
      </c>
      <c r="N264" t="s">
        <v>462</v>
      </c>
      <c r="P264">
        <v>1</v>
      </c>
    </row>
    <row r="265" spans="1:20" x14ac:dyDescent="0.35">
      <c r="A265" t="s">
        <v>288</v>
      </c>
      <c r="B265">
        <v>19</v>
      </c>
      <c r="C265">
        <v>30</v>
      </c>
      <c r="D265" t="s">
        <v>29</v>
      </c>
      <c r="E265">
        <v>6.5</v>
      </c>
      <c r="F265">
        <v>358</v>
      </c>
      <c r="G265" t="s">
        <v>467</v>
      </c>
      <c r="H265" t="s">
        <v>305</v>
      </c>
      <c r="I265" t="s">
        <v>305</v>
      </c>
      <c r="J265">
        <v>17</v>
      </c>
      <c r="K265" s="23">
        <f t="shared" si="4"/>
        <v>0.45396120000000001</v>
      </c>
      <c r="L265">
        <v>0</v>
      </c>
      <c r="M265">
        <v>0</v>
      </c>
      <c r="N265" t="s">
        <v>462</v>
      </c>
      <c r="P265">
        <v>5</v>
      </c>
    </row>
    <row r="266" spans="1:20" x14ac:dyDescent="0.35">
      <c r="A266" t="s">
        <v>288</v>
      </c>
      <c r="B266">
        <v>19</v>
      </c>
      <c r="C266">
        <v>14</v>
      </c>
      <c r="D266" t="s">
        <v>29</v>
      </c>
      <c r="E266">
        <v>0.8</v>
      </c>
      <c r="F266">
        <v>163</v>
      </c>
      <c r="G266" t="s">
        <v>467</v>
      </c>
      <c r="H266" t="s">
        <v>305</v>
      </c>
      <c r="I266" t="s">
        <v>305</v>
      </c>
      <c r="J266">
        <v>19.8</v>
      </c>
      <c r="K266" s="23">
        <f t="shared" si="4"/>
        <v>0.61581643200000002</v>
      </c>
      <c r="L266">
        <v>0</v>
      </c>
      <c r="M266">
        <v>0</v>
      </c>
      <c r="N266" t="s">
        <v>364</v>
      </c>
      <c r="P266">
        <v>2</v>
      </c>
    </row>
    <row r="267" spans="1:20" x14ac:dyDescent="0.35">
      <c r="A267" t="s">
        <v>288</v>
      </c>
      <c r="B267">
        <v>19</v>
      </c>
      <c r="C267">
        <v>15</v>
      </c>
      <c r="D267" t="s">
        <v>29</v>
      </c>
      <c r="E267">
        <v>3.8</v>
      </c>
      <c r="F267">
        <v>171</v>
      </c>
      <c r="G267" t="s">
        <v>467</v>
      </c>
      <c r="H267" t="s">
        <v>305</v>
      </c>
      <c r="I267" t="s">
        <v>305</v>
      </c>
      <c r="J267">
        <v>27</v>
      </c>
      <c r="K267" s="23">
        <f t="shared" si="4"/>
        <v>1.1451131999999999</v>
      </c>
      <c r="L267">
        <v>0</v>
      </c>
      <c r="M267">
        <v>0</v>
      </c>
      <c r="N267" t="s">
        <v>364</v>
      </c>
      <c r="P267">
        <v>2</v>
      </c>
    </row>
    <row r="268" spans="1:20" x14ac:dyDescent="0.35">
      <c r="A268" t="s">
        <v>288</v>
      </c>
      <c r="B268">
        <v>19</v>
      </c>
      <c r="C268">
        <v>23</v>
      </c>
      <c r="D268" t="s">
        <v>29</v>
      </c>
      <c r="E268">
        <v>3.4</v>
      </c>
      <c r="F268">
        <v>272</v>
      </c>
      <c r="G268" t="s">
        <v>467</v>
      </c>
      <c r="H268" t="s">
        <v>305</v>
      </c>
      <c r="I268" t="s">
        <v>305</v>
      </c>
      <c r="J268">
        <v>27.7</v>
      </c>
      <c r="K268" s="23">
        <f t="shared" si="4"/>
        <v>1.2052591319999999</v>
      </c>
      <c r="L268">
        <v>0</v>
      </c>
      <c r="M268">
        <v>0</v>
      </c>
      <c r="N268" t="s">
        <v>319</v>
      </c>
      <c r="P268">
        <v>2</v>
      </c>
    </row>
    <row r="269" spans="1:20" x14ac:dyDescent="0.35">
      <c r="A269" t="s">
        <v>288</v>
      </c>
      <c r="B269">
        <v>19</v>
      </c>
      <c r="C269">
        <v>16</v>
      </c>
      <c r="D269" t="s">
        <v>29</v>
      </c>
      <c r="E269">
        <v>10.6</v>
      </c>
      <c r="F269">
        <v>190</v>
      </c>
      <c r="G269" t="s">
        <v>478</v>
      </c>
      <c r="H269" t="s">
        <v>305</v>
      </c>
      <c r="I269" t="s">
        <v>305</v>
      </c>
      <c r="J269">
        <v>38</v>
      </c>
      <c r="K269" s="23">
        <f t="shared" si="4"/>
        <v>2.2682351999999999</v>
      </c>
      <c r="L269" t="s">
        <v>202</v>
      </c>
      <c r="M269" t="s">
        <v>202</v>
      </c>
      <c r="N269" t="s">
        <v>202</v>
      </c>
      <c r="T269" t="s">
        <v>479</v>
      </c>
    </row>
    <row r="270" spans="1:20" x14ac:dyDescent="0.35">
      <c r="A270" t="s">
        <v>288</v>
      </c>
      <c r="B270">
        <v>19</v>
      </c>
      <c r="C270">
        <v>25</v>
      </c>
      <c r="D270" t="s">
        <v>29</v>
      </c>
      <c r="E270">
        <v>7.8</v>
      </c>
      <c r="F270">
        <v>334</v>
      </c>
      <c r="G270" t="s">
        <v>467</v>
      </c>
      <c r="H270" t="s">
        <v>305</v>
      </c>
      <c r="I270" t="s">
        <v>305</v>
      </c>
      <c r="J270">
        <v>40.6</v>
      </c>
      <c r="K270" s="23">
        <f t="shared" si="4"/>
        <v>2.5892438879999999</v>
      </c>
      <c r="L270">
        <v>0</v>
      </c>
      <c r="M270">
        <v>0</v>
      </c>
      <c r="N270" t="s">
        <v>364</v>
      </c>
      <c r="P270">
        <v>2</v>
      </c>
    </row>
    <row r="271" spans="1:20" x14ac:dyDescent="0.35">
      <c r="A271" t="s">
        <v>288</v>
      </c>
      <c r="B271">
        <v>19</v>
      </c>
      <c r="C271">
        <v>2</v>
      </c>
      <c r="D271" t="s">
        <v>29</v>
      </c>
      <c r="E271">
        <v>10</v>
      </c>
      <c r="F271">
        <v>19</v>
      </c>
      <c r="G271" t="s">
        <v>478</v>
      </c>
      <c r="H271" t="s">
        <v>305</v>
      </c>
      <c r="I271" t="s">
        <v>202</v>
      </c>
      <c r="J271">
        <v>9</v>
      </c>
      <c r="K271" s="23">
        <f t="shared" si="4"/>
        <v>0.12723479999999998</v>
      </c>
      <c r="L271" t="s">
        <v>202</v>
      </c>
      <c r="M271" t="s">
        <v>202</v>
      </c>
      <c r="N271" t="s">
        <v>202</v>
      </c>
      <c r="T271" t="s">
        <v>479</v>
      </c>
    </row>
    <row r="272" spans="1:20" x14ac:dyDescent="0.35">
      <c r="A272" t="s">
        <v>288</v>
      </c>
      <c r="B272">
        <v>19</v>
      </c>
      <c r="C272">
        <v>13</v>
      </c>
      <c r="D272" t="s">
        <v>29</v>
      </c>
      <c r="E272">
        <v>8.8000000000000007</v>
      </c>
      <c r="F272">
        <v>135</v>
      </c>
      <c r="G272" t="s">
        <v>478</v>
      </c>
      <c r="H272" t="s">
        <v>305</v>
      </c>
      <c r="I272" t="s">
        <v>202</v>
      </c>
      <c r="J272">
        <v>9.5</v>
      </c>
      <c r="K272" s="23">
        <f t="shared" si="4"/>
        <v>0.14176469999999999</v>
      </c>
      <c r="L272" t="s">
        <v>202</v>
      </c>
      <c r="M272" t="s">
        <v>202</v>
      </c>
      <c r="N272" t="s">
        <v>202</v>
      </c>
      <c r="T272" t="s">
        <v>479</v>
      </c>
    </row>
    <row r="273" spans="1:20" x14ac:dyDescent="0.35">
      <c r="A273" t="s">
        <v>288</v>
      </c>
      <c r="B273">
        <v>19</v>
      </c>
      <c r="C273">
        <v>9</v>
      </c>
      <c r="D273" t="s">
        <v>29</v>
      </c>
      <c r="E273">
        <v>7.2</v>
      </c>
      <c r="F273">
        <v>102</v>
      </c>
      <c r="G273" t="s">
        <v>478</v>
      </c>
      <c r="H273" t="s">
        <v>305</v>
      </c>
      <c r="I273" t="s">
        <v>202</v>
      </c>
      <c r="J273">
        <v>10.7</v>
      </c>
      <c r="K273" s="23">
        <f t="shared" si="4"/>
        <v>0.17984089199999997</v>
      </c>
      <c r="L273" t="s">
        <v>202</v>
      </c>
      <c r="M273" t="s">
        <v>202</v>
      </c>
      <c r="N273" t="s">
        <v>202</v>
      </c>
      <c r="T273" t="s">
        <v>480</v>
      </c>
    </row>
    <row r="274" spans="1:20" x14ac:dyDescent="0.35">
      <c r="A274" t="s">
        <v>288</v>
      </c>
      <c r="B274">
        <v>19</v>
      </c>
      <c r="C274">
        <v>10</v>
      </c>
      <c r="D274" t="s">
        <v>29</v>
      </c>
      <c r="E274">
        <v>7.7</v>
      </c>
      <c r="F274">
        <v>117</v>
      </c>
      <c r="G274" t="s">
        <v>478</v>
      </c>
      <c r="H274" t="s">
        <v>305</v>
      </c>
      <c r="I274" t="s">
        <v>202</v>
      </c>
      <c r="J274">
        <v>11.5</v>
      </c>
      <c r="K274" s="23">
        <f t="shared" si="4"/>
        <v>0.20773830000000001</v>
      </c>
      <c r="L274" t="s">
        <v>202</v>
      </c>
      <c r="M274" t="s">
        <v>202</v>
      </c>
      <c r="N274" t="s">
        <v>202</v>
      </c>
      <c r="T274" t="s">
        <v>479</v>
      </c>
    </row>
    <row r="275" spans="1:20" x14ac:dyDescent="0.35">
      <c r="A275" t="s">
        <v>288</v>
      </c>
      <c r="B275">
        <v>19</v>
      </c>
      <c r="C275">
        <v>4</v>
      </c>
      <c r="D275" t="s">
        <v>29</v>
      </c>
      <c r="E275">
        <v>6.4</v>
      </c>
      <c r="F275">
        <v>29</v>
      </c>
      <c r="G275" t="s">
        <v>478</v>
      </c>
      <c r="H275" t="s">
        <v>305</v>
      </c>
      <c r="I275" t="s">
        <v>202</v>
      </c>
      <c r="J275">
        <v>12</v>
      </c>
      <c r="K275" s="23">
        <f t="shared" si="4"/>
        <v>0.22619520000000001</v>
      </c>
      <c r="L275" t="s">
        <v>202</v>
      </c>
      <c r="M275" t="s">
        <v>202</v>
      </c>
      <c r="N275" t="s">
        <v>202</v>
      </c>
      <c r="T275" t="s">
        <v>479</v>
      </c>
    </row>
    <row r="276" spans="1:20" x14ac:dyDescent="0.35">
      <c r="A276" t="s">
        <v>288</v>
      </c>
      <c r="B276">
        <v>19</v>
      </c>
      <c r="C276">
        <v>1</v>
      </c>
      <c r="D276" t="s">
        <v>29</v>
      </c>
      <c r="E276">
        <v>11</v>
      </c>
      <c r="F276">
        <v>14</v>
      </c>
      <c r="G276" t="s">
        <v>467</v>
      </c>
      <c r="H276" t="s">
        <v>304</v>
      </c>
      <c r="I276" t="s">
        <v>304</v>
      </c>
      <c r="J276">
        <v>8.6</v>
      </c>
      <c r="K276" s="23">
        <f t="shared" si="4"/>
        <v>0.11617636799999999</v>
      </c>
      <c r="L276">
        <v>0</v>
      </c>
      <c r="M276">
        <v>0</v>
      </c>
      <c r="N276" t="s">
        <v>462</v>
      </c>
    </row>
    <row r="277" spans="1:20" x14ac:dyDescent="0.35">
      <c r="A277" t="s">
        <v>288</v>
      </c>
      <c r="B277">
        <v>19</v>
      </c>
      <c r="C277">
        <v>8</v>
      </c>
      <c r="D277" t="s">
        <v>29</v>
      </c>
      <c r="E277">
        <v>9.3000000000000007</v>
      </c>
      <c r="F277">
        <v>100</v>
      </c>
      <c r="G277" s="19" t="s">
        <v>48</v>
      </c>
      <c r="H277" t="s">
        <v>304</v>
      </c>
      <c r="I277" t="s">
        <v>304</v>
      </c>
      <c r="J277">
        <v>13.2</v>
      </c>
      <c r="K277" s="23">
        <f t="shared" si="4"/>
        <v>0.27369619199999995</v>
      </c>
      <c r="L277">
        <v>0</v>
      </c>
      <c r="M277">
        <v>0</v>
      </c>
      <c r="N277" t="s">
        <v>364</v>
      </c>
    </row>
    <row r="278" spans="1:20" x14ac:dyDescent="0.35">
      <c r="A278" t="s">
        <v>288</v>
      </c>
      <c r="B278">
        <v>19</v>
      </c>
      <c r="C278">
        <v>12</v>
      </c>
      <c r="D278" t="s">
        <v>29</v>
      </c>
      <c r="E278">
        <v>9.5</v>
      </c>
      <c r="F278">
        <v>120</v>
      </c>
      <c r="G278" t="s">
        <v>467</v>
      </c>
      <c r="H278" t="s">
        <v>304</v>
      </c>
      <c r="I278" t="s">
        <v>304</v>
      </c>
      <c r="J278">
        <v>19.3</v>
      </c>
      <c r="K278" s="23">
        <f t="shared" si="4"/>
        <v>0.585107292</v>
      </c>
      <c r="L278">
        <v>0</v>
      </c>
      <c r="M278">
        <v>0</v>
      </c>
      <c r="N278" t="s">
        <v>364</v>
      </c>
    </row>
    <row r="279" spans="1:20" x14ac:dyDescent="0.35">
      <c r="A279" t="s">
        <v>288</v>
      </c>
      <c r="B279">
        <v>19</v>
      </c>
      <c r="C279">
        <v>27</v>
      </c>
      <c r="D279" t="s">
        <v>29</v>
      </c>
      <c r="E279">
        <v>10.1</v>
      </c>
      <c r="F279">
        <v>336</v>
      </c>
      <c r="G279" t="s">
        <v>467</v>
      </c>
      <c r="H279" t="s">
        <v>304</v>
      </c>
      <c r="I279" t="s">
        <v>304</v>
      </c>
      <c r="J279">
        <v>19.899999999999999</v>
      </c>
      <c r="K279" s="23">
        <f t="shared" si="4"/>
        <v>0.62205250799999989</v>
      </c>
      <c r="L279">
        <v>0</v>
      </c>
      <c r="M279">
        <v>0</v>
      </c>
      <c r="N279" t="s">
        <v>364</v>
      </c>
    </row>
    <row r="280" spans="1:20" x14ac:dyDescent="0.35">
      <c r="A280" t="s">
        <v>288</v>
      </c>
      <c r="B280">
        <v>19</v>
      </c>
      <c r="C280">
        <v>6</v>
      </c>
      <c r="D280" t="s">
        <v>29</v>
      </c>
      <c r="E280">
        <v>2.6</v>
      </c>
      <c r="F280">
        <v>50</v>
      </c>
      <c r="G280" s="19" t="s">
        <v>48</v>
      </c>
      <c r="H280" t="s">
        <v>304</v>
      </c>
      <c r="I280" t="s">
        <v>304</v>
      </c>
      <c r="J280">
        <v>20.399999999999999</v>
      </c>
      <c r="K280" s="23">
        <f t="shared" si="4"/>
        <v>0.653704128</v>
      </c>
      <c r="L280">
        <v>0</v>
      </c>
      <c r="M280">
        <v>0</v>
      </c>
      <c r="N280" t="s">
        <v>364</v>
      </c>
    </row>
    <row r="281" spans="1:20" x14ac:dyDescent="0.35">
      <c r="A281" t="s">
        <v>288</v>
      </c>
      <c r="B281">
        <v>19</v>
      </c>
      <c r="C281">
        <v>11</v>
      </c>
      <c r="D281" t="s">
        <v>29</v>
      </c>
      <c r="E281">
        <v>11</v>
      </c>
      <c r="F281">
        <v>118</v>
      </c>
      <c r="G281" t="s">
        <v>467</v>
      </c>
      <c r="H281" t="s">
        <v>304</v>
      </c>
      <c r="I281" t="s">
        <v>304</v>
      </c>
      <c r="J281">
        <v>21.7</v>
      </c>
      <c r="K281" s="23">
        <f t="shared" si="4"/>
        <v>0.73967401199999994</v>
      </c>
      <c r="L281">
        <v>0</v>
      </c>
      <c r="M281">
        <v>0</v>
      </c>
      <c r="N281" t="s">
        <v>364</v>
      </c>
    </row>
    <row r="282" spans="1:20" x14ac:dyDescent="0.35">
      <c r="A282" t="s">
        <v>288</v>
      </c>
      <c r="B282">
        <v>19</v>
      </c>
      <c r="C282">
        <v>7</v>
      </c>
      <c r="D282" t="s">
        <v>29</v>
      </c>
      <c r="E282">
        <v>8.6</v>
      </c>
      <c r="F282">
        <v>50</v>
      </c>
      <c r="G282" s="19" t="s">
        <v>48</v>
      </c>
      <c r="H282" t="s">
        <v>304</v>
      </c>
      <c r="I282" t="s">
        <v>304</v>
      </c>
      <c r="J282">
        <v>22.1</v>
      </c>
      <c r="K282" s="23">
        <f t="shared" si="4"/>
        <v>0.76719442800000015</v>
      </c>
      <c r="L282">
        <v>0</v>
      </c>
      <c r="M282">
        <v>0</v>
      </c>
      <c r="N282" t="s">
        <v>364</v>
      </c>
    </row>
    <row r="283" spans="1:20" x14ac:dyDescent="0.35">
      <c r="A283" t="s">
        <v>288</v>
      </c>
      <c r="B283">
        <v>19</v>
      </c>
      <c r="C283">
        <v>17</v>
      </c>
      <c r="D283" t="s">
        <v>29</v>
      </c>
      <c r="E283">
        <v>3.5</v>
      </c>
      <c r="F283">
        <v>224</v>
      </c>
      <c r="G283" t="s">
        <v>467</v>
      </c>
      <c r="H283" t="s">
        <v>304</v>
      </c>
      <c r="I283" t="s">
        <v>304</v>
      </c>
      <c r="J283">
        <v>32.799999999999997</v>
      </c>
      <c r="K283" s="23">
        <f t="shared" si="4"/>
        <v>1.6899294719999998</v>
      </c>
      <c r="L283">
        <v>0</v>
      </c>
      <c r="M283">
        <v>0</v>
      </c>
      <c r="N283" t="s">
        <v>364</v>
      </c>
      <c r="O283" t="s">
        <v>313</v>
      </c>
      <c r="T283" t="s">
        <v>457</v>
      </c>
    </row>
    <row r="284" spans="1:20" x14ac:dyDescent="0.35">
      <c r="A284" t="s">
        <v>288</v>
      </c>
      <c r="B284">
        <v>19</v>
      </c>
      <c r="C284">
        <v>3</v>
      </c>
      <c r="D284" t="s">
        <v>29</v>
      </c>
      <c r="E284">
        <v>6</v>
      </c>
      <c r="F284">
        <v>29</v>
      </c>
      <c r="G284" s="19" t="s">
        <v>48</v>
      </c>
      <c r="H284" t="s">
        <v>304</v>
      </c>
      <c r="I284" t="s">
        <v>304</v>
      </c>
      <c r="J284">
        <v>32.9</v>
      </c>
      <c r="K284" s="23">
        <f t="shared" si="4"/>
        <v>1.7002496279999999</v>
      </c>
      <c r="L284">
        <v>0</v>
      </c>
      <c r="M284">
        <v>0</v>
      </c>
      <c r="N284" t="s">
        <v>319</v>
      </c>
    </row>
    <row r="285" spans="1:20" x14ac:dyDescent="0.35">
      <c r="A285" t="s">
        <v>288</v>
      </c>
      <c r="B285">
        <v>19</v>
      </c>
      <c r="C285">
        <v>20</v>
      </c>
      <c r="D285" t="s">
        <v>29</v>
      </c>
      <c r="E285">
        <v>10.9</v>
      </c>
      <c r="F285">
        <v>247</v>
      </c>
      <c r="G285" t="s">
        <v>467</v>
      </c>
      <c r="H285" t="s">
        <v>304</v>
      </c>
      <c r="I285" t="s">
        <v>304</v>
      </c>
      <c r="J285">
        <v>37</v>
      </c>
      <c r="K285" s="23">
        <f t="shared" si="4"/>
        <v>2.1504251999999999</v>
      </c>
      <c r="L285">
        <v>0</v>
      </c>
      <c r="M285">
        <v>0</v>
      </c>
      <c r="N285" t="s">
        <v>319</v>
      </c>
    </row>
    <row r="286" spans="1:20" x14ac:dyDescent="0.35">
      <c r="A286" t="s">
        <v>288</v>
      </c>
      <c r="B286">
        <v>19</v>
      </c>
      <c r="C286">
        <v>19</v>
      </c>
      <c r="D286" t="s">
        <v>29</v>
      </c>
      <c r="E286">
        <v>5.2</v>
      </c>
      <c r="F286">
        <v>234</v>
      </c>
      <c r="G286" t="s">
        <v>467</v>
      </c>
      <c r="H286" t="s">
        <v>304</v>
      </c>
      <c r="I286" t="s">
        <v>304</v>
      </c>
      <c r="J286">
        <v>37.799999999999997</v>
      </c>
      <c r="K286" s="23">
        <f t="shared" si="4"/>
        <v>2.2444218719999993</v>
      </c>
      <c r="L286">
        <v>0</v>
      </c>
      <c r="M286">
        <v>0</v>
      </c>
      <c r="N286" t="s">
        <v>319</v>
      </c>
    </row>
    <row r="287" spans="1:20" x14ac:dyDescent="0.35">
      <c r="A287" t="s">
        <v>288</v>
      </c>
      <c r="B287">
        <v>19</v>
      </c>
      <c r="C287">
        <v>18</v>
      </c>
      <c r="D287" t="s">
        <v>29</v>
      </c>
      <c r="E287">
        <v>7.6</v>
      </c>
      <c r="F287">
        <v>229</v>
      </c>
      <c r="G287" t="s">
        <v>467</v>
      </c>
      <c r="H287" t="s">
        <v>304</v>
      </c>
      <c r="I287" t="s">
        <v>304</v>
      </c>
      <c r="J287">
        <v>47.6</v>
      </c>
      <c r="K287" s="23">
        <f t="shared" si="4"/>
        <v>3.5590558080000001</v>
      </c>
      <c r="L287">
        <v>0</v>
      </c>
      <c r="M287">
        <v>0</v>
      </c>
      <c r="N287" t="s">
        <v>319</v>
      </c>
    </row>
    <row r="288" spans="1:20" x14ac:dyDescent="0.35">
      <c r="A288" t="s">
        <v>288</v>
      </c>
      <c r="B288">
        <v>19</v>
      </c>
      <c r="C288">
        <v>22</v>
      </c>
      <c r="D288" t="s">
        <v>29</v>
      </c>
      <c r="E288">
        <v>4.9000000000000004</v>
      </c>
      <c r="F288">
        <v>261</v>
      </c>
      <c r="G288" t="s">
        <v>467</v>
      </c>
      <c r="H288" t="s">
        <v>304</v>
      </c>
      <c r="I288" t="s">
        <v>304</v>
      </c>
      <c r="J288">
        <v>51.9</v>
      </c>
      <c r="K288" s="23">
        <f t="shared" si="4"/>
        <v>4.231122587999999</v>
      </c>
      <c r="L288">
        <v>0</v>
      </c>
      <c r="M288">
        <v>0</v>
      </c>
      <c r="N288" t="s">
        <v>319</v>
      </c>
    </row>
    <row r="289" spans="1:20" x14ac:dyDescent="0.35">
      <c r="A289" t="s">
        <v>288</v>
      </c>
      <c r="B289">
        <v>19</v>
      </c>
      <c r="C289">
        <v>24</v>
      </c>
      <c r="D289" t="s">
        <v>29</v>
      </c>
      <c r="E289">
        <v>8.3000000000000007</v>
      </c>
      <c r="F289">
        <v>290</v>
      </c>
      <c r="G289" t="s">
        <v>467</v>
      </c>
      <c r="H289" t="s">
        <v>304</v>
      </c>
      <c r="I289" t="s">
        <v>304</v>
      </c>
      <c r="J289">
        <v>55.3</v>
      </c>
      <c r="K289" s="23">
        <f t="shared" si="4"/>
        <v>4.8036477719999997</v>
      </c>
      <c r="L289">
        <v>0</v>
      </c>
      <c r="M289">
        <v>0</v>
      </c>
      <c r="N289" t="s">
        <v>319</v>
      </c>
    </row>
    <row r="290" spans="1:20" x14ac:dyDescent="0.35">
      <c r="A290" t="s">
        <v>288</v>
      </c>
      <c r="B290">
        <v>19</v>
      </c>
      <c r="C290">
        <v>29</v>
      </c>
      <c r="D290" t="s">
        <v>29</v>
      </c>
      <c r="E290">
        <v>8.5</v>
      </c>
      <c r="F290">
        <v>353</v>
      </c>
      <c r="G290" t="s">
        <v>467</v>
      </c>
      <c r="H290" t="s">
        <v>304</v>
      </c>
      <c r="I290" t="s">
        <v>304</v>
      </c>
      <c r="J290">
        <v>64</v>
      </c>
      <c r="K290" s="23">
        <f t="shared" si="4"/>
        <v>6.4339968000000001</v>
      </c>
      <c r="L290">
        <v>0</v>
      </c>
      <c r="M290">
        <v>0</v>
      </c>
      <c r="N290" t="s">
        <v>319</v>
      </c>
    </row>
    <row r="291" spans="1:20" x14ac:dyDescent="0.35">
      <c r="A291" t="s">
        <v>288</v>
      </c>
      <c r="B291">
        <v>19</v>
      </c>
      <c r="C291">
        <v>28</v>
      </c>
      <c r="D291" t="s">
        <v>29</v>
      </c>
      <c r="E291">
        <v>3.1</v>
      </c>
      <c r="F291">
        <v>353</v>
      </c>
      <c r="G291" t="s">
        <v>467</v>
      </c>
      <c r="H291" t="s">
        <v>304</v>
      </c>
      <c r="I291" t="s">
        <v>304</v>
      </c>
      <c r="J291">
        <v>68.099999999999994</v>
      </c>
      <c r="K291" s="23">
        <f t="shared" si="4"/>
        <v>7.2847577879999994</v>
      </c>
      <c r="L291">
        <v>0</v>
      </c>
      <c r="M291">
        <v>0</v>
      </c>
      <c r="N291" t="s">
        <v>319</v>
      </c>
      <c r="T291" t="s">
        <v>458</v>
      </c>
    </row>
    <row r="292" spans="1:20" x14ac:dyDescent="0.35">
      <c r="A292" t="s">
        <v>288</v>
      </c>
      <c r="B292">
        <v>19</v>
      </c>
      <c r="C292">
        <v>5</v>
      </c>
      <c r="D292" t="s">
        <v>29</v>
      </c>
      <c r="E292">
        <v>1.6</v>
      </c>
      <c r="F292">
        <v>50</v>
      </c>
      <c r="G292" s="19" t="s">
        <v>48</v>
      </c>
      <c r="H292" t="s">
        <v>304</v>
      </c>
      <c r="I292" t="s">
        <v>304</v>
      </c>
      <c r="J292">
        <v>79.599999999999994</v>
      </c>
      <c r="K292" s="23">
        <f t="shared" si="4"/>
        <v>9.9528401279999983</v>
      </c>
      <c r="L292">
        <v>0</v>
      </c>
      <c r="M292">
        <v>0</v>
      </c>
      <c r="N292" t="s">
        <v>319</v>
      </c>
      <c r="T292" t="s">
        <v>456</v>
      </c>
    </row>
    <row r="293" spans="1:20" x14ac:dyDescent="0.35">
      <c r="A293" t="s">
        <v>288</v>
      </c>
      <c r="B293">
        <v>19</v>
      </c>
      <c r="C293">
        <v>26</v>
      </c>
      <c r="D293" t="s">
        <v>29</v>
      </c>
      <c r="E293">
        <v>10.5</v>
      </c>
      <c r="F293">
        <v>335</v>
      </c>
      <c r="G293" t="s">
        <v>467</v>
      </c>
      <c r="H293" t="s">
        <v>304</v>
      </c>
      <c r="I293" t="s">
        <v>304</v>
      </c>
      <c r="J293">
        <v>83.8</v>
      </c>
      <c r="K293" s="23">
        <f t="shared" si="4"/>
        <v>11.030848752000001</v>
      </c>
      <c r="L293">
        <v>0</v>
      </c>
      <c r="M293">
        <v>0</v>
      </c>
      <c r="N293" t="s">
        <v>319</v>
      </c>
    </row>
    <row r="294" spans="1:20" x14ac:dyDescent="0.35">
      <c r="A294" t="s">
        <v>288</v>
      </c>
      <c r="B294">
        <v>20</v>
      </c>
      <c r="C294">
        <v>14</v>
      </c>
      <c r="D294" t="s">
        <v>29</v>
      </c>
      <c r="E294">
        <v>9</v>
      </c>
      <c r="F294">
        <v>228</v>
      </c>
      <c r="G294" t="s">
        <v>48</v>
      </c>
      <c r="H294" t="s">
        <v>305</v>
      </c>
      <c r="I294" t="s">
        <v>305</v>
      </c>
      <c r="J294">
        <v>44.9</v>
      </c>
      <c r="K294" s="23">
        <f t="shared" si="4"/>
        <v>3.1667485079999995</v>
      </c>
      <c r="L294">
        <v>0</v>
      </c>
      <c r="M294">
        <v>0</v>
      </c>
      <c r="N294" t="s">
        <v>319</v>
      </c>
      <c r="P294">
        <v>4</v>
      </c>
    </row>
    <row r="295" spans="1:20" x14ac:dyDescent="0.35">
      <c r="A295" t="s">
        <v>288</v>
      </c>
      <c r="B295">
        <v>20</v>
      </c>
      <c r="C295">
        <v>15</v>
      </c>
      <c r="D295" t="s">
        <v>29</v>
      </c>
      <c r="E295">
        <v>7.9</v>
      </c>
      <c r="F295">
        <v>246</v>
      </c>
      <c r="G295" t="s">
        <v>48</v>
      </c>
      <c r="H295" t="s">
        <v>305</v>
      </c>
      <c r="I295" t="s">
        <v>305</v>
      </c>
      <c r="J295">
        <v>47.4</v>
      </c>
      <c r="K295" s="23">
        <f t="shared" si="4"/>
        <v>3.5292106079999992</v>
      </c>
      <c r="L295">
        <v>0</v>
      </c>
      <c r="M295">
        <v>0</v>
      </c>
      <c r="N295" t="s">
        <v>319</v>
      </c>
      <c r="P295">
        <v>4</v>
      </c>
    </row>
    <row r="296" spans="1:20" x14ac:dyDescent="0.35">
      <c r="A296" t="s">
        <v>288</v>
      </c>
      <c r="B296">
        <v>20</v>
      </c>
      <c r="C296">
        <v>17</v>
      </c>
      <c r="D296" t="s">
        <v>29</v>
      </c>
      <c r="E296">
        <v>3.2</v>
      </c>
      <c r="F296">
        <v>352</v>
      </c>
      <c r="G296" t="s">
        <v>467</v>
      </c>
      <c r="H296" t="s">
        <v>305</v>
      </c>
      <c r="I296" t="s">
        <v>305</v>
      </c>
      <c r="J296">
        <v>92.9</v>
      </c>
      <c r="K296" s="23">
        <f t="shared" si="4"/>
        <v>13.556648028000003</v>
      </c>
      <c r="L296">
        <v>0</v>
      </c>
      <c r="M296">
        <v>0</v>
      </c>
      <c r="N296" t="s">
        <v>319</v>
      </c>
      <c r="P296">
        <v>5</v>
      </c>
    </row>
    <row r="297" spans="1:20" x14ac:dyDescent="0.35">
      <c r="A297" t="s">
        <v>288</v>
      </c>
      <c r="B297">
        <v>20</v>
      </c>
      <c r="C297">
        <v>1</v>
      </c>
      <c r="D297" t="s">
        <v>29</v>
      </c>
      <c r="E297">
        <v>3.1</v>
      </c>
      <c r="F297">
        <v>4</v>
      </c>
      <c r="G297" t="s">
        <v>467</v>
      </c>
      <c r="H297" t="s">
        <v>305</v>
      </c>
      <c r="I297" t="s">
        <v>305</v>
      </c>
      <c r="J297">
        <v>136</v>
      </c>
      <c r="K297" s="23">
        <f t="shared" si="4"/>
        <v>29.053516800000001</v>
      </c>
      <c r="L297">
        <v>0</v>
      </c>
      <c r="M297">
        <v>0</v>
      </c>
      <c r="N297" t="s">
        <v>309</v>
      </c>
      <c r="P297">
        <v>4</v>
      </c>
    </row>
    <row r="298" spans="1:20" x14ac:dyDescent="0.35">
      <c r="A298" t="s">
        <v>288</v>
      </c>
      <c r="B298">
        <v>20</v>
      </c>
      <c r="C298">
        <v>2</v>
      </c>
      <c r="D298" t="s">
        <v>29</v>
      </c>
      <c r="E298">
        <v>7.7</v>
      </c>
      <c r="F298">
        <v>22</v>
      </c>
      <c r="G298" t="s">
        <v>48</v>
      </c>
      <c r="H298" t="s">
        <v>304</v>
      </c>
      <c r="I298" t="s">
        <v>304</v>
      </c>
      <c r="J298">
        <v>8.1999999999999993</v>
      </c>
      <c r="K298" s="23">
        <f t="shared" si="4"/>
        <v>0.10562059199999999</v>
      </c>
      <c r="L298">
        <v>0</v>
      </c>
      <c r="M298">
        <v>0</v>
      </c>
      <c r="N298" t="s">
        <v>462</v>
      </c>
    </row>
    <row r="299" spans="1:20" x14ac:dyDescent="0.35">
      <c r="A299" t="s">
        <v>288</v>
      </c>
      <c r="B299">
        <v>20</v>
      </c>
      <c r="C299">
        <v>3</v>
      </c>
      <c r="D299" t="s">
        <v>29</v>
      </c>
      <c r="E299">
        <v>10.4</v>
      </c>
      <c r="F299">
        <v>28</v>
      </c>
      <c r="G299" t="s">
        <v>48</v>
      </c>
      <c r="H299" t="s">
        <v>304</v>
      </c>
      <c r="I299" t="s">
        <v>304</v>
      </c>
      <c r="J299">
        <v>11.1</v>
      </c>
      <c r="K299" s="23">
        <f t="shared" si="4"/>
        <v>0.19353826799999999</v>
      </c>
      <c r="L299">
        <v>0</v>
      </c>
      <c r="M299">
        <v>0</v>
      </c>
      <c r="N299" t="s">
        <v>462</v>
      </c>
    </row>
    <row r="300" spans="1:20" x14ac:dyDescent="0.35">
      <c r="A300" t="s">
        <v>288</v>
      </c>
      <c r="B300">
        <v>20</v>
      </c>
      <c r="C300">
        <v>7</v>
      </c>
      <c r="D300" t="s">
        <v>29</v>
      </c>
      <c r="E300">
        <v>10.5</v>
      </c>
      <c r="F300">
        <v>98</v>
      </c>
      <c r="G300" t="s">
        <v>48</v>
      </c>
      <c r="H300" t="s">
        <v>304</v>
      </c>
      <c r="I300" t="s">
        <v>304</v>
      </c>
      <c r="J300">
        <v>14.6</v>
      </c>
      <c r="K300" s="23">
        <f t="shared" si="4"/>
        <v>0.334831728</v>
      </c>
      <c r="L300">
        <v>0</v>
      </c>
      <c r="M300">
        <v>0</v>
      </c>
      <c r="N300" t="s">
        <v>462</v>
      </c>
      <c r="O300" t="s">
        <v>313</v>
      </c>
    </row>
    <row r="301" spans="1:20" x14ac:dyDescent="0.35">
      <c r="A301" t="s">
        <v>288</v>
      </c>
      <c r="B301">
        <v>20</v>
      </c>
      <c r="C301">
        <v>5</v>
      </c>
      <c r="D301" t="s">
        <v>29</v>
      </c>
      <c r="E301">
        <v>8.3000000000000007</v>
      </c>
      <c r="F301">
        <v>61</v>
      </c>
      <c r="G301" t="s">
        <v>48</v>
      </c>
      <c r="H301" t="s">
        <v>304</v>
      </c>
      <c r="I301" t="s">
        <v>304</v>
      </c>
      <c r="J301">
        <v>15.4</v>
      </c>
      <c r="K301" s="23">
        <f t="shared" si="4"/>
        <v>0.37253092800000004</v>
      </c>
      <c r="L301">
        <v>0</v>
      </c>
      <c r="M301">
        <v>0</v>
      </c>
      <c r="N301" t="s">
        <v>462</v>
      </c>
    </row>
    <row r="302" spans="1:20" x14ac:dyDescent="0.35">
      <c r="A302" t="s">
        <v>288</v>
      </c>
      <c r="B302">
        <v>20</v>
      </c>
      <c r="C302">
        <v>16</v>
      </c>
      <c r="D302" t="s">
        <v>29</v>
      </c>
      <c r="E302">
        <v>3.8</v>
      </c>
      <c r="F302">
        <v>334</v>
      </c>
      <c r="G302" t="s">
        <v>48</v>
      </c>
      <c r="H302" t="s">
        <v>304</v>
      </c>
      <c r="I302" t="s">
        <v>304</v>
      </c>
      <c r="J302">
        <v>29.1</v>
      </c>
      <c r="K302" s="23">
        <f t="shared" si="4"/>
        <v>1.3301691480000002</v>
      </c>
      <c r="L302">
        <v>0</v>
      </c>
      <c r="M302">
        <v>0</v>
      </c>
      <c r="N302" t="s">
        <v>319</v>
      </c>
      <c r="T302" t="s">
        <v>455</v>
      </c>
    </row>
    <row r="303" spans="1:20" x14ac:dyDescent="0.35">
      <c r="A303" t="s">
        <v>288</v>
      </c>
      <c r="B303">
        <v>20</v>
      </c>
      <c r="C303">
        <v>12</v>
      </c>
      <c r="D303" t="s">
        <v>29</v>
      </c>
      <c r="E303">
        <v>9.4</v>
      </c>
      <c r="F303">
        <v>207</v>
      </c>
      <c r="G303" t="s">
        <v>48</v>
      </c>
      <c r="H303" t="s">
        <v>304</v>
      </c>
      <c r="I303" t="s">
        <v>304</v>
      </c>
      <c r="J303">
        <v>44.2</v>
      </c>
      <c r="K303" s="23">
        <f t="shared" si="4"/>
        <v>3.0687777120000006</v>
      </c>
      <c r="L303">
        <v>0</v>
      </c>
      <c r="M303">
        <v>0</v>
      </c>
      <c r="N303" t="s">
        <v>319</v>
      </c>
    </row>
    <row r="304" spans="1:20" x14ac:dyDescent="0.35">
      <c r="A304" t="s">
        <v>288</v>
      </c>
      <c r="B304">
        <v>20</v>
      </c>
      <c r="C304">
        <v>6</v>
      </c>
      <c r="D304" t="s">
        <v>29</v>
      </c>
      <c r="E304">
        <v>2.4</v>
      </c>
      <c r="F304">
        <v>74</v>
      </c>
      <c r="G304" t="s">
        <v>48</v>
      </c>
      <c r="H304" t="s">
        <v>304</v>
      </c>
      <c r="I304" t="s">
        <v>304</v>
      </c>
      <c r="J304">
        <v>53</v>
      </c>
      <c r="K304" s="23">
        <f t="shared" si="4"/>
        <v>4.4123771999999999</v>
      </c>
      <c r="L304">
        <v>0</v>
      </c>
      <c r="M304">
        <v>0</v>
      </c>
      <c r="N304" t="s">
        <v>319</v>
      </c>
      <c r="T304" t="s">
        <v>454</v>
      </c>
    </row>
    <row r="305" spans="1:20" x14ac:dyDescent="0.35">
      <c r="A305" t="s">
        <v>288</v>
      </c>
      <c r="B305">
        <v>20</v>
      </c>
      <c r="C305">
        <v>4</v>
      </c>
      <c r="D305" t="s">
        <v>29</v>
      </c>
      <c r="E305">
        <v>4.2</v>
      </c>
      <c r="F305">
        <v>37</v>
      </c>
      <c r="G305" t="s">
        <v>48</v>
      </c>
      <c r="H305" t="s">
        <v>304</v>
      </c>
      <c r="I305" t="s">
        <v>304</v>
      </c>
      <c r="J305">
        <v>66.099999999999994</v>
      </c>
      <c r="K305" s="23">
        <f t="shared" si="4"/>
        <v>6.8631550679999984</v>
      </c>
      <c r="L305">
        <v>0</v>
      </c>
      <c r="M305">
        <v>0</v>
      </c>
      <c r="N305" t="s">
        <v>319</v>
      </c>
    </row>
    <row r="306" spans="1:20" x14ac:dyDescent="0.35">
      <c r="A306" t="s">
        <v>288</v>
      </c>
      <c r="B306">
        <v>20</v>
      </c>
      <c r="C306">
        <v>11</v>
      </c>
      <c r="D306" t="s">
        <v>29</v>
      </c>
      <c r="E306">
        <v>7.1</v>
      </c>
      <c r="F306">
        <v>194</v>
      </c>
      <c r="G306" t="s">
        <v>48</v>
      </c>
      <c r="H306" t="s">
        <v>304</v>
      </c>
      <c r="I306" t="s">
        <v>304</v>
      </c>
      <c r="J306">
        <v>71.099999999999994</v>
      </c>
      <c r="K306" s="23">
        <f t="shared" si="4"/>
        <v>7.9407238679999983</v>
      </c>
      <c r="L306">
        <v>0</v>
      </c>
      <c r="M306">
        <v>0</v>
      </c>
      <c r="N306" t="s">
        <v>319</v>
      </c>
    </row>
    <row r="307" spans="1:20" x14ac:dyDescent="0.35">
      <c r="A307" t="s">
        <v>288</v>
      </c>
      <c r="B307">
        <v>20</v>
      </c>
      <c r="C307">
        <v>10</v>
      </c>
      <c r="D307" t="s">
        <v>29</v>
      </c>
      <c r="E307">
        <v>8.1</v>
      </c>
      <c r="F307">
        <v>192</v>
      </c>
      <c r="G307" t="s">
        <v>48</v>
      </c>
      <c r="H307" t="s">
        <v>304</v>
      </c>
      <c r="I307" t="s">
        <v>304</v>
      </c>
      <c r="J307">
        <v>90.2</v>
      </c>
      <c r="K307" s="23">
        <f t="shared" si="4"/>
        <v>12.780091632000001</v>
      </c>
      <c r="L307">
        <v>0</v>
      </c>
      <c r="M307">
        <v>0</v>
      </c>
      <c r="N307" t="s">
        <v>319</v>
      </c>
    </row>
    <row r="308" spans="1:20" x14ac:dyDescent="0.35">
      <c r="A308" t="s">
        <v>288</v>
      </c>
      <c r="B308">
        <v>20</v>
      </c>
      <c r="C308">
        <v>9</v>
      </c>
      <c r="D308" t="s">
        <v>29</v>
      </c>
      <c r="E308">
        <v>1.5</v>
      </c>
      <c r="F308">
        <v>183</v>
      </c>
      <c r="G308" t="s">
        <v>48</v>
      </c>
      <c r="H308" t="s">
        <v>304</v>
      </c>
      <c r="I308" t="s">
        <v>304</v>
      </c>
      <c r="J308">
        <v>99.1</v>
      </c>
      <c r="K308" s="23">
        <f t="shared" si="4"/>
        <v>15.426528348</v>
      </c>
      <c r="L308">
        <v>0</v>
      </c>
      <c r="M308">
        <v>0</v>
      </c>
      <c r="N308" t="s">
        <v>309</v>
      </c>
      <c r="T308" t="s">
        <v>449</v>
      </c>
    </row>
    <row r="309" spans="1:20" x14ac:dyDescent="0.35">
      <c r="A309" t="s">
        <v>288</v>
      </c>
      <c r="B309">
        <v>20</v>
      </c>
      <c r="C309">
        <v>13</v>
      </c>
      <c r="D309" t="s">
        <v>29</v>
      </c>
      <c r="E309">
        <v>10.5</v>
      </c>
      <c r="F309">
        <v>226</v>
      </c>
      <c r="G309" t="s">
        <v>48</v>
      </c>
      <c r="H309" t="s">
        <v>304</v>
      </c>
      <c r="I309" t="s">
        <v>304</v>
      </c>
      <c r="J309">
        <v>104.9</v>
      </c>
      <c r="K309" s="23">
        <f t="shared" si="4"/>
        <v>17.285098908000002</v>
      </c>
      <c r="L309">
        <v>0</v>
      </c>
      <c r="M309">
        <v>0</v>
      </c>
      <c r="N309" t="s">
        <v>309</v>
      </c>
    </row>
    <row r="310" spans="1:20" x14ac:dyDescent="0.35">
      <c r="A310" t="s">
        <v>288</v>
      </c>
      <c r="B310">
        <v>20</v>
      </c>
      <c r="C310">
        <v>8</v>
      </c>
      <c r="D310" t="s">
        <v>29</v>
      </c>
      <c r="E310">
        <v>2</v>
      </c>
      <c r="F310">
        <v>135</v>
      </c>
      <c r="G310" t="s">
        <v>48</v>
      </c>
      <c r="H310" t="s">
        <v>304</v>
      </c>
      <c r="I310" t="s">
        <v>304</v>
      </c>
      <c r="J310">
        <v>121.9</v>
      </c>
      <c r="K310" s="23">
        <f t="shared" si="4"/>
        <v>23.341475387999999</v>
      </c>
      <c r="L310">
        <v>0</v>
      </c>
      <c r="M310">
        <v>0</v>
      </c>
      <c r="N310" t="s">
        <v>309</v>
      </c>
    </row>
    <row r="311" spans="1:20" x14ac:dyDescent="0.35">
      <c r="A311" t="s">
        <v>27</v>
      </c>
      <c r="B311">
        <v>1</v>
      </c>
      <c r="C311">
        <v>6</v>
      </c>
      <c r="D311" s="8" t="s">
        <v>29</v>
      </c>
      <c r="E311" s="20"/>
      <c r="F311" s="20"/>
      <c r="G311" t="s">
        <v>48</v>
      </c>
      <c r="H311" t="s">
        <v>46</v>
      </c>
      <c r="I311" s="16"/>
      <c r="J311">
        <v>11.4</v>
      </c>
      <c r="K311" s="23">
        <f t="shared" si="4"/>
        <v>0.20414116800000001</v>
      </c>
      <c r="N311" s="16"/>
      <c r="P311">
        <v>1</v>
      </c>
    </row>
    <row r="312" spans="1:20" x14ac:dyDescent="0.35">
      <c r="A312" t="s">
        <v>27</v>
      </c>
      <c r="B312">
        <v>1</v>
      </c>
      <c r="C312">
        <v>2</v>
      </c>
      <c r="D312" s="8" t="s">
        <v>29</v>
      </c>
      <c r="E312" s="20"/>
      <c r="F312" s="20"/>
      <c r="G312" t="s">
        <v>47</v>
      </c>
      <c r="H312" t="s">
        <v>46</v>
      </c>
      <c r="I312" s="16"/>
      <c r="J312">
        <v>16</v>
      </c>
      <c r="K312" s="23">
        <f t="shared" si="4"/>
        <v>0.4021248</v>
      </c>
      <c r="N312" s="16"/>
      <c r="P312">
        <v>1</v>
      </c>
    </row>
    <row r="313" spans="1:20" x14ac:dyDescent="0.35">
      <c r="A313" t="s">
        <v>27</v>
      </c>
      <c r="B313">
        <v>1</v>
      </c>
      <c r="C313">
        <v>4</v>
      </c>
      <c r="D313" s="8" t="s">
        <v>29</v>
      </c>
      <c r="E313" s="20"/>
      <c r="F313" s="20"/>
      <c r="G313" t="s">
        <v>47</v>
      </c>
      <c r="H313" t="s">
        <v>46</v>
      </c>
      <c r="I313" s="16"/>
      <c r="J313">
        <v>18.3</v>
      </c>
      <c r="K313" s="23">
        <f t="shared" si="4"/>
        <v>0.5260452120000001</v>
      </c>
      <c r="N313" s="16"/>
      <c r="P313">
        <v>2</v>
      </c>
    </row>
    <row r="314" spans="1:20" x14ac:dyDescent="0.35">
      <c r="A314" t="s">
        <v>27</v>
      </c>
      <c r="B314">
        <v>1</v>
      </c>
      <c r="C314">
        <v>8</v>
      </c>
      <c r="D314" s="8" t="s">
        <v>29</v>
      </c>
      <c r="E314" s="20"/>
      <c r="F314" s="20"/>
      <c r="G314" t="s">
        <v>50</v>
      </c>
      <c r="H314" t="s">
        <v>46</v>
      </c>
      <c r="I314" s="16"/>
      <c r="J314">
        <v>24</v>
      </c>
      <c r="K314" s="23">
        <f t="shared" si="4"/>
        <v>0.90478080000000005</v>
      </c>
      <c r="N314" s="16"/>
      <c r="P314">
        <v>1</v>
      </c>
    </row>
    <row r="315" spans="1:20" x14ac:dyDescent="0.35">
      <c r="A315" t="s">
        <v>27</v>
      </c>
      <c r="B315">
        <v>1</v>
      </c>
      <c r="C315">
        <v>10</v>
      </c>
      <c r="D315" s="8" t="s">
        <v>29</v>
      </c>
      <c r="E315" s="20"/>
      <c r="F315" s="20"/>
      <c r="G315" t="s">
        <v>48</v>
      </c>
      <c r="H315" t="s">
        <v>46</v>
      </c>
      <c r="I315" s="16"/>
      <c r="J315">
        <v>29.4</v>
      </c>
      <c r="K315" s="23">
        <f t="shared" si="4"/>
        <v>1.3577366879999997</v>
      </c>
      <c r="N315" s="16"/>
      <c r="P315">
        <v>1</v>
      </c>
      <c r="Q315">
        <v>2</v>
      </c>
      <c r="R315">
        <v>5.2</v>
      </c>
      <c r="S315">
        <v>179</v>
      </c>
    </row>
    <row r="316" spans="1:20" x14ac:dyDescent="0.35">
      <c r="A316" t="s">
        <v>27</v>
      </c>
      <c r="B316">
        <v>1</v>
      </c>
      <c r="C316">
        <v>9</v>
      </c>
      <c r="D316" s="8" t="s">
        <v>29</v>
      </c>
      <c r="E316" s="20"/>
      <c r="F316" s="20"/>
      <c r="G316" t="s">
        <v>50</v>
      </c>
      <c r="H316" t="s">
        <v>46</v>
      </c>
      <c r="I316" s="16"/>
      <c r="J316">
        <v>29.5</v>
      </c>
      <c r="K316" s="23">
        <f t="shared" si="4"/>
        <v>1.3669886999999998</v>
      </c>
      <c r="N316" s="16"/>
      <c r="P316">
        <v>4</v>
      </c>
    </row>
    <row r="317" spans="1:20" x14ac:dyDescent="0.35">
      <c r="A317" t="s">
        <v>27</v>
      </c>
      <c r="B317">
        <v>1</v>
      </c>
      <c r="C317">
        <v>3</v>
      </c>
      <c r="D317" s="8" t="s">
        <v>29</v>
      </c>
      <c r="E317" s="20"/>
      <c r="F317" s="20"/>
      <c r="G317" t="s">
        <v>47</v>
      </c>
      <c r="H317" t="s">
        <v>46</v>
      </c>
      <c r="I317" s="16"/>
      <c r="J317">
        <v>29.7</v>
      </c>
      <c r="K317" s="23">
        <f t="shared" si="4"/>
        <v>1.3855869719999998</v>
      </c>
      <c r="N317" s="16"/>
      <c r="P317">
        <v>1</v>
      </c>
    </row>
    <row r="318" spans="1:20" x14ac:dyDescent="0.35">
      <c r="A318" t="s">
        <v>27</v>
      </c>
      <c r="B318">
        <v>1</v>
      </c>
      <c r="C318">
        <v>5</v>
      </c>
      <c r="D318" s="8" t="s">
        <v>29</v>
      </c>
      <c r="E318" s="20"/>
      <c r="F318" s="20"/>
      <c r="G318" t="s">
        <v>45</v>
      </c>
      <c r="H318" t="s">
        <v>46</v>
      </c>
      <c r="I318" s="16"/>
      <c r="J318">
        <v>33.799999999999997</v>
      </c>
      <c r="K318" s="23">
        <f t="shared" si="4"/>
        <v>1.7945447519999997</v>
      </c>
      <c r="N318" s="16"/>
      <c r="P318">
        <v>1</v>
      </c>
      <c r="Q318">
        <v>1</v>
      </c>
      <c r="R318">
        <v>9</v>
      </c>
      <c r="S318">
        <v>44</v>
      </c>
    </row>
    <row r="319" spans="1:20" x14ac:dyDescent="0.35">
      <c r="A319" t="s">
        <v>27</v>
      </c>
      <c r="B319">
        <v>1</v>
      </c>
      <c r="C319">
        <v>1</v>
      </c>
      <c r="D319" s="8" t="s">
        <v>29</v>
      </c>
      <c r="E319" s="20"/>
      <c r="F319" s="20"/>
      <c r="G319" t="s">
        <v>45</v>
      </c>
      <c r="H319" t="s">
        <v>46</v>
      </c>
      <c r="I319" s="16"/>
      <c r="J319">
        <v>37.1</v>
      </c>
      <c r="K319" s="23">
        <f t="shared" si="4"/>
        <v>2.1620648280000001</v>
      </c>
      <c r="N319" s="16"/>
      <c r="P319">
        <v>2</v>
      </c>
    </row>
    <row r="320" spans="1:20" x14ac:dyDescent="0.35">
      <c r="A320" t="s">
        <v>27</v>
      </c>
      <c r="B320">
        <v>1</v>
      </c>
      <c r="C320">
        <v>7</v>
      </c>
      <c r="D320" s="8" t="s">
        <v>29</v>
      </c>
      <c r="E320" s="20"/>
      <c r="F320" s="20"/>
      <c r="G320" t="s">
        <v>49</v>
      </c>
      <c r="H320" t="s">
        <v>46</v>
      </c>
      <c r="I320" s="16"/>
      <c r="J320">
        <v>37.5</v>
      </c>
      <c r="K320" s="23">
        <f t="shared" si="4"/>
        <v>2.2089375000000002</v>
      </c>
      <c r="N320" s="16"/>
      <c r="P320">
        <v>4</v>
      </c>
    </row>
    <row r="321" spans="1:20" x14ac:dyDescent="0.35">
      <c r="A321" t="s">
        <v>27</v>
      </c>
      <c r="B321">
        <v>1</v>
      </c>
      <c r="C321">
        <v>11</v>
      </c>
      <c r="D321" s="8" t="s">
        <v>29</v>
      </c>
      <c r="E321" s="20"/>
      <c r="F321" s="20"/>
      <c r="G321" t="s">
        <v>48</v>
      </c>
      <c r="H321" t="s">
        <v>46</v>
      </c>
      <c r="I321" s="16"/>
      <c r="J321">
        <v>44.2</v>
      </c>
      <c r="K321" s="23">
        <f t="shared" si="4"/>
        <v>3.0687777120000006</v>
      </c>
      <c r="N321" s="16"/>
      <c r="P321">
        <v>1</v>
      </c>
    </row>
    <row r="322" spans="1:20" x14ac:dyDescent="0.35">
      <c r="A322" t="s">
        <v>27</v>
      </c>
      <c r="B322">
        <v>1</v>
      </c>
      <c r="C322">
        <v>12</v>
      </c>
      <c r="D322" s="8" t="s">
        <v>29</v>
      </c>
      <c r="E322" s="20"/>
      <c r="F322" s="20"/>
      <c r="G322" t="s">
        <v>48</v>
      </c>
      <c r="H322" t="s">
        <v>46</v>
      </c>
      <c r="I322" s="16"/>
      <c r="J322">
        <v>51</v>
      </c>
      <c r="K322" s="23">
        <f t="shared" ref="K322:K385" si="5">(((J322/2)^2)*3.1416)/500</f>
        <v>4.0856507999999998</v>
      </c>
      <c r="N322" s="16"/>
      <c r="P322">
        <v>1</v>
      </c>
    </row>
    <row r="323" spans="1:20" x14ac:dyDescent="0.35">
      <c r="A323" t="s">
        <v>27</v>
      </c>
      <c r="B323">
        <v>3</v>
      </c>
      <c r="C323">
        <v>4</v>
      </c>
      <c r="D323" t="s">
        <v>29</v>
      </c>
      <c r="E323" s="16"/>
      <c r="F323" s="16"/>
      <c r="G323" t="s">
        <v>48</v>
      </c>
      <c r="H323" t="s">
        <v>46</v>
      </c>
      <c r="I323" s="16"/>
      <c r="J323">
        <v>11.3</v>
      </c>
      <c r="K323" s="23">
        <f t="shared" si="5"/>
        <v>0.20057545200000002</v>
      </c>
      <c r="N323" s="16"/>
      <c r="P323">
        <v>1</v>
      </c>
    </row>
    <row r="324" spans="1:20" x14ac:dyDescent="0.35">
      <c r="A324" t="s">
        <v>27</v>
      </c>
      <c r="B324">
        <v>3</v>
      </c>
      <c r="C324">
        <v>1</v>
      </c>
      <c r="D324" t="s">
        <v>29</v>
      </c>
      <c r="E324" s="16"/>
      <c r="F324" s="16"/>
      <c r="G324" t="s">
        <v>48</v>
      </c>
      <c r="H324" t="s">
        <v>46</v>
      </c>
      <c r="I324" s="16"/>
      <c r="J324">
        <v>15.4</v>
      </c>
      <c r="K324" s="23">
        <f t="shared" si="5"/>
        <v>0.37253092800000004</v>
      </c>
      <c r="N324" s="16"/>
      <c r="P324">
        <v>1</v>
      </c>
    </row>
    <row r="325" spans="1:20" x14ac:dyDescent="0.35">
      <c r="A325" t="s">
        <v>27</v>
      </c>
      <c r="B325">
        <v>3</v>
      </c>
      <c r="C325">
        <v>6</v>
      </c>
      <c r="D325" t="s">
        <v>29</v>
      </c>
      <c r="E325" s="16"/>
      <c r="F325" s="16"/>
      <c r="G325" t="s">
        <v>48</v>
      </c>
      <c r="H325" t="s">
        <v>46</v>
      </c>
      <c r="I325" s="16"/>
      <c r="J325">
        <v>46.1</v>
      </c>
      <c r="K325" s="23">
        <f t="shared" si="5"/>
        <v>3.3382798679999999</v>
      </c>
      <c r="N325" s="16"/>
      <c r="P325">
        <v>1</v>
      </c>
    </row>
    <row r="326" spans="1:20" x14ac:dyDescent="0.35">
      <c r="A326" t="s">
        <v>27</v>
      </c>
      <c r="B326">
        <v>3</v>
      </c>
      <c r="C326">
        <v>7</v>
      </c>
      <c r="D326" t="s">
        <v>29</v>
      </c>
      <c r="E326" s="16"/>
      <c r="F326" s="16"/>
      <c r="G326" t="s">
        <v>48</v>
      </c>
      <c r="H326" t="s">
        <v>46</v>
      </c>
      <c r="I326" s="16"/>
      <c r="J326">
        <v>60.9</v>
      </c>
      <c r="K326" s="23">
        <f t="shared" si="5"/>
        <v>5.8257987480000004</v>
      </c>
      <c r="N326" s="16"/>
      <c r="P326">
        <v>1</v>
      </c>
      <c r="Q326">
        <v>2</v>
      </c>
      <c r="R326">
        <v>9.1999999999999993</v>
      </c>
      <c r="S326">
        <v>262</v>
      </c>
    </row>
    <row r="327" spans="1:20" x14ac:dyDescent="0.35">
      <c r="A327" t="s">
        <v>27</v>
      </c>
      <c r="B327">
        <v>3</v>
      </c>
      <c r="C327">
        <v>2</v>
      </c>
      <c r="D327" t="s">
        <v>29</v>
      </c>
      <c r="E327" s="16"/>
      <c r="F327" s="16"/>
      <c r="G327" t="s">
        <v>141</v>
      </c>
      <c r="H327" t="s">
        <v>46</v>
      </c>
      <c r="I327" s="16"/>
      <c r="J327">
        <v>67.099999999999994</v>
      </c>
      <c r="K327" s="23">
        <f t="shared" si="5"/>
        <v>7.0723856279999984</v>
      </c>
      <c r="N327" s="16"/>
      <c r="P327">
        <v>1</v>
      </c>
    </row>
    <row r="328" spans="1:20" x14ac:dyDescent="0.35">
      <c r="A328" t="s">
        <v>27</v>
      </c>
      <c r="B328">
        <v>3</v>
      </c>
      <c r="C328">
        <v>3</v>
      </c>
      <c r="D328" t="s">
        <v>29</v>
      </c>
      <c r="E328" s="16"/>
      <c r="F328" s="16"/>
      <c r="G328" t="s">
        <v>48</v>
      </c>
      <c r="H328" t="s">
        <v>46</v>
      </c>
      <c r="I328" s="16"/>
      <c r="J328">
        <v>75.900000000000006</v>
      </c>
      <c r="K328" s="23">
        <f t="shared" si="5"/>
        <v>9.0490803480000022</v>
      </c>
      <c r="N328" s="16"/>
      <c r="P328">
        <v>1</v>
      </c>
      <c r="Q328">
        <v>1</v>
      </c>
      <c r="R328">
        <v>4.5</v>
      </c>
      <c r="S328">
        <v>34</v>
      </c>
    </row>
    <row r="329" spans="1:20" x14ac:dyDescent="0.35">
      <c r="A329" t="s">
        <v>27</v>
      </c>
      <c r="B329">
        <v>3</v>
      </c>
      <c r="C329">
        <v>5</v>
      </c>
      <c r="D329" t="s">
        <v>29</v>
      </c>
      <c r="E329" s="16"/>
      <c r="F329" s="16"/>
      <c r="G329" t="s">
        <v>48</v>
      </c>
      <c r="H329" t="s">
        <v>46</v>
      </c>
      <c r="I329" s="16"/>
      <c r="J329">
        <v>76</v>
      </c>
      <c r="K329" s="23">
        <f t="shared" si="5"/>
        <v>9.0729407999999996</v>
      </c>
      <c r="N329" s="16"/>
      <c r="P329">
        <v>1</v>
      </c>
    </row>
    <row r="330" spans="1:20" x14ac:dyDescent="0.35">
      <c r="A330" t="s">
        <v>27</v>
      </c>
      <c r="B330">
        <v>3</v>
      </c>
      <c r="C330">
        <v>8</v>
      </c>
      <c r="D330" t="s">
        <v>29</v>
      </c>
      <c r="E330" s="16"/>
      <c r="F330" s="16"/>
      <c r="G330" t="s">
        <v>61</v>
      </c>
      <c r="H330" t="s">
        <v>119</v>
      </c>
      <c r="I330" s="16"/>
      <c r="J330">
        <v>355.9</v>
      </c>
      <c r="K330" s="23">
        <f t="shared" si="5"/>
        <v>198.96508354799997</v>
      </c>
      <c r="L330">
        <v>50</v>
      </c>
      <c r="M330">
        <v>70</v>
      </c>
      <c r="N330" s="16"/>
      <c r="O330" t="s">
        <v>128</v>
      </c>
      <c r="P330">
        <v>1</v>
      </c>
      <c r="T330" t="s">
        <v>188</v>
      </c>
    </row>
    <row r="331" spans="1:20" x14ac:dyDescent="0.35">
      <c r="A331" t="s">
        <v>27</v>
      </c>
      <c r="B331">
        <v>6</v>
      </c>
      <c r="C331">
        <v>23</v>
      </c>
      <c r="D331" s="8" t="s">
        <v>29</v>
      </c>
      <c r="E331" s="20"/>
      <c r="F331" s="20"/>
      <c r="G331" t="s">
        <v>141</v>
      </c>
      <c r="H331" t="s">
        <v>46</v>
      </c>
      <c r="I331" s="16"/>
      <c r="J331">
        <v>7.5</v>
      </c>
      <c r="K331" s="23">
        <f t="shared" si="5"/>
        <v>8.8357500000000005E-2</v>
      </c>
      <c r="N331" s="16"/>
      <c r="P331">
        <v>1</v>
      </c>
    </row>
    <row r="332" spans="1:20" x14ac:dyDescent="0.35">
      <c r="A332" t="s">
        <v>27</v>
      </c>
      <c r="B332">
        <v>6</v>
      </c>
      <c r="C332">
        <v>19</v>
      </c>
      <c r="D332" s="8" t="s">
        <v>29</v>
      </c>
      <c r="E332" s="20"/>
      <c r="F332" s="20"/>
      <c r="G332" t="s">
        <v>141</v>
      </c>
      <c r="H332" t="s">
        <v>46</v>
      </c>
      <c r="I332" s="16"/>
      <c r="J332">
        <v>7.7</v>
      </c>
      <c r="K332" s="23">
        <f t="shared" si="5"/>
        <v>9.313273200000001E-2</v>
      </c>
      <c r="N332" s="16"/>
      <c r="P332">
        <v>1</v>
      </c>
    </row>
    <row r="333" spans="1:20" x14ac:dyDescent="0.35">
      <c r="A333" t="s">
        <v>27</v>
      </c>
      <c r="B333">
        <v>6</v>
      </c>
      <c r="C333">
        <v>7</v>
      </c>
      <c r="D333" s="8" t="s">
        <v>29</v>
      </c>
      <c r="E333" s="20"/>
      <c r="F333" s="20"/>
      <c r="G333" t="s">
        <v>136</v>
      </c>
      <c r="H333" t="s">
        <v>46</v>
      </c>
      <c r="I333" s="16"/>
      <c r="J333">
        <v>8.1</v>
      </c>
      <c r="K333" s="23">
        <f t="shared" si="5"/>
        <v>0.103060188</v>
      </c>
      <c r="N333" s="16"/>
      <c r="P333">
        <v>1</v>
      </c>
    </row>
    <row r="334" spans="1:20" x14ac:dyDescent="0.35">
      <c r="A334" t="s">
        <v>27</v>
      </c>
      <c r="B334">
        <v>6</v>
      </c>
      <c r="C334">
        <v>12</v>
      </c>
      <c r="D334" s="8" t="s">
        <v>29</v>
      </c>
      <c r="E334" s="20"/>
      <c r="F334" s="20"/>
      <c r="G334" t="s">
        <v>141</v>
      </c>
      <c r="H334" t="s">
        <v>46</v>
      </c>
      <c r="I334" s="16"/>
      <c r="J334">
        <v>8.5</v>
      </c>
      <c r="K334" s="23">
        <f t="shared" si="5"/>
        <v>0.1134903</v>
      </c>
      <c r="N334" s="16"/>
      <c r="P334">
        <v>1</v>
      </c>
    </row>
    <row r="335" spans="1:20" x14ac:dyDescent="0.35">
      <c r="A335" t="s">
        <v>27</v>
      </c>
      <c r="B335">
        <v>6</v>
      </c>
      <c r="C335">
        <v>32</v>
      </c>
      <c r="D335" s="8" t="s">
        <v>29</v>
      </c>
      <c r="E335" s="20"/>
      <c r="F335" s="20"/>
      <c r="G335" t="s">
        <v>141</v>
      </c>
      <c r="H335" t="s">
        <v>46</v>
      </c>
      <c r="I335" s="16"/>
      <c r="J335">
        <v>8.5</v>
      </c>
      <c r="K335" s="23">
        <f t="shared" si="5"/>
        <v>0.1134903</v>
      </c>
      <c r="N335" s="16"/>
      <c r="P335">
        <v>1</v>
      </c>
    </row>
    <row r="336" spans="1:20" x14ac:dyDescent="0.35">
      <c r="A336" t="s">
        <v>27</v>
      </c>
      <c r="B336">
        <v>6</v>
      </c>
      <c r="C336">
        <v>15</v>
      </c>
      <c r="D336" s="8" t="s">
        <v>29</v>
      </c>
      <c r="E336" s="20"/>
      <c r="F336" s="20"/>
      <c r="G336" t="s">
        <v>141</v>
      </c>
      <c r="H336" t="s">
        <v>46</v>
      </c>
      <c r="I336" s="16"/>
      <c r="J336">
        <v>8.6</v>
      </c>
      <c r="K336" s="23">
        <f t="shared" si="5"/>
        <v>0.11617636799999999</v>
      </c>
      <c r="N336" s="16"/>
      <c r="P336">
        <v>1</v>
      </c>
    </row>
    <row r="337" spans="1:20" x14ac:dyDescent="0.35">
      <c r="A337" t="s">
        <v>27</v>
      </c>
      <c r="B337">
        <v>6</v>
      </c>
      <c r="C337">
        <v>22</v>
      </c>
      <c r="D337" s="8" t="s">
        <v>29</v>
      </c>
      <c r="E337" s="20"/>
      <c r="F337" s="20"/>
      <c r="G337" t="s">
        <v>141</v>
      </c>
      <c r="H337" t="s">
        <v>46</v>
      </c>
      <c r="I337" s="16"/>
      <c r="J337">
        <v>9.1999999999999993</v>
      </c>
      <c r="K337" s="23">
        <f t="shared" si="5"/>
        <v>0.13295251199999999</v>
      </c>
      <c r="N337" s="16"/>
      <c r="P337">
        <v>1</v>
      </c>
    </row>
    <row r="338" spans="1:20" x14ac:dyDescent="0.35">
      <c r="A338" t="s">
        <v>27</v>
      </c>
      <c r="B338">
        <v>6</v>
      </c>
      <c r="C338">
        <v>16</v>
      </c>
      <c r="D338" s="8" t="s">
        <v>29</v>
      </c>
      <c r="E338" s="20"/>
      <c r="F338" s="20"/>
      <c r="G338" t="s">
        <v>141</v>
      </c>
      <c r="H338" t="s">
        <v>46</v>
      </c>
      <c r="I338" s="16"/>
      <c r="J338">
        <v>9.4</v>
      </c>
      <c r="K338" s="23">
        <f t="shared" si="5"/>
        <v>0.13879588800000001</v>
      </c>
      <c r="N338" s="16"/>
      <c r="P338">
        <v>1</v>
      </c>
    </row>
    <row r="339" spans="1:20" x14ac:dyDescent="0.35">
      <c r="A339" t="s">
        <v>27</v>
      </c>
      <c r="B339">
        <v>6</v>
      </c>
      <c r="C339">
        <v>5</v>
      </c>
      <c r="D339" s="8" t="s">
        <v>29</v>
      </c>
      <c r="E339" s="20"/>
      <c r="F339" s="20"/>
      <c r="G339" t="s">
        <v>136</v>
      </c>
      <c r="H339" t="s">
        <v>46</v>
      </c>
      <c r="I339" s="16"/>
      <c r="J339">
        <v>9.9</v>
      </c>
      <c r="K339" s="23">
        <f t="shared" si="5"/>
        <v>0.15395410800000001</v>
      </c>
      <c r="N339" s="16"/>
      <c r="P339">
        <v>1</v>
      </c>
    </row>
    <row r="340" spans="1:20" x14ac:dyDescent="0.35">
      <c r="A340" t="s">
        <v>27</v>
      </c>
      <c r="B340">
        <v>6</v>
      </c>
      <c r="C340">
        <v>3</v>
      </c>
      <c r="D340" s="8" t="s">
        <v>29</v>
      </c>
      <c r="E340" s="20"/>
      <c r="F340" s="20"/>
      <c r="G340" t="s">
        <v>141</v>
      </c>
      <c r="H340" t="s">
        <v>46</v>
      </c>
      <c r="I340" s="16"/>
      <c r="J340">
        <v>10.3</v>
      </c>
      <c r="K340" s="23">
        <f t="shared" si="5"/>
        <v>0.16664617200000004</v>
      </c>
      <c r="N340" s="16"/>
      <c r="P340">
        <v>1</v>
      </c>
    </row>
    <row r="341" spans="1:20" x14ac:dyDescent="0.35">
      <c r="A341" t="s">
        <v>27</v>
      </c>
      <c r="B341">
        <v>6</v>
      </c>
      <c r="C341">
        <v>21</v>
      </c>
      <c r="D341" s="8" t="s">
        <v>29</v>
      </c>
      <c r="E341" s="20"/>
      <c r="F341" s="20"/>
      <c r="G341" t="s">
        <v>141</v>
      </c>
      <c r="H341" t="s">
        <v>46</v>
      </c>
      <c r="I341" s="16"/>
      <c r="J341">
        <v>10.7</v>
      </c>
      <c r="K341" s="23">
        <f t="shared" si="5"/>
        <v>0.17984089199999997</v>
      </c>
      <c r="N341" s="16"/>
      <c r="P341">
        <v>1</v>
      </c>
    </row>
    <row r="342" spans="1:20" x14ac:dyDescent="0.35">
      <c r="A342" t="s">
        <v>27</v>
      </c>
      <c r="B342">
        <v>6</v>
      </c>
      <c r="C342">
        <v>30</v>
      </c>
      <c r="D342" s="8" t="s">
        <v>29</v>
      </c>
      <c r="E342" s="20"/>
      <c r="F342" s="20"/>
      <c r="G342" t="s">
        <v>141</v>
      </c>
      <c r="H342" t="s">
        <v>46</v>
      </c>
      <c r="I342" s="16"/>
      <c r="J342">
        <v>11.1</v>
      </c>
      <c r="K342" s="23">
        <f t="shared" si="5"/>
        <v>0.19353826799999999</v>
      </c>
      <c r="N342" s="16"/>
      <c r="P342">
        <v>1</v>
      </c>
    </row>
    <row r="343" spans="1:20" x14ac:dyDescent="0.35">
      <c r="A343" t="s">
        <v>27</v>
      </c>
      <c r="B343">
        <v>6</v>
      </c>
      <c r="C343">
        <v>29</v>
      </c>
      <c r="D343" s="8" t="s">
        <v>29</v>
      </c>
      <c r="E343" s="20"/>
      <c r="F343" s="20"/>
      <c r="G343" t="s">
        <v>141</v>
      </c>
      <c r="H343" t="s">
        <v>46</v>
      </c>
      <c r="I343" s="16"/>
      <c r="J343">
        <v>11.2</v>
      </c>
      <c r="K343" s="23">
        <f t="shared" si="5"/>
        <v>0.19704115199999997</v>
      </c>
      <c r="N343" s="16"/>
      <c r="P343">
        <v>1</v>
      </c>
    </row>
    <row r="344" spans="1:20" x14ac:dyDescent="0.35">
      <c r="A344" t="s">
        <v>27</v>
      </c>
      <c r="B344">
        <v>6</v>
      </c>
      <c r="C344">
        <v>9</v>
      </c>
      <c r="D344" s="8" t="s">
        <v>29</v>
      </c>
      <c r="E344" s="20"/>
      <c r="F344" s="20"/>
      <c r="G344" t="s">
        <v>141</v>
      </c>
      <c r="H344" t="s">
        <v>46</v>
      </c>
      <c r="I344" s="16"/>
      <c r="J344">
        <v>11.4</v>
      </c>
      <c r="K344" s="23">
        <f t="shared" si="5"/>
        <v>0.20414116800000001</v>
      </c>
      <c r="N344" s="16"/>
      <c r="P344">
        <v>1</v>
      </c>
    </row>
    <row r="345" spans="1:20" x14ac:dyDescent="0.35">
      <c r="A345" t="s">
        <v>27</v>
      </c>
      <c r="B345">
        <v>6</v>
      </c>
      <c r="C345">
        <v>28</v>
      </c>
      <c r="D345" s="8" t="s">
        <v>29</v>
      </c>
      <c r="E345" s="20"/>
      <c r="F345" s="20"/>
      <c r="G345" t="s">
        <v>141</v>
      </c>
      <c r="H345" t="s">
        <v>46</v>
      </c>
      <c r="I345" s="16"/>
      <c r="J345">
        <v>11.5</v>
      </c>
      <c r="K345" s="23">
        <f t="shared" si="5"/>
        <v>0.20773830000000001</v>
      </c>
      <c r="N345" s="16"/>
      <c r="P345">
        <v>1</v>
      </c>
    </row>
    <row r="346" spans="1:20" x14ac:dyDescent="0.35">
      <c r="A346" t="s">
        <v>27</v>
      </c>
      <c r="B346">
        <v>6</v>
      </c>
      <c r="C346">
        <v>6</v>
      </c>
      <c r="D346" s="8" t="s">
        <v>29</v>
      </c>
      <c r="E346" s="20"/>
      <c r="F346" s="20"/>
      <c r="G346" t="s">
        <v>136</v>
      </c>
      <c r="H346" t="s">
        <v>46</v>
      </c>
      <c r="I346" s="16"/>
      <c r="J346">
        <v>11.9</v>
      </c>
      <c r="K346" s="23">
        <f t="shared" si="5"/>
        <v>0.22244098800000001</v>
      </c>
      <c r="N346" s="16"/>
      <c r="P346">
        <v>1</v>
      </c>
    </row>
    <row r="347" spans="1:20" x14ac:dyDescent="0.35">
      <c r="A347" t="s">
        <v>27</v>
      </c>
      <c r="B347">
        <v>6</v>
      </c>
      <c r="C347">
        <v>26</v>
      </c>
      <c r="D347" s="8" t="s">
        <v>29</v>
      </c>
      <c r="E347" s="20"/>
      <c r="F347" s="20"/>
      <c r="G347" t="s">
        <v>136</v>
      </c>
      <c r="H347" t="s">
        <v>46</v>
      </c>
      <c r="I347" s="16"/>
      <c r="J347">
        <v>13.7</v>
      </c>
      <c r="K347" s="23">
        <f t="shared" si="5"/>
        <v>0.29482345199999999</v>
      </c>
      <c r="N347" s="16"/>
      <c r="P347">
        <v>1</v>
      </c>
    </row>
    <row r="348" spans="1:20" x14ac:dyDescent="0.35">
      <c r="A348" t="s">
        <v>27</v>
      </c>
      <c r="B348">
        <v>6</v>
      </c>
      <c r="C348">
        <v>10</v>
      </c>
      <c r="D348" s="8" t="s">
        <v>29</v>
      </c>
      <c r="E348" s="20"/>
      <c r="F348" s="20"/>
      <c r="G348" t="s">
        <v>141</v>
      </c>
      <c r="H348" t="s">
        <v>46</v>
      </c>
      <c r="I348" s="16"/>
      <c r="J348">
        <v>14.1</v>
      </c>
      <c r="K348" s="23">
        <f t="shared" si="5"/>
        <v>0.31229074800000001</v>
      </c>
      <c r="N348" s="16"/>
      <c r="P348">
        <v>1</v>
      </c>
    </row>
    <row r="349" spans="1:20" x14ac:dyDescent="0.35">
      <c r="A349" t="s">
        <v>27</v>
      </c>
      <c r="B349">
        <v>6</v>
      </c>
      <c r="C349">
        <v>34</v>
      </c>
      <c r="D349" s="8" t="s">
        <v>29</v>
      </c>
      <c r="E349" s="20"/>
      <c r="F349" s="20"/>
      <c r="G349" t="s">
        <v>147</v>
      </c>
      <c r="H349" t="s">
        <v>46</v>
      </c>
      <c r="I349" s="16"/>
      <c r="J349">
        <v>14.2</v>
      </c>
      <c r="K349" s="23">
        <f t="shared" si="5"/>
        <v>0.31673611200000001</v>
      </c>
      <c r="N349" s="16"/>
      <c r="P349">
        <v>1</v>
      </c>
      <c r="T349" t="s">
        <v>195</v>
      </c>
    </row>
    <row r="350" spans="1:20" x14ac:dyDescent="0.35">
      <c r="A350" t="s">
        <v>27</v>
      </c>
      <c r="B350">
        <v>6</v>
      </c>
      <c r="C350">
        <v>18</v>
      </c>
      <c r="D350" s="8" t="s">
        <v>29</v>
      </c>
      <c r="E350" s="20"/>
      <c r="F350" s="20"/>
      <c r="G350" t="s">
        <v>141</v>
      </c>
      <c r="H350" t="s">
        <v>46</v>
      </c>
      <c r="I350" s="16"/>
      <c r="J350">
        <v>14.7</v>
      </c>
      <c r="K350" s="23">
        <f t="shared" si="5"/>
        <v>0.33943417199999992</v>
      </c>
      <c r="N350" s="16"/>
      <c r="P350">
        <v>1</v>
      </c>
    </row>
    <row r="351" spans="1:20" x14ac:dyDescent="0.35">
      <c r="A351" t="s">
        <v>27</v>
      </c>
      <c r="B351">
        <v>6</v>
      </c>
      <c r="C351">
        <v>11</v>
      </c>
      <c r="D351" s="8" t="s">
        <v>29</v>
      </c>
      <c r="E351" s="20"/>
      <c r="F351" s="20"/>
      <c r="G351" t="s">
        <v>141</v>
      </c>
      <c r="H351" t="s">
        <v>46</v>
      </c>
      <c r="I351" s="16"/>
      <c r="J351">
        <v>15.7</v>
      </c>
      <c r="K351" s="23">
        <f t="shared" si="5"/>
        <v>0.38718649199999999</v>
      </c>
      <c r="N351" s="16"/>
      <c r="P351">
        <v>1</v>
      </c>
    </row>
    <row r="352" spans="1:20" x14ac:dyDescent="0.35">
      <c r="A352" t="s">
        <v>27</v>
      </c>
      <c r="B352">
        <v>6</v>
      </c>
      <c r="C352">
        <v>27</v>
      </c>
      <c r="D352" s="8" t="s">
        <v>29</v>
      </c>
      <c r="E352" s="20"/>
      <c r="F352" s="20"/>
      <c r="G352" t="s">
        <v>147</v>
      </c>
      <c r="H352" t="s">
        <v>46</v>
      </c>
      <c r="I352" s="16"/>
      <c r="J352">
        <v>16.100000000000001</v>
      </c>
      <c r="K352" s="23">
        <f t="shared" si="5"/>
        <v>0.40716706800000002</v>
      </c>
      <c r="N352" s="16"/>
      <c r="P352">
        <v>1</v>
      </c>
      <c r="T352" t="s">
        <v>195</v>
      </c>
    </row>
    <row r="353" spans="1:20" x14ac:dyDescent="0.35">
      <c r="A353" t="s">
        <v>27</v>
      </c>
      <c r="B353">
        <v>6</v>
      </c>
      <c r="C353">
        <v>14</v>
      </c>
      <c r="D353" s="8" t="s">
        <v>29</v>
      </c>
      <c r="E353" s="20"/>
      <c r="F353" s="20"/>
      <c r="G353" t="s">
        <v>48</v>
      </c>
      <c r="H353" t="s">
        <v>46</v>
      </c>
      <c r="I353" s="16"/>
      <c r="J353">
        <v>16.2</v>
      </c>
      <c r="K353" s="23">
        <f t="shared" si="5"/>
        <v>0.41224075199999999</v>
      </c>
      <c r="N353" s="16"/>
      <c r="P353">
        <v>1</v>
      </c>
    </row>
    <row r="354" spans="1:20" x14ac:dyDescent="0.35">
      <c r="A354" t="s">
        <v>27</v>
      </c>
      <c r="B354">
        <v>6</v>
      </c>
      <c r="C354">
        <v>25</v>
      </c>
      <c r="D354" s="8" t="s">
        <v>29</v>
      </c>
      <c r="E354" s="20"/>
      <c r="F354" s="20"/>
      <c r="G354" t="s">
        <v>141</v>
      </c>
      <c r="H354" t="s">
        <v>46</v>
      </c>
      <c r="I354" s="16"/>
      <c r="J354">
        <v>18.600000000000001</v>
      </c>
      <c r="K354" s="23">
        <f t="shared" si="5"/>
        <v>0.5434339680000001</v>
      </c>
      <c r="N354" s="16"/>
      <c r="P354">
        <v>1</v>
      </c>
    </row>
    <row r="355" spans="1:20" x14ac:dyDescent="0.35">
      <c r="A355" t="s">
        <v>27</v>
      </c>
      <c r="B355">
        <v>6</v>
      </c>
      <c r="C355">
        <v>24</v>
      </c>
      <c r="D355" s="8" t="s">
        <v>29</v>
      </c>
      <c r="E355" s="20"/>
      <c r="F355" s="20"/>
      <c r="G355" t="s">
        <v>147</v>
      </c>
      <c r="H355" t="s">
        <v>46</v>
      </c>
      <c r="I355" s="16"/>
      <c r="J355">
        <v>22.1</v>
      </c>
      <c r="K355" s="23">
        <f t="shared" si="5"/>
        <v>0.76719442800000015</v>
      </c>
      <c r="N355" s="16"/>
      <c r="P355">
        <v>1</v>
      </c>
      <c r="T355" t="s">
        <v>195</v>
      </c>
    </row>
    <row r="356" spans="1:20" x14ac:dyDescent="0.35">
      <c r="A356" t="s">
        <v>27</v>
      </c>
      <c r="B356">
        <v>6</v>
      </c>
      <c r="C356">
        <v>36</v>
      </c>
      <c r="D356" s="8" t="s">
        <v>29</v>
      </c>
      <c r="E356" s="20"/>
      <c r="F356" s="20"/>
      <c r="G356" t="s">
        <v>147</v>
      </c>
      <c r="H356" t="s">
        <v>46</v>
      </c>
      <c r="I356" s="16"/>
      <c r="J356">
        <v>24.4</v>
      </c>
      <c r="K356" s="23">
        <f t="shared" si="5"/>
        <v>0.93519148799999985</v>
      </c>
      <c r="N356" s="16"/>
      <c r="P356">
        <v>1</v>
      </c>
      <c r="T356" t="s">
        <v>195</v>
      </c>
    </row>
    <row r="357" spans="1:20" x14ac:dyDescent="0.35">
      <c r="A357" t="s">
        <v>27</v>
      </c>
      <c r="B357">
        <v>6</v>
      </c>
      <c r="C357">
        <v>20</v>
      </c>
      <c r="D357" s="8" t="s">
        <v>29</v>
      </c>
      <c r="E357" s="20"/>
      <c r="F357" s="20"/>
      <c r="G357" t="s">
        <v>141</v>
      </c>
      <c r="H357" t="s">
        <v>46</v>
      </c>
      <c r="I357" s="16"/>
      <c r="J357">
        <v>26.3</v>
      </c>
      <c r="K357" s="23">
        <f t="shared" si="5"/>
        <v>1.086506652</v>
      </c>
      <c r="N357" s="16"/>
      <c r="P357">
        <v>1</v>
      </c>
    </row>
    <row r="358" spans="1:20" x14ac:dyDescent="0.35">
      <c r="A358" t="s">
        <v>27</v>
      </c>
      <c r="B358">
        <v>6</v>
      </c>
      <c r="C358">
        <v>2</v>
      </c>
      <c r="D358" s="8" t="s">
        <v>29</v>
      </c>
      <c r="E358" s="20"/>
      <c r="F358" s="20"/>
      <c r="G358" t="s">
        <v>141</v>
      </c>
      <c r="H358" t="s">
        <v>46</v>
      </c>
      <c r="I358" s="16"/>
      <c r="J358">
        <v>30.2</v>
      </c>
      <c r="K358" s="23">
        <f t="shared" si="5"/>
        <v>1.4326324319999999</v>
      </c>
      <c r="N358" s="16"/>
      <c r="P358">
        <v>1</v>
      </c>
    </row>
    <row r="359" spans="1:20" x14ac:dyDescent="0.35">
      <c r="A359" t="s">
        <v>27</v>
      </c>
      <c r="B359">
        <v>6</v>
      </c>
      <c r="C359">
        <v>8</v>
      </c>
      <c r="D359" s="8" t="s">
        <v>29</v>
      </c>
      <c r="E359" s="20"/>
      <c r="F359" s="20"/>
      <c r="G359" t="s">
        <v>141</v>
      </c>
      <c r="H359" t="s">
        <v>46</v>
      </c>
      <c r="I359" s="16"/>
      <c r="J359">
        <v>33.9</v>
      </c>
      <c r="K359" s="23">
        <f t="shared" si="5"/>
        <v>1.8051790679999997</v>
      </c>
      <c r="N359" s="16"/>
      <c r="P359">
        <v>1</v>
      </c>
    </row>
    <row r="360" spans="1:20" x14ac:dyDescent="0.35">
      <c r="A360" t="s">
        <v>27</v>
      </c>
      <c r="B360">
        <v>6</v>
      </c>
      <c r="C360">
        <v>31</v>
      </c>
      <c r="D360" s="8" t="s">
        <v>29</v>
      </c>
      <c r="E360" s="20"/>
      <c r="F360" s="20"/>
      <c r="G360" t="s">
        <v>147</v>
      </c>
      <c r="H360" t="s">
        <v>46</v>
      </c>
      <c r="I360" s="16"/>
      <c r="J360">
        <v>35.4</v>
      </c>
      <c r="K360" s="23">
        <f t="shared" si="5"/>
        <v>1.9684637279999997</v>
      </c>
      <c r="N360" s="16"/>
      <c r="P360">
        <v>1</v>
      </c>
      <c r="T360" t="s">
        <v>195</v>
      </c>
    </row>
    <row r="361" spans="1:20" x14ac:dyDescent="0.35">
      <c r="A361" t="s">
        <v>27</v>
      </c>
      <c r="B361">
        <v>6</v>
      </c>
      <c r="C361">
        <v>37</v>
      </c>
      <c r="D361" s="8" t="s">
        <v>29</v>
      </c>
      <c r="E361" s="20"/>
      <c r="F361" s="20"/>
      <c r="G361" t="s">
        <v>141</v>
      </c>
      <c r="H361" t="s">
        <v>46</v>
      </c>
      <c r="I361" s="16"/>
      <c r="J361">
        <v>40.700000000000003</v>
      </c>
      <c r="K361" s="23">
        <f t="shared" si="5"/>
        <v>2.6020144920000003</v>
      </c>
      <c r="N361" s="16"/>
      <c r="P361">
        <v>1</v>
      </c>
      <c r="Q361">
        <v>2</v>
      </c>
      <c r="R361">
        <v>0.8</v>
      </c>
      <c r="S361">
        <v>349</v>
      </c>
    </row>
    <row r="362" spans="1:20" x14ac:dyDescent="0.35">
      <c r="A362" t="s">
        <v>27</v>
      </c>
      <c r="B362">
        <v>6</v>
      </c>
      <c r="C362">
        <v>17</v>
      </c>
      <c r="D362" s="8" t="s">
        <v>29</v>
      </c>
      <c r="E362" s="20"/>
      <c r="F362" s="20"/>
      <c r="G362" t="s">
        <v>141</v>
      </c>
      <c r="H362" t="s">
        <v>46</v>
      </c>
      <c r="I362" s="16"/>
      <c r="J362">
        <v>43.7</v>
      </c>
      <c r="K362" s="23">
        <f t="shared" si="5"/>
        <v>2.9997410520000005</v>
      </c>
      <c r="N362" s="16"/>
      <c r="P362">
        <v>1</v>
      </c>
      <c r="Q362">
        <v>1</v>
      </c>
      <c r="R362">
        <v>1.4</v>
      </c>
      <c r="S362">
        <v>160</v>
      </c>
    </row>
    <row r="363" spans="1:20" x14ac:dyDescent="0.35">
      <c r="A363" t="s">
        <v>27</v>
      </c>
      <c r="B363">
        <v>6</v>
      </c>
      <c r="C363">
        <v>4</v>
      </c>
      <c r="D363" s="8" t="s">
        <v>29</v>
      </c>
      <c r="E363" s="20"/>
      <c r="F363" s="20"/>
      <c r="G363" t="s">
        <v>141</v>
      </c>
      <c r="H363" t="s">
        <v>46</v>
      </c>
      <c r="I363" s="16"/>
      <c r="J363">
        <v>44.2</v>
      </c>
      <c r="K363" s="23">
        <f t="shared" si="5"/>
        <v>3.0687777120000006</v>
      </c>
      <c r="N363" s="16"/>
      <c r="P363">
        <v>1</v>
      </c>
    </row>
    <row r="364" spans="1:20" x14ac:dyDescent="0.35">
      <c r="A364" t="s">
        <v>27</v>
      </c>
      <c r="B364">
        <v>6</v>
      </c>
      <c r="C364">
        <v>35</v>
      </c>
      <c r="D364" s="8" t="s">
        <v>29</v>
      </c>
      <c r="E364" s="20"/>
      <c r="F364" s="20"/>
      <c r="G364" t="s">
        <v>147</v>
      </c>
      <c r="H364" t="s">
        <v>46</v>
      </c>
      <c r="I364" s="16"/>
      <c r="J364">
        <v>46.2</v>
      </c>
      <c r="K364" s="23">
        <f t="shared" si="5"/>
        <v>3.3527783519999996</v>
      </c>
      <c r="N364" s="16"/>
      <c r="P364">
        <v>1</v>
      </c>
      <c r="T364" t="s">
        <v>195</v>
      </c>
    </row>
    <row r="365" spans="1:20" x14ac:dyDescent="0.35">
      <c r="A365" t="s">
        <v>27</v>
      </c>
      <c r="B365">
        <v>6</v>
      </c>
      <c r="C365">
        <v>1</v>
      </c>
      <c r="D365" s="8" t="s">
        <v>29</v>
      </c>
      <c r="E365" s="20"/>
      <c r="F365" s="20"/>
      <c r="G365" t="s">
        <v>141</v>
      </c>
      <c r="H365" t="s">
        <v>46</v>
      </c>
      <c r="I365" s="16"/>
      <c r="J365">
        <v>47.3</v>
      </c>
      <c r="K365" s="23">
        <f t="shared" si="5"/>
        <v>3.5143351319999994</v>
      </c>
      <c r="N365" s="16"/>
      <c r="P365">
        <v>1</v>
      </c>
    </row>
    <row r="366" spans="1:20" x14ac:dyDescent="0.35">
      <c r="A366" t="s">
        <v>27</v>
      </c>
      <c r="B366">
        <v>6</v>
      </c>
      <c r="C366">
        <v>33</v>
      </c>
      <c r="D366" s="8" t="s">
        <v>29</v>
      </c>
      <c r="E366" s="20"/>
      <c r="F366" s="20"/>
      <c r="G366" t="s">
        <v>61</v>
      </c>
      <c r="H366" t="s">
        <v>46</v>
      </c>
      <c r="I366" s="16"/>
      <c r="J366">
        <v>47.6</v>
      </c>
      <c r="K366" s="23">
        <f t="shared" si="5"/>
        <v>3.5590558080000001</v>
      </c>
      <c r="L366">
        <v>40</v>
      </c>
      <c r="M366">
        <v>60</v>
      </c>
      <c r="N366" s="16"/>
      <c r="P366">
        <v>1</v>
      </c>
    </row>
    <row r="367" spans="1:20" x14ac:dyDescent="0.35">
      <c r="A367" t="s">
        <v>27</v>
      </c>
      <c r="B367">
        <v>6</v>
      </c>
      <c r="C367">
        <v>13</v>
      </c>
      <c r="D367" s="8" t="s">
        <v>29</v>
      </c>
      <c r="E367" s="20"/>
      <c r="F367" s="20"/>
      <c r="G367" t="s">
        <v>48</v>
      </c>
      <c r="H367" t="s">
        <v>46</v>
      </c>
      <c r="I367" s="16"/>
      <c r="J367">
        <v>85.1</v>
      </c>
      <c r="K367" s="23">
        <f t="shared" si="5"/>
        <v>11.375749307999998</v>
      </c>
      <c r="N367" s="16"/>
      <c r="P367">
        <v>4</v>
      </c>
    </row>
    <row r="368" spans="1:20" x14ac:dyDescent="0.35">
      <c r="A368" t="s">
        <v>27</v>
      </c>
      <c r="B368">
        <v>8</v>
      </c>
      <c r="C368">
        <v>1</v>
      </c>
      <c r="D368" t="s">
        <v>29</v>
      </c>
      <c r="E368" s="16"/>
      <c r="F368" s="16"/>
      <c r="G368" t="s">
        <v>48</v>
      </c>
      <c r="H368" t="s">
        <v>46</v>
      </c>
      <c r="I368" s="16"/>
      <c r="J368">
        <v>8.1</v>
      </c>
      <c r="K368" s="23">
        <f t="shared" si="5"/>
        <v>0.103060188</v>
      </c>
      <c r="N368" s="16"/>
      <c r="P368">
        <v>1</v>
      </c>
    </row>
    <row r="369" spans="1:16" x14ac:dyDescent="0.35">
      <c r="A369" t="s">
        <v>27</v>
      </c>
      <c r="B369">
        <v>8</v>
      </c>
      <c r="C369">
        <v>20</v>
      </c>
      <c r="D369" t="s">
        <v>29</v>
      </c>
      <c r="E369" s="16"/>
      <c r="F369" s="16"/>
      <c r="G369" t="s">
        <v>136</v>
      </c>
      <c r="H369" t="s">
        <v>46</v>
      </c>
      <c r="I369" s="16"/>
      <c r="J369">
        <v>8.5</v>
      </c>
      <c r="K369" s="23">
        <f t="shared" si="5"/>
        <v>0.1134903</v>
      </c>
      <c r="N369" s="16"/>
      <c r="P369">
        <v>1</v>
      </c>
    </row>
    <row r="370" spans="1:16" x14ac:dyDescent="0.35">
      <c r="A370" t="s">
        <v>27</v>
      </c>
      <c r="B370">
        <v>8</v>
      </c>
      <c r="C370">
        <v>16</v>
      </c>
      <c r="D370" t="s">
        <v>29</v>
      </c>
      <c r="E370" s="16"/>
      <c r="F370" s="16"/>
      <c r="G370" t="s">
        <v>136</v>
      </c>
      <c r="H370" t="s">
        <v>46</v>
      </c>
      <c r="I370" s="16"/>
      <c r="J370">
        <v>8.5</v>
      </c>
      <c r="K370" s="23">
        <f t="shared" si="5"/>
        <v>0.1134903</v>
      </c>
      <c r="N370" s="16"/>
      <c r="P370">
        <v>2</v>
      </c>
    </row>
    <row r="371" spans="1:16" x14ac:dyDescent="0.35">
      <c r="A371" t="s">
        <v>27</v>
      </c>
      <c r="B371">
        <v>8</v>
      </c>
      <c r="C371">
        <v>17</v>
      </c>
      <c r="D371" t="s">
        <v>29</v>
      </c>
      <c r="E371" s="16"/>
      <c r="F371" s="16"/>
      <c r="G371" t="s">
        <v>136</v>
      </c>
      <c r="H371" t="s">
        <v>46</v>
      </c>
      <c r="I371" s="16"/>
      <c r="J371">
        <v>9.1</v>
      </c>
      <c r="K371" s="23">
        <f t="shared" si="5"/>
        <v>0.130077948</v>
      </c>
      <c r="N371" s="16"/>
      <c r="P371">
        <v>1</v>
      </c>
    </row>
    <row r="372" spans="1:16" x14ac:dyDescent="0.35">
      <c r="A372" t="s">
        <v>27</v>
      </c>
      <c r="B372">
        <v>8</v>
      </c>
      <c r="C372">
        <v>19</v>
      </c>
      <c r="D372" t="s">
        <v>29</v>
      </c>
      <c r="E372" s="16"/>
      <c r="F372" s="16"/>
      <c r="G372" t="s">
        <v>136</v>
      </c>
      <c r="H372" t="s">
        <v>46</v>
      </c>
      <c r="I372" s="16"/>
      <c r="J372">
        <v>10</v>
      </c>
      <c r="K372" s="23">
        <f t="shared" si="5"/>
        <v>0.15708</v>
      </c>
      <c r="N372" s="16"/>
      <c r="P372">
        <v>1</v>
      </c>
    </row>
    <row r="373" spans="1:16" x14ac:dyDescent="0.35">
      <c r="A373" t="s">
        <v>27</v>
      </c>
      <c r="B373">
        <v>8</v>
      </c>
      <c r="C373">
        <v>10</v>
      </c>
      <c r="D373" t="s">
        <v>29</v>
      </c>
      <c r="E373" s="16"/>
      <c r="F373" s="16"/>
      <c r="G373" t="s">
        <v>136</v>
      </c>
      <c r="H373" t="s">
        <v>46</v>
      </c>
      <c r="I373" s="16"/>
      <c r="J373">
        <v>10.1</v>
      </c>
      <c r="K373" s="23">
        <f t="shared" si="5"/>
        <v>0.16023730799999999</v>
      </c>
      <c r="N373" s="16"/>
      <c r="P373">
        <v>2</v>
      </c>
    </row>
    <row r="374" spans="1:16" x14ac:dyDescent="0.35">
      <c r="A374" t="s">
        <v>27</v>
      </c>
      <c r="B374">
        <v>8</v>
      </c>
      <c r="C374">
        <v>3</v>
      </c>
      <c r="D374" t="s">
        <v>29</v>
      </c>
      <c r="E374" s="16"/>
      <c r="F374" s="16"/>
      <c r="G374" t="s">
        <v>48</v>
      </c>
      <c r="H374" t="s">
        <v>46</v>
      </c>
      <c r="I374" s="16"/>
      <c r="J374">
        <v>10.199999999999999</v>
      </c>
      <c r="K374" s="23">
        <f t="shared" si="5"/>
        <v>0.163426032</v>
      </c>
      <c r="N374" s="16"/>
      <c r="P374">
        <v>1</v>
      </c>
    </row>
    <row r="375" spans="1:16" x14ac:dyDescent="0.35">
      <c r="A375" t="s">
        <v>27</v>
      </c>
      <c r="B375">
        <v>8</v>
      </c>
      <c r="C375">
        <v>2</v>
      </c>
      <c r="D375" t="s">
        <v>29</v>
      </c>
      <c r="E375" s="16"/>
      <c r="F375" s="16"/>
      <c r="G375" t="s">
        <v>48</v>
      </c>
      <c r="H375" t="s">
        <v>46</v>
      </c>
      <c r="I375" s="16"/>
      <c r="J375">
        <v>10.4</v>
      </c>
      <c r="K375" s="23">
        <f t="shared" si="5"/>
        <v>0.169897728</v>
      </c>
      <c r="N375" s="16"/>
      <c r="P375">
        <v>1</v>
      </c>
    </row>
    <row r="376" spans="1:16" x14ac:dyDescent="0.35">
      <c r="A376" t="s">
        <v>27</v>
      </c>
      <c r="B376">
        <v>8</v>
      </c>
      <c r="C376">
        <v>8</v>
      </c>
      <c r="D376" t="s">
        <v>29</v>
      </c>
      <c r="E376" s="16"/>
      <c r="F376" s="16"/>
      <c r="G376" t="s">
        <v>136</v>
      </c>
      <c r="H376" t="s">
        <v>46</v>
      </c>
      <c r="I376" s="16"/>
      <c r="J376">
        <v>10.5</v>
      </c>
      <c r="K376" s="23">
        <f t="shared" si="5"/>
        <v>0.17318069999999999</v>
      </c>
      <c r="N376" s="16"/>
      <c r="P376">
        <v>2</v>
      </c>
    </row>
    <row r="377" spans="1:16" x14ac:dyDescent="0.35">
      <c r="A377" t="s">
        <v>27</v>
      </c>
      <c r="B377">
        <v>8</v>
      </c>
      <c r="C377">
        <v>18</v>
      </c>
      <c r="D377" t="s">
        <v>29</v>
      </c>
      <c r="E377" s="16"/>
      <c r="F377" s="16"/>
      <c r="G377" t="s">
        <v>136</v>
      </c>
      <c r="H377" t="s">
        <v>46</v>
      </c>
      <c r="I377" s="16"/>
      <c r="J377">
        <v>11.1</v>
      </c>
      <c r="K377" s="23">
        <f t="shared" si="5"/>
        <v>0.19353826799999999</v>
      </c>
      <c r="N377" s="16"/>
      <c r="P377">
        <v>1</v>
      </c>
    </row>
    <row r="378" spans="1:16" x14ac:dyDescent="0.35">
      <c r="A378" t="s">
        <v>27</v>
      </c>
      <c r="B378">
        <v>8</v>
      </c>
      <c r="C378">
        <v>22</v>
      </c>
      <c r="D378" t="s">
        <v>29</v>
      </c>
      <c r="E378" s="16"/>
      <c r="F378" s="16"/>
      <c r="G378" t="s">
        <v>136</v>
      </c>
      <c r="H378" t="s">
        <v>46</v>
      </c>
      <c r="I378" s="16"/>
      <c r="J378">
        <v>12</v>
      </c>
      <c r="K378" s="23">
        <f t="shared" si="5"/>
        <v>0.22619520000000001</v>
      </c>
      <c r="N378" s="16"/>
      <c r="P378">
        <v>1</v>
      </c>
    </row>
    <row r="379" spans="1:16" x14ac:dyDescent="0.35">
      <c r="A379" t="s">
        <v>27</v>
      </c>
      <c r="B379">
        <v>8</v>
      </c>
      <c r="C379">
        <v>9</v>
      </c>
      <c r="D379" t="s">
        <v>29</v>
      </c>
      <c r="E379" s="16"/>
      <c r="F379" s="16"/>
      <c r="G379" t="s">
        <v>136</v>
      </c>
      <c r="H379" t="s">
        <v>46</v>
      </c>
      <c r="I379" s="16"/>
      <c r="J379">
        <v>12.3</v>
      </c>
      <c r="K379" s="23">
        <f t="shared" si="5"/>
        <v>0.23764633200000002</v>
      </c>
      <c r="N379" s="16"/>
      <c r="P379">
        <v>2</v>
      </c>
    </row>
    <row r="380" spans="1:16" x14ac:dyDescent="0.35">
      <c r="A380" t="s">
        <v>27</v>
      </c>
      <c r="B380">
        <v>8</v>
      </c>
      <c r="C380">
        <v>15</v>
      </c>
      <c r="D380" t="s">
        <v>29</v>
      </c>
      <c r="E380" s="16"/>
      <c r="F380" s="16"/>
      <c r="G380" t="s">
        <v>136</v>
      </c>
      <c r="H380" t="s">
        <v>46</v>
      </c>
      <c r="I380" s="16"/>
      <c r="J380">
        <v>12.4</v>
      </c>
      <c r="K380" s="23">
        <f t="shared" si="5"/>
        <v>0.24152620800000002</v>
      </c>
      <c r="N380" s="16"/>
      <c r="P380">
        <v>2</v>
      </c>
    </row>
    <row r="381" spans="1:16" x14ac:dyDescent="0.35">
      <c r="A381" t="s">
        <v>27</v>
      </c>
      <c r="B381">
        <v>8</v>
      </c>
      <c r="C381">
        <v>14</v>
      </c>
      <c r="D381" t="s">
        <v>29</v>
      </c>
      <c r="E381" s="16"/>
      <c r="F381" s="16"/>
      <c r="G381" t="s">
        <v>136</v>
      </c>
      <c r="H381" t="s">
        <v>46</v>
      </c>
      <c r="I381" s="16"/>
      <c r="J381">
        <v>12.5</v>
      </c>
      <c r="K381" s="23">
        <f t="shared" si="5"/>
        <v>0.2454375</v>
      </c>
      <c r="N381" s="16"/>
      <c r="P381">
        <v>2</v>
      </c>
    </row>
    <row r="382" spans="1:16" x14ac:dyDescent="0.35">
      <c r="A382" t="s">
        <v>27</v>
      </c>
      <c r="B382">
        <v>8</v>
      </c>
      <c r="C382">
        <v>21</v>
      </c>
      <c r="D382" t="s">
        <v>29</v>
      </c>
      <c r="E382" s="16"/>
      <c r="F382" s="16"/>
      <c r="G382" t="s">
        <v>136</v>
      </c>
      <c r="H382" t="s">
        <v>46</v>
      </c>
      <c r="I382" s="16"/>
      <c r="J382">
        <v>13.3</v>
      </c>
      <c r="K382" s="23">
        <f t="shared" si="5"/>
        <v>0.27785881200000001</v>
      </c>
      <c r="N382" s="16"/>
      <c r="P382">
        <v>1</v>
      </c>
    </row>
    <row r="383" spans="1:16" x14ac:dyDescent="0.35">
      <c r="A383" t="s">
        <v>27</v>
      </c>
      <c r="B383">
        <v>8</v>
      </c>
      <c r="C383">
        <v>6</v>
      </c>
      <c r="D383" t="s">
        <v>29</v>
      </c>
      <c r="E383" s="16"/>
      <c r="F383" s="16"/>
      <c r="G383" t="s">
        <v>141</v>
      </c>
      <c r="H383" t="s">
        <v>46</v>
      </c>
      <c r="I383" s="16"/>
      <c r="J383">
        <v>13.5</v>
      </c>
      <c r="K383" s="23">
        <f t="shared" si="5"/>
        <v>0.28627829999999999</v>
      </c>
      <c r="N383" s="16"/>
      <c r="P383">
        <v>1</v>
      </c>
    </row>
    <row r="384" spans="1:16" x14ac:dyDescent="0.35">
      <c r="A384" t="s">
        <v>27</v>
      </c>
      <c r="B384">
        <v>8</v>
      </c>
      <c r="C384">
        <v>7</v>
      </c>
      <c r="D384" t="s">
        <v>29</v>
      </c>
      <c r="E384" s="16"/>
      <c r="F384" s="16"/>
      <c r="G384" t="s">
        <v>136</v>
      </c>
      <c r="H384" t="s">
        <v>46</v>
      </c>
      <c r="I384" s="16"/>
      <c r="J384">
        <v>15.3</v>
      </c>
      <c r="K384" s="23">
        <f t="shared" si="5"/>
        <v>0.36770857200000007</v>
      </c>
      <c r="N384" s="16"/>
      <c r="P384">
        <v>2</v>
      </c>
    </row>
    <row r="385" spans="1:20" x14ac:dyDescent="0.35">
      <c r="A385" t="s">
        <v>27</v>
      </c>
      <c r="B385">
        <v>8</v>
      </c>
      <c r="C385">
        <v>4</v>
      </c>
      <c r="D385" t="s">
        <v>29</v>
      </c>
      <c r="E385" s="16"/>
      <c r="F385" s="16"/>
      <c r="G385" t="s">
        <v>141</v>
      </c>
      <c r="H385" t="s">
        <v>46</v>
      </c>
      <c r="I385" s="16"/>
      <c r="J385">
        <v>15.5</v>
      </c>
      <c r="K385" s="23">
        <f t="shared" si="5"/>
        <v>0.37738470000000002</v>
      </c>
      <c r="N385" s="16"/>
      <c r="P385">
        <v>1</v>
      </c>
    </row>
    <row r="386" spans="1:20" x14ac:dyDescent="0.35">
      <c r="A386" t="s">
        <v>27</v>
      </c>
      <c r="B386">
        <v>8</v>
      </c>
      <c r="C386">
        <v>5</v>
      </c>
      <c r="D386" t="s">
        <v>29</v>
      </c>
      <c r="E386" s="16"/>
      <c r="F386" s="16"/>
      <c r="G386" t="s">
        <v>141</v>
      </c>
      <c r="H386" t="s">
        <v>46</v>
      </c>
      <c r="I386" s="16"/>
      <c r="J386">
        <v>43.5</v>
      </c>
      <c r="K386" s="23">
        <f t="shared" ref="K386:K449" si="6">(((J386/2)^2)*3.1416)/500</f>
        <v>2.9723463000000003</v>
      </c>
      <c r="N386" s="16"/>
      <c r="P386">
        <v>4</v>
      </c>
    </row>
    <row r="387" spans="1:20" x14ac:dyDescent="0.35">
      <c r="A387" t="s">
        <v>27</v>
      </c>
      <c r="B387">
        <v>8</v>
      </c>
      <c r="C387">
        <v>12</v>
      </c>
      <c r="D387" t="s">
        <v>29</v>
      </c>
      <c r="E387" s="16"/>
      <c r="F387" s="16"/>
      <c r="G387" t="s">
        <v>50</v>
      </c>
      <c r="H387" t="s">
        <v>46</v>
      </c>
      <c r="I387" s="16"/>
      <c r="J387">
        <v>123.3</v>
      </c>
      <c r="K387" s="23">
        <f t="shared" si="6"/>
        <v>23.880699612000001</v>
      </c>
      <c r="N387" s="16"/>
      <c r="P387">
        <v>3</v>
      </c>
    </row>
    <row r="388" spans="1:20" x14ac:dyDescent="0.35">
      <c r="A388" t="s">
        <v>27</v>
      </c>
      <c r="B388">
        <v>8</v>
      </c>
      <c r="C388">
        <v>24</v>
      </c>
      <c r="D388" t="s">
        <v>29</v>
      </c>
      <c r="E388" s="16"/>
      <c r="F388" s="16"/>
      <c r="G388" t="s">
        <v>141</v>
      </c>
      <c r="H388" t="s">
        <v>119</v>
      </c>
      <c r="I388" s="16"/>
      <c r="J388">
        <v>58.8</v>
      </c>
      <c r="K388" s="23">
        <f t="shared" si="6"/>
        <v>5.4309467519999988</v>
      </c>
      <c r="N388" s="16"/>
    </row>
    <row r="389" spans="1:20" x14ac:dyDescent="0.35">
      <c r="A389" t="s">
        <v>27</v>
      </c>
      <c r="B389">
        <v>8</v>
      </c>
      <c r="C389">
        <v>11</v>
      </c>
      <c r="D389" t="s">
        <v>29</v>
      </c>
      <c r="E389" s="16"/>
      <c r="F389" s="16"/>
      <c r="G389" t="s">
        <v>48</v>
      </c>
      <c r="H389" t="s">
        <v>119</v>
      </c>
      <c r="I389" s="16"/>
      <c r="J389">
        <v>87.5</v>
      </c>
      <c r="K389" s="23">
        <f t="shared" si="6"/>
        <v>12.0264375</v>
      </c>
      <c r="N389" s="16"/>
      <c r="O389" t="s">
        <v>128</v>
      </c>
      <c r="Q389">
        <v>1</v>
      </c>
      <c r="R389">
        <v>11.9</v>
      </c>
      <c r="S389">
        <v>152</v>
      </c>
      <c r="T389" t="s">
        <v>201</v>
      </c>
    </row>
    <row r="390" spans="1:20" x14ac:dyDescent="0.35">
      <c r="A390" t="s">
        <v>27</v>
      </c>
      <c r="B390">
        <v>8</v>
      </c>
      <c r="C390">
        <v>13</v>
      </c>
      <c r="D390" t="s">
        <v>29</v>
      </c>
      <c r="E390" s="16"/>
      <c r="F390" s="16"/>
      <c r="G390" t="s">
        <v>48</v>
      </c>
      <c r="H390" t="s">
        <v>119</v>
      </c>
      <c r="I390" s="16"/>
      <c r="J390">
        <v>99.4</v>
      </c>
      <c r="K390" s="23">
        <f t="shared" si="6"/>
        <v>15.520069488000001</v>
      </c>
      <c r="N390" s="16"/>
      <c r="O390" t="s">
        <v>128</v>
      </c>
      <c r="T390" t="s">
        <v>201</v>
      </c>
    </row>
    <row r="391" spans="1:20" x14ac:dyDescent="0.35">
      <c r="A391" t="s">
        <v>27</v>
      </c>
      <c r="B391">
        <v>8</v>
      </c>
      <c r="C391">
        <v>25</v>
      </c>
      <c r="D391" t="s">
        <v>29</v>
      </c>
      <c r="E391" s="16"/>
      <c r="F391" s="16"/>
      <c r="G391" t="s">
        <v>141</v>
      </c>
      <c r="H391" t="s">
        <v>119</v>
      </c>
      <c r="I391" s="16"/>
      <c r="J391">
        <v>107.3</v>
      </c>
      <c r="K391" s="23">
        <f t="shared" si="6"/>
        <v>18.085075931999999</v>
      </c>
      <c r="N391" s="16"/>
      <c r="Q391">
        <v>2</v>
      </c>
      <c r="R391">
        <v>8.3000000000000007</v>
      </c>
      <c r="S391">
        <v>347</v>
      </c>
    </row>
    <row r="392" spans="1:20" x14ac:dyDescent="0.35">
      <c r="A392" t="s">
        <v>27</v>
      </c>
      <c r="B392">
        <v>8</v>
      </c>
      <c r="C392">
        <v>23</v>
      </c>
      <c r="D392" t="s">
        <v>29</v>
      </c>
      <c r="E392" s="16"/>
      <c r="F392" s="16"/>
      <c r="G392" t="s">
        <v>61</v>
      </c>
      <c r="H392" t="s">
        <v>119</v>
      </c>
      <c r="I392" s="16"/>
      <c r="J392">
        <v>113.1</v>
      </c>
      <c r="K392" s="23">
        <f t="shared" si="6"/>
        <v>20.093060987999998</v>
      </c>
      <c r="L392">
        <v>0</v>
      </c>
      <c r="M392">
        <v>0</v>
      </c>
      <c r="N392" s="16"/>
      <c r="O392" t="s">
        <v>128</v>
      </c>
      <c r="T392" t="s">
        <v>201</v>
      </c>
    </row>
    <row r="393" spans="1:20" x14ac:dyDescent="0.35">
      <c r="A393" t="s">
        <v>27</v>
      </c>
      <c r="B393">
        <v>9</v>
      </c>
      <c r="C393">
        <v>3</v>
      </c>
      <c r="D393" s="8" t="s">
        <v>29</v>
      </c>
      <c r="E393" s="20"/>
      <c r="F393" s="20"/>
      <c r="G393" t="s">
        <v>136</v>
      </c>
      <c r="H393" t="s">
        <v>46</v>
      </c>
      <c r="I393" s="16"/>
      <c r="J393">
        <v>10.1</v>
      </c>
      <c r="K393" s="23">
        <f t="shared" si="6"/>
        <v>0.16023730799999999</v>
      </c>
      <c r="N393" s="16"/>
      <c r="P393">
        <v>1</v>
      </c>
    </row>
    <row r="394" spans="1:20" x14ac:dyDescent="0.35">
      <c r="A394" t="s">
        <v>27</v>
      </c>
      <c r="B394">
        <v>9</v>
      </c>
      <c r="C394">
        <v>11</v>
      </c>
      <c r="D394" s="8" t="s">
        <v>29</v>
      </c>
      <c r="E394" s="20"/>
      <c r="F394" s="20"/>
      <c r="G394" t="s">
        <v>141</v>
      </c>
      <c r="H394" t="s">
        <v>46</v>
      </c>
      <c r="I394" s="16"/>
      <c r="J394">
        <v>10.5</v>
      </c>
      <c r="K394" s="23">
        <f t="shared" si="6"/>
        <v>0.17318069999999999</v>
      </c>
      <c r="N394" s="16"/>
      <c r="P394">
        <v>2</v>
      </c>
    </row>
    <row r="395" spans="1:20" x14ac:dyDescent="0.35">
      <c r="A395" t="s">
        <v>27</v>
      </c>
      <c r="B395">
        <v>9</v>
      </c>
      <c r="C395">
        <v>7</v>
      </c>
      <c r="D395" s="8" t="s">
        <v>29</v>
      </c>
      <c r="E395" s="20"/>
      <c r="F395" s="20"/>
      <c r="G395" t="s">
        <v>136</v>
      </c>
      <c r="H395" t="s">
        <v>46</v>
      </c>
      <c r="I395" s="16"/>
      <c r="J395">
        <v>11.1</v>
      </c>
      <c r="K395" s="23">
        <f t="shared" si="6"/>
        <v>0.19353826799999999</v>
      </c>
      <c r="N395" s="16"/>
      <c r="P395">
        <v>1</v>
      </c>
    </row>
    <row r="396" spans="1:20" x14ac:dyDescent="0.35">
      <c r="A396" t="s">
        <v>27</v>
      </c>
      <c r="B396">
        <v>9</v>
      </c>
      <c r="C396">
        <v>8</v>
      </c>
      <c r="D396" s="8" t="s">
        <v>29</v>
      </c>
      <c r="E396" s="20"/>
      <c r="F396" s="20"/>
      <c r="G396" t="s">
        <v>136</v>
      </c>
      <c r="H396" t="s">
        <v>46</v>
      </c>
      <c r="I396" s="16"/>
      <c r="J396">
        <v>11.8</v>
      </c>
      <c r="K396" s="23">
        <f t="shared" si="6"/>
        <v>0.21871819200000001</v>
      </c>
      <c r="N396" s="16"/>
      <c r="P396">
        <v>1</v>
      </c>
    </row>
    <row r="397" spans="1:20" x14ac:dyDescent="0.35">
      <c r="A397" t="s">
        <v>27</v>
      </c>
      <c r="B397">
        <v>9</v>
      </c>
      <c r="C397">
        <v>2</v>
      </c>
      <c r="D397" s="8" t="s">
        <v>29</v>
      </c>
      <c r="E397" s="20"/>
      <c r="F397" s="20"/>
      <c r="G397" t="s">
        <v>136</v>
      </c>
      <c r="H397" t="s">
        <v>46</v>
      </c>
      <c r="I397" s="16"/>
      <c r="J397">
        <v>13.5</v>
      </c>
      <c r="K397" s="23">
        <f t="shared" si="6"/>
        <v>0.28627829999999999</v>
      </c>
      <c r="N397" s="16"/>
      <c r="P397">
        <v>1</v>
      </c>
    </row>
    <row r="398" spans="1:20" x14ac:dyDescent="0.35">
      <c r="A398" t="s">
        <v>27</v>
      </c>
      <c r="B398">
        <v>9</v>
      </c>
      <c r="C398">
        <v>5</v>
      </c>
      <c r="D398" s="8" t="s">
        <v>29</v>
      </c>
      <c r="E398" s="20"/>
      <c r="F398" s="20"/>
      <c r="G398" t="s">
        <v>136</v>
      </c>
      <c r="H398" t="s">
        <v>46</v>
      </c>
      <c r="I398" s="16"/>
      <c r="J398">
        <v>14.6</v>
      </c>
      <c r="K398" s="23">
        <f t="shared" si="6"/>
        <v>0.334831728</v>
      </c>
      <c r="N398" s="16"/>
      <c r="P398">
        <v>1</v>
      </c>
    </row>
    <row r="399" spans="1:20" x14ac:dyDescent="0.35">
      <c r="A399" t="s">
        <v>27</v>
      </c>
      <c r="B399">
        <v>9</v>
      </c>
      <c r="C399">
        <v>9</v>
      </c>
      <c r="D399" s="8" t="s">
        <v>29</v>
      </c>
      <c r="E399" s="20"/>
      <c r="F399" s="20"/>
      <c r="G399" t="s">
        <v>141</v>
      </c>
      <c r="H399" t="s">
        <v>46</v>
      </c>
      <c r="I399" s="16"/>
      <c r="J399">
        <v>15.2</v>
      </c>
      <c r="K399" s="23">
        <f t="shared" si="6"/>
        <v>0.36291763199999999</v>
      </c>
      <c r="N399" s="16"/>
      <c r="P399">
        <v>1</v>
      </c>
    </row>
    <row r="400" spans="1:20" x14ac:dyDescent="0.35">
      <c r="A400" t="s">
        <v>27</v>
      </c>
      <c r="B400">
        <v>9</v>
      </c>
      <c r="C400">
        <v>6</v>
      </c>
      <c r="D400" s="8" t="s">
        <v>29</v>
      </c>
      <c r="E400" s="20"/>
      <c r="F400" s="20"/>
      <c r="G400" t="s">
        <v>136</v>
      </c>
      <c r="H400" t="s">
        <v>46</v>
      </c>
      <c r="I400" s="16"/>
      <c r="J400">
        <v>17.3</v>
      </c>
      <c r="K400" s="23">
        <f t="shared" si="6"/>
        <v>0.47012473200000005</v>
      </c>
      <c r="N400" s="16"/>
      <c r="P400">
        <v>1</v>
      </c>
    </row>
    <row r="401" spans="1:20" x14ac:dyDescent="0.35">
      <c r="A401" t="s">
        <v>27</v>
      </c>
      <c r="B401">
        <v>9</v>
      </c>
      <c r="C401">
        <v>1</v>
      </c>
      <c r="D401" s="8" t="s">
        <v>29</v>
      </c>
      <c r="E401" s="20"/>
      <c r="F401" s="20"/>
      <c r="G401" t="s">
        <v>136</v>
      </c>
      <c r="H401" t="s">
        <v>46</v>
      </c>
      <c r="I401" s="16"/>
      <c r="J401">
        <v>19</v>
      </c>
      <c r="K401" s="23">
        <f t="shared" si="6"/>
        <v>0.56705879999999997</v>
      </c>
      <c r="N401" s="16"/>
      <c r="P401">
        <v>1</v>
      </c>
    </row>
    <row r="402" spans="1:20" x14ac:dyDescent="0.35">
      <c r="A402" t="s">
        <v>27</v>
      </c>
      <c r="B402">
        <v>9</v>
      </c>
      <c r="C402">
        <v>17</v>
      </c>
      <c r="D402" s="8" t="s">
        <v>29</v>
      </c>
      <c r="E402" s="20"/>
      <c r="F402" s="20"/>
      <c r="G402" t="s">
        <v>141</v>
      </c>
      <c r="H402" t="s">
        <v>46</v>
      </c>
      <c r="I402" s="16"/>
      <c r="J402">
        <v>19.3</v>
      </c>
      <c r="K402" s="23">
        <f t="shared" si="6"/>
        <v>0.585107292</v>
      </c>
      <c r="N402" s="16"/>
      <c r="P402">
        <v>1</v>
      </c>
    </row>
    <row r="403" spans="1:20" x14ac:dyDescent="0.35">
      <c r="A403" t="s">
        <v>27</v>
      </c>
      <c r="B403">
        <v>9</v>
      </c>
      <c r="C403">
        <v>4</v>
      </c>
      <c r="D403" s="8" t="s">
        <v>29</v>
      </c>
      <c r="E403" s="20"/>
      <c r="F403" s="20"/>
      <c r="G403" t="s">
        <v>136</v>
      </c>
      <c r="H403" t="s">
        <v>46</v>
      </c>
      <c r="I403" s="16"/>
      <c r="J403">
        <v>20.399999999999999</v>
      </c>
      <c r="K403" s="23">
        <f t="shared" si="6"/>
        <v>0.653704128</v>
      </c>
      <c r="N403" s="16"/>
      <c r="P403">
        <v>1</v>
      </c>
    </row>
    <row r="404" spans="1:20" x14ac:dyDescent="0.35">
      <c r="A404" t="s">
        <v>27</v>
      </c>
      <c r="B404">
        <v>9</v>
      </c>
      <c r="C404">
        <v>15</v>
      </c>
      <c r="D404" s="8" t="s">
        <v>29</v>
      </c>
      <c r="E404" s="20"/>
      <c r="F404" s="20"/>
      <c r="G404" t="s">
        <v>48</v>
      </c>
      <c r="H404" t="s">
        <v>46</v>
      </c>
      <c r="I404" s="16"/>
      <c r="J404">
        <v>21.5</v>
      </c>
      <c r="K404" s="23">
        <f t="shared" si="6"/>
        <v>0.72610229999999998</v>
      </c>
      <c r="N404" s="16"/>
      <c r="P404">
        <v>4</v>
      </c>
    </row>
    <row r="405" spans="1:20" x14ac:dyDescent="0.35">
      <c r="A405" t="s">
        <v>27</v>
      </c>
      <c r="B405">
        <v>9</v>
      </c>
      <c r="C405">
        <v>16</v>
      </c>
      <c r="D405" s="8" t="s">
        <v>29</v>
      </c>
      <c r="E405" s="20"/>
      <c r="F405" s="20"/>
      <c r="G405" t="s">
        <v>141</v>
      </c>
      <c r="H405" t="s">
        <v>46</v>
      </c>
      <c r="I405" s="16"/>
      <c r="J405">
        <v>21.6</v>
      </c>
      <c r="K405" s="23">
        <f t="shared" si="6"/>
        <v>0.73287244800000007</v>
      </c>
      <c r="N405" s="16"/>
      <c r="P405">
        <v>1</v>
      </c>
    </row>
    <row r="406" spans="1:20" x14ac:dyDescent="0.35">
      <c r="A406" t="s">
        <v>27</v>
      </c>
      <c r="B406">
        <v>9</v>
      </c>
      <c r="C406">
        <v>12</v>
      </c>
      <c r="D406" s="8" t="s">
        <v>29</v>
      </c>
      <c r="E406" s="20"/>
      <c r="F406" s="20"/>
      <c r="G406" t="s">
        <v>48</v>
      </c>
      <c r="H406" t="s">
        <v>46</v>
      </c>
      <c r="I406" s="16"/>
      <c r="J406">
        <v>45.9</v>
      </c>
      <c r="K406" s="23">
        <f t="shared" si="6"/>
        <v>3.3093771479999998</v>
      </c>
      <c r="N406" s="16"/>
      <c r="P406">
        <v>1</v>
      </c>
    </row>
    <row r="407" spans="1:20" x14ac:dyDescent="0.35">
      <c r="A407" t="s">
        <v>27</v>
      </c>
      <c r="B407">
        <v>9</v>
      </c>
      <c r="C407">
        <v>14</v>
      </c>
      <c r="D407" s="8" t="s">
        <v>29</v>
      </c>
      <c r="E407" s="20"/>
      <c r="F407" s="20"/>
      <c r="G407" t="s">
        <v>48</v>
      </c>
      <c r="H407" t="s">
        <v>46</v>
      </c>
      <c r="I407" s="16"/>
      <c r="J407">
        <v>49.1</v>
      </c>
      <c r="K407" s="23">
        <f t="shared" si="6"/>
        <v>3.7869003479999996</v>
      </c>
      <c r="N407" s="16"/>
      <c r="P407">
        <v>2</v>
      </c>
      <c r="Q407">
        <v>2</v>
      </c>
      <c r="R407">
        <v>12.1</v>
      </c>
      <c r="S407">
        <v>267</v>
      </c>
    </row>
    <row r="408" spans="1:20" x14ac:dyDescent="0.35">
      <c r="A408" t="s">
        <v>27</v>
      </c>
      <c r="B408">
        <v>9</v>
      </c>
      <c r="C408">
        <v>13</v>
      </c>
      <c r="D408" s="8" t="s">
        <v>29</v>
      </c>
      <c r="E408" s="20"/>
      <c r="F408" s="20"/>
      <c r="G408" t="s">
        <v>48</v>
      </c>
      <c r="H408" t="s">
        <v>46</v>
      </c>
      <c r="I408" s="16"/>
      <c r="J408">
        <v>56.2</v>
      </c>
      <c r="K408" s="23">
        <f t="shared" si="6"/>
        <v>4.9612775520000003</v>
      </c>
      <c r="N408" s="16"/>
      <c r="P408">
        <v>1</v>
      </c>
    </row>
    <row r="409" spans="1:20" x14ac:dyDescent="0.35">
      <c r="A409" t="s">
        <v>27</v>
      </c>
      <c r="B409">
        <v>9</v>
      </c>
      <c r="C409">
        <v>10</v>
      </c>
      <c r="D409" s="8" t="s">
        <v>29</v>
      </c>
      <c r="E409" s="20"/>
      <c r="F409" s="20"/>
      <c r="G409" t="s">
        <v>48</v>
      </c>
      <c r="H409" t="s">
        <v>46</v>
      </c>
      <c r="I409" s="16"/>
      <c r="J409">
        <v>72.900000000000006</v>
      </c>
      <c r="K409" s="23">
        <f t="shared" si="6"/>
        <v>8.3478752280000013</v>
      </c>
      <c r="N409" s="16"/>
      <c r="P409">
        <v>1</v>
      </c>
      <c r="Q409">
        <v>1</v>
      </c>
      <c r="R409">
        <v>12.4</v>
      </c>
      <c r="S409">
        <v>160</v>
      </c>
    </row>
    <row r="410" spans="1:20" x14ac:dyDescent="0.35">
      <c r="A410" t="s">
        <v>27</v>
      </c>
      <c r="B410">
        <v>16</v>
      </c>
      <c r="C410">
        <v>21</v>
      </c>
      <c r="D410" s="8" t="s">
        <v>29</v>
      </c>
      <c r="E410" s="20"/>
      <c r="F410" s="20"/>
      <c r="G410" t="s">
        <v>48</v>
      </c>
      <c r="H410" t="s">
        <v>46</v>
      </c>
      <c r="I410" s="16"/>
      <c r="J410">
        <v>9.5</v>
      </c>
      <c r="K410" s="23">
        <f t="shared" si="6"/>
        <v>0.14176469999999999</v>
      </c>
      <c r="N410" s="16"/>
      <c r="P410">
        <v>2</v>
      </c>
    </row>
    <row r="411" spans="1:20" x14ac:dyDescent="0.35">
      <c r="A411" t="s">
        <v>27</v>
      </c>
      <c r="B411">
        <v>16</v>
      </c>
      <c r="C411">
        <v>1</v>
      </c>
      <c r="D411" s="8" t="s">
        <v>29</v>
      </c>
      <c r="E411" s="20"/>
      <c r="F411" s="20"/>
      <c r="G411" t="s">
        <v>147</v>
      </c>
      <c r="H411" t="s">
        <v>46</v>
      </c>
      <c r="I411" s="16"/>
      <c r="J411">
        <v>9.8000000000000007</v>
      </c>
      <c r="K411" s="23">
        <f t="shared" si="6"/>
        <v>0.15085963200000002</v>
      </c>
      <c r="N411" s="16"/>
      <c r="P411">
        <v>4</v>
      </c>
      <c r="T411" t="s">
        <v>211</v>
      </c>
    </row>
    <row r="412" spans="1:20" x14ac:dyDescent="0.35">
      <c r="A412" t="s">
        <v>27</v>
      </c>
      <c r="B412">
        <v>16</v>
      </c>
      <c r="C412">
        <v>11</v>
      </c>
      <c r="D412" s="8" t="s">
        <v>29</v>
      </c>
      <c r="E412" s="20"/>
      <c r="F412" s="20"/>
      <c r="G412" t="s">
        <v>141</v>
      </c>
      <c r="H412" t="s">
        <v>46</v>
      </c>
      <c r="I412" s="16"/>
      <c r="J412">
        <v>11.9</v>
      </c>
      <c r="K412" s="23">
        <f t="shared" si="6"/>
        <v>0.22244098800000001</v>
      </c>
      <c r="N412" s="16"/>
      <c r="P412">
        <v>3</v>
      </c>
    </row>
    <row r="413" spans="1:20" x14ac:dyDescent="0.35">
      <c r="A413" t="s">
        <v>27</v>
      </c>
      <c r="B413">
        <v>16</v>
      </c>
      <c r="C413">
        <v>3</v>
      </c>
      <c r="D413" s="8" t="s">
        <v>29</v>
      </c>
      <c r="E413" s="20"/>
      <c r="F413" s="20"/>
      <c r="G413" t="s">
        <v>147</v>
      </c>
      <c r="H413" t="s">
        <v>46</v>
      </c>
      <c r="I413" s="16"/>
      <c r="J413">
        <v>17.100000000000001</v>
      </c>
      <c r="K413" s="23">
        <f t="shared" si="6"/>
        <v>0.45931762800000003</v>
      </c>
      <c r="N413" s="16"/>
      <c r="P413">
        <v>4</v>
      </c>
      <c r="T413" t="s">
        <v>213</v>
      </c>
    </row>
    <row r="414" spans="1:20" x14ac:dyDescent="0.35">
      <c r="A414" t="s">
        <v>27</v>
      </c>
      <c r="B414">
        <v>16</v>
      </c>
      <c r="C414">
        <v>22</v>
      </c>
      <c r="D414" s="8" t="s">
        <v>29</v>
      </c>
      <c r="E414" s="20"/>
      <c r="F414" s="20"/>
      <c r="G414" t="s">
        <v>141</v>
      </c>
      <c r="H414" t="s">
        <v>46</v>
      </c>
      <c r="I414" s="16"/>
      <c r="J414">
        <v>19</v>
      </c>
      <c r="K414" s="23">
        <f t="shared" si="6"/>
        <v>0.56705879999999997</v>
      </c>
      <c r="N414" s="16"/>
      <c r="P414">
        <v>2</v>
      </c>
    </row>
    <row r="415" spans="1:20" x14ac:dyDescent="0.35">
      <c r="A415" t="s">
        <v>27</v>
      </c>
      <c r="B415">
        <v>16</v>
      </c>
      <c r="C415">
        <v>15</v>
      </c>
      <c r="D415" s="8" t="s">
        <v>29</v>
      </c>
      <c r="E415" s="20"/>
      <c r="F415" s="20"/>
      <c r="G415" t="s">
        <v>147</v>
      </c>
      <c r="H415" t="s">
        <v>46</v>
      </c>
      <c r="I415" s="16"/>
      <c r="J415">
        <v>22.2</v>
      </c>
      <c r="K415" s="23">
        <f t="shared" si="6"/>
        <v>0.77415307199999994</v>
      </c>
      <c r="N415" s="16"/>
      <c r="P415">
        <v>4</v>
      </c>
      <c r="T415" t="s">
        <v>215</v>
      </c>
    </row>
    <row r="416" spans="1:20" x14ac:dyDescent="0.35">
      <c r="A416" t="s">
        <v>27</v>
      </c>
      <c r="B416">
        <v>16</v>
      </c>
      <c r="C416">
        <v>12</v>
      </c>
      <c r="D416" s="8" t="s">
        <v>29</v>
      </c>
      <c r="E416" s="20"/>
      <c r="F416" s="20"/>
      <c r="G416" t="s">
        <v>141</v>
      </c>
      <c r="H416" t="s">
        <v>46</v>
      </c>
      <c r="I416" s="16"/>
      <c r="J416">
        <v>25.6</v>
      </c>
      <c r="K416" s="23">
        <f t="shared" si="6"/>
        <v>1.0294394880000002</v>
      </c>
      <c r="N416" s="16"/>
      <c r="P416">
        <v>4</v>
      </c>
      <c r="Q416">
        <v>2</v>
      </c>
      <c r="R416">
        <v>1.2</v>
      </c>
      <c r="S416">
        <v>193</v>
      </c>
    </row>
    <row r="417" spans="1:20" x14ac:dyDescent="0.35">
      <c r="A417" t="s">
        <v>27</v>
      </c>
      <c r="B417">
        <v>16</v>
      </c>
      <c r="C417">
        <v>6</v>
      </c>
      <c r="D417" s="8" t="s">
        <v>29</v>
      </c>
      <c r="E417" s="20"/>
      <c r="F417" s="20"/>
      <c r="G417" t="s">
        <v>141</v>
      </c>
      <c r="H417" t="s">
        <v>46</v>
      </c>
      <c r="I417" s="16"/>
      <c r="J417">
        <v>26.3</v>
      </c>
      <c r="K417" s="23">
        <f t="shared" si="6"/>
        <v>1.086506652</v>
      </c>
      <c r="N417" s="16"/>
      <c r="P417">
        <v>1</v>
      </c>
    </row>
    <row r="418" spans="1:20" x14ac:dyDescent="0.35">
      <c r="A418" t="s">
        <v>27</v>
      </c>
      <c r="B418">
        <v>16</v>
      </c>
      <c r="C418">
        <v>8</v>
      </c>
      <c r="D418" s="8" t="s">
        <v>29</v>
      </c>
      <c r="E418" s="20"/>
      <c r="F418" s="20"/>
      <c r="G418" t="s">
        <v>141</v>
      </c>
      <c r="H418" t="s">
        <v>46</v>
      </c>
      <c r="I418" s="16"/>
      <c r="J418">
        <v>26.6</v>
      </c>
      <c r="K418" s="23">
        <f t="shared" si="6"/>
        <v>1.111435248</v>
      </c>
      <c r="N418" s="16"/>
      <c r="P418">
        <v>1</v>
      </c>
    </row>
    <row r="419" spans="1:20" x14ac:dyDescent="0.35">
      <c r="A419" t="s">
        <v>27</v>
      </c>
      <c r="B419">
        <v>16</v>
      </c>
      <c r="C419">
        <v>23</v>
      </c>
      <c r="D419" s="8" t="s">
        <v>29</v>
      </c>
      <c r="E419" s="20"/>
      <c r="F419" s="20"/>
      <c r="G419" t="s">
        <v>141</v>
      </c>
      <c r="H419" t="s">
        <v>46</v>
      </c>
      <c r="I419" s="16"/>
      <c r="J419">
        <v>27</v>
      </c>
      <c r="K419" s="23">
        <f t="shared" si="6"/>
        <v>1.1451131999999999</v>
      </c>
      <c r="N419" s="16"/>
      <c r="P419">
        <v>1</v>
      </c>
    </row>
    <row r="420" spans="1:20" x14ac:dyDescent="0.35">
      <c r="A420" t="s">
        <v>27</v>
      </c>
      <c r="B420">
        <v>16</v>
      </c>
      <c r="C420">
        <v>13</v>
      </c>
      <c r="D420" s="8" t="s">
        <v>29</v>
      </c>
      <c r="E420" s="20"/>
      <c r="F420" s="20"/>
      <c r="G420" t="s">
        <v>48</v>
      </c>
      <c r="H420" t="s">
        <v>46</v>
      </c>
      <c r="I420" s="16"/>
      <c r="J420">
        <v>27.3</v>
      </c>
      <c r="K420" s="23">
        <f t="shared" si="6"/>
        <v>1.170701532</v>
      </c>
      <c r="N420" s="16"/>
      <c r="P420">
        <v>3</v>
      </c>
      <c r="T420" t="s">
        <v>214</v>
      </c>
    </row>
    <row r="421" spans="1:20" x14ac:dyDescent="0.35">
      <c r="A421" t="s">
        <v>27</v>
      </c>
      <c r="B421">
        <v>16</v>
      </c>
      <c r="C421">
        <v>5</v>
      </c>
      <c r="D421" s="8" t="s">
        <v>29</v>
      </c>
      <c r="E421" s="20"/>
      <c r="F421" s="20"/>
      <c r="G421" t="s">
        <v>45</v>
      </c>
      <c r="H421" t="s">
        <v>46</v>
      </c>
      <c r="I421" s="16"/>
      <c r="J421">
        <v>28.4</v>
      </c>
      <c r="K421" s="23">
        <f t="shared" si="6"/>
        <v>1.2669444480000001</v>
      </c>
      <c r="N421" s="16"/>
      <c r="P421">
        <v>4</v>
      </c>
      <c r="Q421">
        <v>1</v>
      </c>
      <c r="R421">
        <v>4</v>
      </c>
      <c r="S421">
        <v>72</v>
      </c>
    </row>
    <row r="422" spans="1:20" x14ac:dyDescent="0.35">
      <c r="A422" t="s">
        <v>27</v>
      </c>
      <c r="B422">
        <v>16</v>
      </c>
      <c r="C422">
        <v>7</v>
      </c>
      <c r="D422" s="8" t="s">
        <v>29</v>
      </c>
      <c r="E422" s="20"/>
      <c r="F422" s="20"/>
      <c r="G422" t="s">
        <v>141</v>
      </c>
      <c r="H422" t="s">
        <v>46</v>
      </c>
      <c r="I422" s="16"/>
      <c r="J422">
        <v>28.8</v>
      </c>
      <c r="K422" s="23">
        <f t="shared" si="6"/>
        <v>1.302884352</v>
      </c>
      <c r="N422" s="16"/>
      <c r="P422">
        <v>1</v>
      </c>
    </row>
    <row r="423" spans="1:20" x14ac:dyDescent="0.35">
      <c r="A423" t="s">
        <v>27</v>
      </c>
      <c r="B423">
        <v>16</v>
      </c>
      <c r="C423">
        <v>14</v>
      </c>
      <c r="D423" s="8" t="s">
        <v>29</v>
      </c>
      <c r="E423" s="20"/>
      <c r="F423" s="20"/>
      <c r="G423" t="s">
        <v>147</v>
      </c>
      <c r="H423" t="s">
        <v>46</v>
      </c>
      <c r="I423" s="16"/>
      <c r="J423">
        <v>29.5</v>
      </c>
      <c r="K423" s="23">
        <f t="shared" si="6"/>
        <v>1.3669886999999998</v>
      </c>
      <c r="N423" s="16"/>
      <c r="P423">
        <v>2</v>
      </c>
      <c r="T423" t="s">
        <v>213</v>
      </c>
    </row>
    <row r="424" spans="1:20" x14ac:dyDescent="0.35">
      <c r="A424" t="s">
        <v>27</v>
      </c>
      <c r="B424">
        <v>16</v>
      </c>
      <c r="C424">
        <v>20</v>
      </c>
      <c r="D424" s="8" t="s">
        <v>29</v>
      </c>
      <c r="E424" s="20"/>
      <c r="F424" s="20"/>
      <c r="G424" t="s">
        <v>141</v>
      </c>
      <c r="H424" t="s">
        <v>46</v>
      </c>
      <c r="I424" s="16"/>
      <c r="J424">
        <v>30.2</v>
      </c>
      <c r="K424" s="23">
        <f t="shared" si="6"/>
        <v>1.4326324319999999</v>
      </c>
      <c r="N424" s="16"/>
      <c r="P424">
        <v>3</v>
      </c>
    </row>
    <row r="425" spans="1:20" x14ac:dyDescent="0.35">
      <c r="A425" t="s">
        <v>27</v>
      </c>
      <c r="B425">
        <v>16</v>
      </c>
      <c r="C425">
        <v>18</v>
      </c>
      <c r="D425" s="8" t="s">
        <v>29</v>
      </c>
      <c r="E425" s="20"/>
      <c r="F425" s="20"/>
      <c r="G425" t="s">
        <v>141</v>
      </c>
      <c r="H425" t="s">
        <v>46</v>
      </c>
      <c r="I425" s="16"/>
      <c r="J425">
        <v>31.5</v>
      </c>
      <c r="K425" s="23">
        <f t="shared" si="6"/>
        <v>1.5586262999999998</v>
      </c>
      <c r="N425" s="16"/>
      <c r="P425">
        <v>1</v>
      </c>
    </row>
    <row r="426" spans="1:20" x14ac:dyDescent="0.35">
      <c r="A426" t="s">
        <v>27</v>
      </c>
      <c r="B426">
        <v>16</v>
      </c>
      <c r="C426">
        <v>9</v>
      </c>
      <c r="D426" s="8" t="s">
        <v>29</v>
      </c>
      <c r="E426" s="20"/>
      <c r="F426" s="20"/>
      <c r="G426" t="s">
        <v>45</v>
      </c>
      <c r="H426" t="s">
        <v>46</v>
      </c>
      <c r="I426" s="16"/>
      <c r="J426">
        <v>33.200000000000003</v>
      </c>
      <c r="K426" s="23">
        <f t="shared" si="6"/>
        <v>1.7313985920000001</v>
      </c>
      <c r="N426" s="16"/>
      <c r="P426">
        <v>1</v>
      </c>
    </row>
    <row r="427" spans="1:20" x14ac:dyDescent="0.35">
      <c r="A427" t="s">
        <v>27</v>
      </c>
      <c r="B427">
        <v>16</v>
      </c>
      <c r="C427">
        <v>24</v>
      </c>
      <c r="D427" s="8" t="s">
        <v>29</v>
      </c>
      <c r="E427" s="20"/>
      <c r="F427" s="20"/>
      <c r="G427" t="s">
        <v>141</v>
      </c>
      <c r="H427" t="s">
        <v>46</v>
      </c>
      <c r="I427" s="16"/>
      <c r="J427">
        <v>33.200000000000003</v>
      </c>
      <c r="K427" s="23">
        <f t="shared" si="6"/>
        <v>1.7313985920000001</v>
      </c>
      <c r="N427" s="16"/>
      <c r="P427">
        <v>3</v>
      </c>
    </row>
    <row r="428" spans="1:20" x14ac:dyDescent="0.35">
      <c r="A428" t="s">
        <v>27</v>
      </c>
      <c r="B428">
        <v>16</v>
      </c>
      <c r="C428">
        <v>17</v>
      </c>
      <c r="D428" s="8" t="s">
        <v>29</v>
      </c>
      <c r="E428" s="20"/>
      <c r="F428" s="20"/>
      <c r="G428" t="s">
        <v>141</v>
      </c>
      <c r="H428" t="s">
        <v>46</v>
      </c>
      <c r="I428" s="16"/>
      <c r="J428">
        <v>38.700000000000003</v>
      </c>
      <c r="K428" s="23">
        <f t="shared" si="6"/>
        <v>2.3525714520000007</v>
      </c>
      <c r="N428" s="16"/>
      <c r="P428">
        <v>1</v>
      </c>
    </row>
    <row r="429" spans="1:20" x14ac:dyDescent="0.35">
      <c r="A429" t="s">
        <v>27</v>
      </c>
      <c r="B429">
        <v>16</v>
      </c>
      <c r="C429">
        <v>19</v>
      </c>
      <c r="D429" s="8" t="s">
        <v>29</v>
      </c>
      <c r="E429" s="20"/>
      <c r="F429" s="20"/>
      <c r="G429" t="s">
        <v>48</v>
      </c>
      <c r="H429" t="s">
        <v>46</v>
      </c>
      <c r="I429" s="16"/>
      <c r="J429">
        <v>39.5</v>
      </c>
      <c r="K429" s="23">
        <f t="shared" si="6"/>
        <v>2.4508406999999997</v>
      </c>
      <c r="N429" s="16"/>
      <c r="P429">
        <v>1</v>
      </c>
    </row>
    <row r="430" spans="1:20" x14ac:dyDescent="0.35">
      <c r="A430" t="s">
        <v>27</v>
      </c>
      <c r="B430">
        <v>16</v>
      </c>
      <c r="C430">
        <v>16</v>
      </c>
      <c r="D430" s="8" t="s">
        <v>29</v>
      </c>
      <c r="E430" s="20"/>
      <c r="F430" s="20"/>
      <c r="G430" t="s">
        <v>48</v>
      </c>
      <c r="H430" t="s">
        <v>46</v>
      </c>
      <c r="I430" s="16"/>
      <c r="J430">
        <v>51.2</v>
      </c>
      <c r="K430" s="23">
        <f t="shared" si="6"/>
        <v>4.1177579520000007</v>
      </c>
      <c r="N430" s="16"/>
      <c r="P430">
        <v>3</v>
      </c>
    </row>
    <row r="431" spans="1:20" x14ac:dyDescent="0.35">
      <c r="A431" t="s">
        <v>27</v>
      </c>
      <c r="B431">
        <v>16</v>
      </c>
      <c r="C431">
        <v>2</v>
      </c>
      <c r="D431" s="8" t="s">
        <v>29</v>
      </c>
      <c r="E431" s="20"/>
      <c r="F431" s="20"/>
      <c r="G431" t="s">
        <v>147</v>
      </c>
      <c r="H431" t="s">
        <v>46</v>
      </c>
      <c r="I431" s="16"/>
      <c r="J431">
        <v>54.8</v>
      </c>
      <c r="K431" s="23">
        <f t="shared" si="6"/>
        <v>4.7171752319999998</v>
      </c>
      <c r="N431" s="16"/>
      <c r="P431">
        <v>3</v>
      </c>
      <c r="T431" t="s">
        <v>212</v>
      </c>
    </row>
    <row r="432" spans="1:20" x14ac:dyDescent="0.35">
      <c r="A432" t="s">
        <v>27</v>
      </c>
      <c r="B432">
        <v>16</v>
      </c>
      <c r="C432">
        <v>10</v>
      </c>
      <c r="D432" s="8" t="s">
        <v>29</v>
      </c>
      <c r="E432" s="20"/>
      <c r="F432" s="20"/>
      <c r="G432" t="s">
        <v>141</v>
      </c>
      <c r="H432" t="s">
        <v>46</v>
      </c>
      <c r="I432" s="16"/>
      <c r="J432">
        <v>60</v>
      </c>
      <c r="K432" s="23">
        <f t="shared" si="6"/>
        <v>5.6548800000000004</v>
      </c>
      <c r="N432" s="16"/>
      <c r="P432">
        <v>1</v>
      </c>
    </row>
    <row r="433" spans="1:19" x14ac:dyDescent="0.35">
      <c r="A433" t="s">
        <v>27</v>
      </c>
      <c r="B433">
        <v>16</v>
      </c>
      <c r="C433">
        <v>4</v>
      </c>
      <c r="D433" s="8" t="s">
        <v>29</v>
      </c>
      <c r="E433" s="20"/>
      <c r="F433" s="20"/>
      <c r="G433" t="s">
        <v>141</v>
      </c>
      <c r="H433" t="s">
        <v>46</v>
      </c>
      <c r="I433" s="16"/>
      <c r="J433">
        <v>68.8</v>
      </c>
      <c r="K433" s="23">
        <f t="shared" si="6"/>
        <v>7.4352875519999992</v>
      </c>
      <c r="N433" s="16"/>
      <c r="P433">
        <v>1</v>
      </c>
    </row>
    <row r="434" spans="1:19" x14ac:dyDescent="0.35">
      <c r="A434" t="s">
        <v>27</v>
      </c>
      <c r="B434">
        <v>18</v>
      </c>
      <c r="C434">
        <v>41</v>
      </c>
      <c r="D434" t="s">
        <v>29</v>
      </c>
      <c r="E434" s="16"/>
      <c r="F434" s="16"/>
      <c r="G434" t="s">
        <v>141</v>
      </c>
      <c r="H434" t="s">
        <v>46</v>
      </c>
      <c r="I434" s="16"/>
      <c r="J434">
        <v>9.6999999999999993</v>
      </c>
      <c r="K434" s="23">
        <f t="shared" si="6"/>
        <v>0.14779657199999996</v>
      </c>
      <c r="N434" s="16"/>
      <c r="P434">
        <v>1</v>
      </c>
    </row>
    <row r="435" spans="1:19" x14ac:dyDescent="0.35">
      <c r="A435" t="s">
        <v>27</v>
      </c>
      <c r="B435">
        <v>18</v>
      </c>
      <c r="C435">
        <v>19</v>
      </c>
      <c r="D435" t="s">
        <v>29</v>
      </c>
      <c r="E435" s="16"/>
      <c r="F435" s="16"/>
      <c r="G435" t="s">
        <v>141</v>
      </c>
      <c r="H435" t="s">
        <v>46</v>
      </c>
      <c r="I435" s="16"/>
      <c r="J435">
        <v>10.5</v>
      </c>
      <c r="K435" s="23">
        <f t="shared" si="6"/>
        <v>0.17318069999999999</v>
      </c>
      <c r="N435" s="16"/>
      <c r="P435">
        <v>1</v>
      </c>
    </row>
    <row r="436" spans="1:19" x14ac:dyDescent="0.35">
      <c r="A436" t="s">
        <v>27</v>
      </c>
      <c r="B436">
        <v>18</v>
      </c>
      <c r="C436">
        <v>32</v>
      </c>
      <c r="D436" t="s">
        <v>29</v>
      </c>
      <c r="E436" s="16"/>
      <c r="F436" s="16"/>
      <c r="G436" t="s">
        <v>48</v>
      </c>
      <c r="H436" t="s">
        <v>46</v>
      </c>
      <c r="I436" s="16"/>
      <c r="J436">
        <v>20.9</v>
      </c>
      <c r="K436" s="23">
        <f t="shared" si="6"/>
        <v>0.68614114799999992</v>
      </c>
      <c r="N436" s="16"/>
    </row>
    <row r="437" spans="1:19" x14ac:dyDescent="0.35">
      <c r="A437" t="s">
        <v>27</v>
      </c>
      <c r="B437">
        <v>18</v>
      </c>
      <c r="C437">
        <v>34</v>
      </c>
      <c r="D437" t="s">
        <v>29</v>
      </c>
      <c r="E437" s="16"/>
      <c r="F437" s="16"/>
      <c r="G437" t="s">
        <v>141</v>
      </c>
      <c r="H437" t="s">
        <v>46</v>
      </c>
      <c r="I437" s="16"/>
      <c r="J437">
        <v>26.2</v>
      </c>
      <c r="K437" s="23">
        <f t="shared" si="6"/>
        <v>1.0782599519999998</v>
      </c>
      <c r="N437" s="16"/>
      <c r="P437">
        <v>1</v>
      </c>
    </row>
    <row r="438" spans="1:19" x14ac:dyDescent="0.35">
      <c r="A438" t="s">
        <v>27</v>
      </c>
      <c r="B438">
        <v>18</v>
      </c>
      <c r="C438">
        <v>30</v>
      </c>
      <c r="D438" t="s">
        <v>29</v>
      </c>
      <c r="E438" s="16"/>
      <c r="F438" s="16"/>
      <c r="G438" t="s">
        <v>48</v>
      </c>
      <c r="H438" t="s">
        <v>46</v>
      </c>
      <c r="I438" s="16"/>
      <c r="J438">
        <v>61.3</v>
      </c>
      <c r="K438" s="23">
        <f t="shared" si="6"/>
        <v>5.9025794519999994</v>
      </c>
      <c r="N438" s="16"/>
      <c r="P438">
        <v>1</v>
      </c>
    </row>
    <row r="439" spans="1:19" x14ac:dyDescent="0.35">
      <c r="A439" t="s">
        <v>27</v>
      </c>
      <c r="B439">
        <v>18</v>
      </c>
      <c r="C439">
        <v>7</v>
      </c>
      <c r="D439" t="s">
        <v>29</v>
      </c>
      <c r="E439" s="16"/>
      <c r="F439" s="16"/>
      <c r="G439" t="s">
        <v>141</v>
      </c>
      <c r="H439" t="s">
        <v>119</v>
      </c>
      <c r="I439" s="16"/>
      <c r="J439">
        <v>7.9</v>
      </c>
      <c r="K439" s="23">
        <f t="shared" si="6"/>
        <v>9.8033628000000012E-2</v>
      </c>
      <c r="N439" s="16"/>
    </row>
    <row r="440" spans="1:19" x14ac:dyDescent="0.35">
      <c r="A440" t="s">
        <v>27</v>
      </c>
      <c r="B440">
        <v>18</v>
      </c>
      <c r="C440">
        <v>8</v>
      </c>
      <c r="D440" t="s">
        <v>29</v>
      </c>
      <c r="E440" s="16"/>
      <c r="F440" s="16"/>
      <c r="G440" t="s">
        <v>141</v>
      </c>
      <c r="H440" t="s">
        <v>119</v>
      </c>
      <c r="I440" s="16"/>
      <c r="J440">
        <v>8.3000000000000007</v>
      </c>
      <c r="K440" s="23">
        <f t="shared" si="6"/>
        <v>0.10821241200000001</v>
      </c>
      <c r="N440" s="16"/>
    </row>
    <row r="441" spans="1:19" x14ac:dyDescent="0.35">
      <c r="A441" t="s">
        <v>27</v>
      </c>
      <c r="B441">
        <v>18</v>
      </c>
      <c r="C441">
        <v>25</v>
      </c>
      <c r="D441" t="s">
        <v>29</v>
      </c>
      <c r="E441" s="16"/>
      <c r="F441" s="16"/>
      <c r="G441" t="s">
        <v>141</v>
      </c>
      <c r="H441" t="s">
        <v>119</v>
      </c>
      <c r="I441" s="16"/>
      <c r="J441">
        <v>8.5</v>
      </c>
      <c r="K441" s="23">
        <f t="shared" si="6"/>
        <v>0.1134903</v>
      </c>
      <c r="N441" s="16"/>
    </row>
    <row r="442" spans="1:19" x14ac:dyDescent="0.35">
      <c r="A442" t="s">
        <v>27</v>
      </c>
      <c r="B442">
        <v>18</v>
      </c>
      <c r="C442">
        <v>11</v>
      </c>
      <c r="D442" t="s">
        <v>29</v>
      </c>
      <c r="E442" s="16"/>
      <c r="F442" s="16"/>
      <c r="G442" t="s">
        <v>141</v>
      </c>
      <c r="H442" t="s">
        <v>119</v>
      </c>
      <c r="I442" s="16"/>
      <c r="J442">
        <v>8.6999999999999993</v>
      </c>
      <c r="K442" s="23">
        <f t="shared" si="6"/>
        <v>0.11889385199999997</v>
      </c>
      <c r="N442" s="16"/>
    </row>
    <row r="443" spans="1:19" x14ac:dyDescent="0.35">
      <c r="A443" t="s">
        <v>27</v>
      </c>
      <c r="B443">
        <v>18</v>
      </c>
      <c r="C443">
        <v>22</v>
      </c>
      <c r="D443" t="s">
        <v>29</v>
      </c>
      <c r="E443" s="16"/>
      <c r="F443" s="16"/>
      <c r="G443" t="s">
        <v>141</v>
      </c>
      <c r="H443" t="s">
        <v>119</v>
      </c>
      <c r="I443" s="16"/>
      <c r="J443">
        <v>9</v>
      </c>
      <c r="K443" s="23">
        <f t="shared" si="6"/>
        <v>0.12723479999999998</v>
      </c>
      <c r="N443" s="16"/>
    </row>
    <row r="444" spans="1:19" x14ac:dyDescent="0.35">
      <c r="A444" t="s">
        <v>27</v>
      </c>
      <c r="B444">
        <v>18</v>
      </c>
      <c r="C444">
        <v>5</v>
      </c>
      <c r="D444" t="s">
        <v>29</v>
      </c>
      <c r="E444" s="16"/>
      <c r="F444" s="16"/>
      <c r="G444" t="s">
        <v>141</v>
      </c>
      <c r="H444" t="s">
        <v>119</v>
      </c>
      <c r="I444" s="16"/>
      <c r="J444">
        <v>9.6</v>
      </c>
      <c r="K444" s="23">
        <f t="shared" si="6"/>
        <v>0.14476492799999999</v>
      </c>
      <c r="N444" s="16"/>
    </row>
    <row r="445" spans="1:19" x14ac:dyDescent="0.35">
      <c r="A445" t="s">
        <v>27</v>
      </c>
      <c r="B445">
        <v>18</v>
      </c>
      <c r="C445">
        <v>27</v>
      </c>
      <c r="D445" t="s">
        <v>29</v>
      </c>
      <c r="E445" s="16"/>
      <c r="F445" s="16"/>
      <c r="G445" t="s">
        <v>141</v>
      </c>
      <c r="H445" t="s">
        <v>119</v>
      </c>
      <c r="I445" s="16"/>
      <c r="J445">
        <v>9.6999999999999993</v>
      </c>
      <c r="K445" s="23">
        <f t="shared" si="6"/>
        <v>0.14779657199999996</v>
      </c>
      <c r="N445" s="16"/>
    </row>
    <row r="446" spans="1:19" x14ac:dyDescent="0.35">
      <c r="A446" t="s">
        <v>27</v>
      </c>
      <c r="B446">
        <v>18</v>
      </c>
      <c r="C446">
        <v>6</v>
      </c>
      <c r="D446" t="s">
        <v>29</v>
      </c>
      <c r="E446" s="16"/>
      <c r="F446" s="16"/>
      <c r="G446" t="s">
        <v>141</v>
      </c>
      <c r="H446" t="s">
        <v>119</v>
      </c>
      <c r="I446" s="16"/>
      <c r="J446">
        <v>9.9</v>
      </c>
      <c r="K446" s="23">
        <f t="shared" si="6"/>
        <v>0.15395410800000001</v>
      </c>
      <c r="N446" s="16"/>
    </row>
    <row r="447" spans="1:19" x14ac:dyDescent="0.35">
      <c r="A447" t="s">
        <v>27</v>
      </c>
      <c r="B447">
        <v>18</v>
      </c>
      <c r="C447">
        <v>14</v>
      </c>
      <c r="D447" t="s">
        <v>29</v>
      </c>
      <c r="E447" s="16"/>
      <c r="F447" s="16"/>
      <c r="G447" t="s">
        <v>141</v>
      </c>
      <c r="H447" t="s">
        <v>119</v>
      </c>
      <c r="I447" s="16"/>
      <c r="J447">
        <v>10.4</v>
      </c>
      <c r="K447" s="23">
        <f t="shared" si="6"/>
        <v>0.169897728</v>
      </c>
      <c r="N447" s="16"/>
    </row>
    <row r="448" spans="1:19" x14ac:dyDescent="0.35">
      <c r="A448" t="s">
        <v>27</v>
      </c>
      <c r="B448">
        <v>18</v>
      </c>
      <c r="C448">
        <v>9</v>
      </c>
      <c r="D448" t="s">
        <v>29</v>
      </c>
      <c r="E448" s="16"/>
      <c r="F448" s="16"/>
      <c r="G448" t="s">
        <v>141</v>
      </c>
      <c r="H448" t="s">
        <v>119</v>
      </c>
      <c r="I448" s="16"/>
      <c r="J448">
        <v>11.7</v>
      </c>
      <c r="K448" s="23">
        <f t="shared" si="6"/>
        <v>0.21502681199999998</v>
      </c>
      <c r="N448" s="16"/>
      <c r="Q448">
        <v>1</v>
      </c>
      <c r="R448">
        <v>2.2000000000000002</v>
      </c>
      <c r="S448">
        <v>60</v>
      </c>
    </row>
    <row r="449" spans="1:20" x14ac:dyDescent="0.35">
      <c r="A449" t="s">
        <v>27</v>
      </c>
      <c r="B449">
        <v>18</v>
      </c>
      <c r="C449">
        <v>28</v>
      </c>
      <c r="D449" t="s">
        <v>29</v>
      </c>
      <c r="E449" s="16"/>
      <c r="F449" s="16"/>
      <c r="G449" t="s">
        <v>141</v>
      </c>
      <c r="H449" t="s">
        <v>119</v>
      </c>
      <c r="I449" s="16"/>
      <c r="J449">
        <v>11.7</v>
      </c>
      <c r="K449" s="23">
        <f t="shared" si="6"/>
        <v>0.21502681199999998</v>
      </c>
      <c r="N449" s="16"/>
    </row>
    <row r="450" spans="1:20" x14ac:dyDescent="0.35">
      <c r="A450" t="s">
        <v>27</v>
      </c>
      <c r="B450">
        <v>18</v>
      </c>
      <c r="C450">
        <v>24</v>
      </c>
      <c r="D450" t="s">
        <v>29</v>
      </c>
      <c r="E450" s="16"/>
      <c r="F450" s="16"/>
      <c r="G450" t="s">
        <v>141</v>
      </c>
      <c r="H450" t="s">
        <v>119</v>
      </c>
      <c r="I450" s="16"/>
      <c r="J450">
        <v>12.5</v>
      </c>
      <c r="K450" s="23">
        <f t="shared" ref="K450:K513" si="7">(((J450/2)^2)*3.1416)/500</f>
        <v>0.2454375</v>
      </c>
      <c r="N450" s="16"/>
    </row>
    <row r="451" spans="1:20" x14ac:dyDescent="0.35">
      <c r="A451" t="s">
        <v>27</v>
      </c>
      <c r="B451">
        <v>18</v>
      </c>
      <c r="C451">
        <v>4</v>
      </c>
      <c r="D451" t="s">
        <v>29</v>
      </c>
      <c r="E451" s="16"/>
      <c r="F451" s="16"/>
      <c r="G451" t="s">
        <v>141</v>
      </c>
      <c r="H451" t="s">
        <v>119</v>
      </c>
      <c r="I451" s="16"/>
      <c r="J451">
        <v>14</v>
      </c>
      <c r="K451" s="23">
        <f t="shared" si="7"/>
        <v>0.30787680000000001</v>
      </c>
      <c r="N451" s="16"/>
    </row>
    <row r="452" spans="1:20" x14ac:dyDescent="0.35">
      <c r="A452" t="s">
        <v>27</v>
      </c>
      <c r="B452">
        <v>18</v>
      </c>
      <c r="C452">
        <v>10</v>
      </c>
      <c r="D452" t="s">
        <v>29</v>
      </c>
      <c r="E452" s="16"/>
      <c r="F452" s="16"/>
      <c r="G452" t="s">
        <v>141</v>
      </c>
      <c r="H452" t="s">
        <v>119</v>
      </c>
      <c r="I452" s="16"/>
      <c r="J452">
        <v>14</v>
      </c>
      <c r="K452" s="23">
        <f t="shared" si="7"/>
        <v>0.30787680000000001</v>
      </c>
      <c r="N452" s="16"/>
    </row>
    <row r="453" spans="1:20" x14ac:dyDescent="0.35">
      <c r="A453" t="s">
        <v>27</v>
      </c>
      <c r="B453">
        <v>18</v>
      </c>
      <c r="C453">
        <v>2</v>
      </c>
      <c r="D453" t="s">
        <v>29</v>
      </c>
      <c r="E453" s="16"/>
      <c r="F453" s="16"/>
      <c r="G453" t="s">
        <v>141</v>
      </c>
      <c r="H453" t="s">
        <v>119</v>
      </c>
      <c r="I453" s="16"/>
      <c r="J453">
        <v>15.6</v>
      </c>
      <c r="K453" s="23">
        <f t="shared" si="7"/>
        <v>0.382269888</v>
      </c>
      <c r="N453" s="16"/>
    </row>
    <row r="454" spans="1:20" x14ac:dyDescent="0.35">
      <c r="A454" t="s">
        <v>27</v>
      </c>
      <c r="B454">
        <v>18</v>
      </c>
      <c r="C454">
        <v>23</v>
      </c>
      <c r="D454" t="s">
        <v>29</v>
      </c>
      <c r="E454" s="16"/>
      <c r="F454" s="16"/>
      <c r="G454" t="s">
        <v>141</v>
      </c>
      <c r="H454" t="s">
        <v>119</v>
      </c>
      <c r="I454" s="16"/>
      <c r="J454">
        <v>15.7</v>
      </c>
      <c r="K454" s="23">
        <f t="shared" si="7"/>
        <v>0.38718649199999999</v>
      </c>
      <c r="N454" s="16"/>
    </row>
    <row r="455" spans="1:20" x14ac:dyDescent="0.35">
      <c r="A455" t="s">
        <v>27</v>
      </c>
      <c r="B455">
        <v>18</v>
      </c>
      <c r="C455">
        <v>13</v>
      </c>
      <c r="D455" t="s">
        <v>29</v>
      </c>
      <c r="E455" s="16"/>
      <c r="F455" s="16"/>
      <c r="G455" t="s">
        <v>141</v>
      </c>
      <c r="H455" t="s">
        <v>119</v>
      </c>
      <c r="I455" s="16"/>
      <c r="J455">
        <v>17.399999999999999</v>
      </c>
      <c r="K455" s="23">
        <f t="shared" si="7"/>
        <v>0.47557540799999987</v>
      </c>
      <c r="N455" s="16"/>
    </row>
    <row r="456" spans="1:20" x14ac:dyDescent="0.35">
      <c r="A456" t="s">
        <v>27</v>
      </c>
      <c r="B456">
        <v>18</v>
      </c>
      <c r="C456">
        <v>26</v>
      </c>
      <c r="D456" t="s">
        <v>29</v>
      </c>
      <c r="E456" s="16"/>
      <c r="F456" s="16"/>
      <c r="G456" t="s">
        <v>141</v>
      </c>
      <c r="H456" t="s">
        <v>119</v>
      </c>
      <c r="I456" s="16"/>
      <c r="J456">
        <v>17.600000000000001</v>
      </c>
      <c r="K456" s="23">
        <f t="shared" si="7"/>
        <v>0.48657100800000008</v>
      </c>
      <c r="N456" s="16"/>
    </row>
    <row r="457" spans="1:20" x14ac:dyDescent="0.35">
      <c r="A457" t="s">
        <v>27</v>
      </c>
      <c r="B457">
        <v>18</v>
      </c>
      <c r="C457">
        <v>21</v>
      </c>
      <c r="D457" t="s">
        <v>29</v>
      </c>
      <c r="E457" s="16"/>
      <c r="F457" s="16"/>
      <c r="G457" t="s">
        <v>141</v>
      </c>
      <c r="H457" t="s">
        <v>119</v>
      </c>
      <c r="I457" s="16"/>
      <c r="J457">
        <v>17.8</v>
      </c>
      <c r="K457" s="23">
        <f t="shared" si="7"/>
        <v>0.49769227200000005</v>
      </c>
      <c r="N457" s="16"/>
    </row>
    <row r="458" spans="1:20" x14ac:dyDescent="0.35">
      <c r="A458" t="s">
        <v>27</v>
      </c>
      <c r="B458">
        <v>18</v>
      </c>
      <c r="C458">
        <v>15</v>
      </c>
      <c r="D458" t="s">
        <v>29</v>
      </c>
      <c r="E458" s="16"/>
      <c r="F458" s="16"/>
      <c r="G458" t="s">
        <v>141</v>
      </c>
      <c r="H458" t="s">
        <v>119</v>
      </c>
      <c r="I458" s="16"/>
      <c r="J458">
        <v>17.899999999999999</v>
      </c>
      <c r="K458" s="23">
        <f t="shared" si="7"/>
        <v>0.50330002799999995</v>
      </c>
      <c r="N458" s="16"/>
    </row>
    <row r="459" spans="1:20" x14ac:dyDescent="0.35">
      <c r="A459" t="s">
        <v>27</v>
      </c>
      <c r="B459">
        <v>18</v>
      </c>
      <c r="C459">
        <v>16</v>
      </c>
      <c r="D459" t="s">
        <v>29</v>
      </c>
      <c r="E459" s="16"/>
      <c r="F459" s="16"/>
      <c r="G459" t="s">
        <v>141</v>
      </c>
      <c r="H459" t="s">
        <v>119</v>
      </c>
      <c r="I459" s="16"/>
      <c r="J459">
        <v>19.100000000000001</v>
      </c>
      <c r="K459" s="23">
        <f t="shared" si="7"/>
        <v>0.57304354800000012</v>
      </c>
      <c r="N459" s="16"/>
    </row>
    <row r="460" spans="1:20" x14ac:dyDescent="0.35">
      <c r="A460" t="s">
        <v>27</v>
      </c>
      <c r="B460">
        <v>18</v>
      </c>
      <c r="C460">
        <v>20</v>
      </c>
      <c r="D460" t="s">
        <v>29</v>
      </c>
      <c r="E460" s="16"/>
      <c r="F460" s="16"/>
      <c r="G460" t="s">
        <v>141</v>
      </c>
      <c r="H460" t="s">
        <v>119</v>
      </c>
      <c r="I460" s="16"/>
      <c r="J460">
        <v>20.399999999999999</v>
      </c>
      <c r="K460" s="23">
        <f t="shared" si="7"/>
        <v>0.653704128</v>
      </c>
      <c r="N460" s="16"/>
    </row>
    <row r="461" spans="1:20" x14ac:dyDescent="0.35">
      <c r="A461" t="s">
        <v>27</v>
      </c>
      <c r="B461">
        <v>18</v>
      </c>
      <c r="C461">
        <v>12</v>
      </c>
      <c r="D461" t="s">
        <v>29</v>
      </c>
      <c r="E461" s="16"/>
      <c r="F461" s="16"/>
      <c r="G461" t="s">
        <v>141</v>
      </c>
      <c r="H461" t="s">
        <v>119</v>
      </c>
      <c r="I461" s="16"/>
      <c r="J461">
        <v>23</v>
      </c>
      <c r="K461" s="23">
        <f t="shared" si="7"/>
        <v>0.83095320000000006</v>
      </c>
      <c r="N461" s="16"/>
    </row>
    <row r="462" spans="1:20" x14ac:dyDescent="0.35">
      <c r="A462" t="s">
        <v>27</v>
      </c>
      <c r="B462">
        <v>18</v>
      </c>
      <c r="C462">
        <v>18</v>
      </c>
      <c r="D462" t="s">
        <v>29</v>
      </c>
      <c r="E462" s="16"/>
      <c r="F462" s="16"/>
      <c r="G462" t="s">
        <v>141</v>
      </c>
      <c r="H462" t="s">
        <v>119</v>
      </c>
      <c r="I462" s="16"/>
      <c r="J462">
        <v>23.6</v>
      </c>
      <c r="K462" s="23">
        <f t="shared" si="7"/>
        <v>0.87487276800000002</v>
      </c>
      <c r="N462" s="16"/>
    </row>
    <row r="463" spans="1:20" x14ac:dyDescent="0.35">
      <c r="A463" t="s">
        <v>27</v>
      </c>
      <c r="B463">
        <v>18</v>
      </c>
      <c r="C463">
        <v>17</v>
      </c>
      <c r="D463" t="s">
        <v>29</v>
      </c>
      <c r="E463" s="16"/>
      <c r="F463" s="16"/>
      <c r="G463" t="s">
        <v>141</v>
      </c>
      <c r="H463" t="s">
        <v>119</v>
      </c>
      <c r="I463" s="16"/>
      <c r="J463">
        <v>24.6</v>
      </c>
      <c r="K463" s="23">
        <f t="shared" si="7"/>
        <v>0.95058532800000006</v>
      </c>
      <c r="N463" s="16"/>
    </row>
    <row r="464" spans="1:20" x14ac:dyDescent="0.35">
      <c r="A464" t="s">
        <v>27</v>
      </c>
      <c r="B464">
        <v>18</v>
      </c>
      <c r="C464">
        <v>1</v>
      </c>
      <c r="D464" t="s">
        <v>29</v>
      </c>
      <c r="E464" s="16"/>
      <c r="F464" s="16"/>
      <c r="G464" t="s">
        <v>48</v>
      </c>
      <c r="H464" t="s">
        <v>119</v>
      </c>
      <c r="I464" s="16"/>
      <c r="J464">
        <v>26.9</v>
      </c>
      <c r="K464" s="23">
        <f t="shared" si="7"/>
        <v>1.1366465879999998</v>
      </c>
      <c r="N464" s="16"/>
      <c r="O464" t="s">
        <v>128</v>
      </c>
      <c r="T464" t="s">
        <v>219</v>
      </c>
    </row>
    <row r="465" spans="1:20" x14ac:dyDescent="0.35">
      <c r="A465" t="s">
        <v>27</v>
      </c>
      <c r="B465">
        <v>18</v>
      </c>
      <c r="C465">
        <v>3</v>
      </c>
      <c r="D465" t="s">
        <v>29</v>
      </c>
      <c r="E465" s="16"/>
      <c r="F465" s="16"/>
      <c r="G465" t="s">
        <v>48</v>
      </c>
      <c r="H465" t="s">
        <v>119</v>
      </c>
      <c r="I465" s="16"/>
      <c r="J465">
        <v>27.2</v>
      </c>
      <c r="K465" s="23">
        <f t="shared" si="7"/>
        <v>1.1621406719999998</v>
      </c>
      <c r="N465" s="16"/>
      <c r="O465" t="s">
        <v>180</v>
      </c>
      <c r="T465" t="s">
        <v>207</v>
      </c>
    </row>
    <row r="466" spans="1:20" x14ac:dyDescent="0.35">
      <c r="A466" t="s">
        <v>27</v>
      </c>
      <c r="B466">
        <v>18</v>
      </c>
      <c r="C466">
        <v>35</v>
      </c>
      <c r="D466" t="s">
        <v>29</v>
      </c>
      <c r="E466" s="16"/>
      <c r="F466" s="16"/>
      <c r="G466" t="s">
        <v>141</v>
      </c>
      <c r="H466" t="s">
        <v>119</v>
      </c>
      <c r="I466" s="16"/>
      <c r="J466">
        <v>30</v>
      </c>
      <c r="K466" s="23">
        <f t="shared" si="7"/>
        <v>1.4137200000000001</v>
      </c>
      <c r="N466" s="16"/>
    </row>
    <row r="467" spans="1:20" x14ac:dyDescent="0.35">
      <c r="A467" t="s">
        <v>27</v>
      </c>
      <c r="B467">
        <v>18</v>
      </c>
      <c r="C467">
        <v>36</v>
      </c>
      <c r="D467" t="s">
        <v>29</v>
      </c>
      <c r="E467" s="16"/>
      <c r="F467" s="16"/>
      <c r="G467" t="s">
        <v>141</v>
      </c>
      <c r="H467" t="s">
        <v>119</v>
      </c>
      <c r="I467" s="16"/>
      <c r="J467">
        <v>31.5</v>
      </c>
      <c r="K467" s="23">
        <f t="shared" si="7"/>
        <v>1.5586262999999998</v>
      </c>
      <c r="N467" s="16"/>
    </row>
    <row r="468" spans="1:20" x14ac:dyDescent="0.35">
      <c r="A468" t="s">
        <v>27</v>
      </c>
      <c r="B468">
        <v>18</v>
      </c>
      <c r="C468">
        <v>38</v>
      </c>
      <c r="D468" t="s">
        <v>29</v>
      </c>
      <c r="E468" s="16"/>
      <c r="F468" s="16"/>
      <c r="G468" t="s">
        <v>141</v>
      </c>
      <c r="H468" t="s">
        <v>119</v>
      </c>
      <c r="I468" s="16"/>
      <c r="J468">
        <v>34.299999999999997</v>
      </c>
      <c r="K468" s="23">
        <f t="shared" si="7"/>
        <v>1.8480304919999997</v>
      </c>
      <c r="N468" s="16"/>
    </row>
    <row r="469" spans="1:20" x14ac:dyDescent="0.35">
      <c r="A469" t="s">
        <v>27</v>
      </c>
      <c r="B469">
        <v>18</v>
      </c>
      <c r="C469">
        <v>39</v>
      </c>
      <c r="D469" t="s">
        <v>29</v>
      </c>
      <c r="E469" s="16"/>
      <c r="F469" s="16"/>
      <c r="G469" t="s">
        <v>141</v>
      </c>
      <c r="H469" t="s">
        <v>119</v>
      </c>
      <c r="I469" s="16"/>
      <c r="J469">
        <v>40.700000000000003</v>
      </c>
      <c r="K469" s="23">
        <f t="shared" si="7"/>
        <v>2.6020144920000003</v>
      </c>
      <c r="N469" s="16"/>
    </row>
    <row r="470" spans="1:20" x14ac:dyDescent="0.35">
      <c r="A470" t="s">
        <v>27</v>
      </c>
      <c r="B470">
        <v>18</v>
      </c>
      <c r="C470">
        <v>40</v>
      </c>
      <c r="D470" t="s">
        <v>29</v>
      </c>
      <c r="E470" s="16"/>
      <c r="F470" s="16"/>
      <c r="G470" t="s">
        <v>49</v>
      </c>
      <c r="H470" t="s">
        <v>119</v>
      </c>
      <c r="I470" s="16"/>
      <c r="J470">
        <v>61.8</v>
      </c>
      <c r="K470" s="23">
        <f t="shared" si="7"/>
        <v>5.9992621919999989</v>
      </c>
      <c r="N470" s="16"/>
    </row>
    <row r="471" spans="1:20" x14ac:dyDescent="0.35">
      <c r="A471" t="s">
        <v>27</v>
      </c>
      <c r="B471">
        <v>18</v>
      </c>
      <c r="C471">
        <v>42</v>
      </c>
      <c r="D471" t="s">
        <v>29</v>
      </c>
      <c r="E471" s="16"/>
      <c r="F471" s="16"/>
      <c r="G471" t="s">
        <v>49</v>
      </c>
      <c r="H471" t="s">
        <v>119</v>
      </c>
      <c r="I471" s="16"/>
      <c r="J471">
        <v>69</v>
      </c>
      <c r="K471" s="23">
        <f t="shared" si="7"/>
        <v>7.4785788000000002</v>
      </c>
      <c r="N471" s="16"/>
    </row>
    <row r="472" spans="1:20" x14ac:dyDescent="0.35">
      <c r="A472" t="s">
        <v>27</v>
      </c>
      <c r="B472">
        <v>18</v>
      </c>
      <c r="C472">
        <v>29</v>
      </c>
      <c r="D472" t="s">
        <v>29</v>
      </c>
      <c r="E472" s="16"/>
      <c r="F472" s="16"/>
      <c r="G472" t="s">
        <v>49</v>
      </c>
      <c r="H472" t="s">
        <v>119</v>
      </c>
      <c r="I472" s="16"/>
      <c r="J472">
        <v>95.3</v>
      </c>
      <c r="K472" s="23">
        <f t="shared" si="7"/>
        <v>14.266146972</v>
      </c>
      <c r="N472" s="16"/>
      <c r="Q472">
        <v>2</v>
      </c>
      <c r="R472">
        <v>8.8000000000000007</v>
      </c>
      <c r="S472">
        <v>208</v>
      </c>
    </row>
    <row r="473" spans="1:20" x14ac:dyDescent="0.35">
      <c r="A473" t="s">
        <v>27</v>
      </c>
      <c r="B473">
        <v>18</v>
      </c>
      <c r="C473">
        <v>31</v>
      </c>
      <c r="D473" t="s">
        <v>29</v>
      </c>
      <c r="E473" s="16"/>
      <c r="F473" s="16"/>
      <c r="G473" t="s">
        <v>61</v>
      </c>
      <c r="H473" t="s">
        <v>119</v>
      </c>
      <c r="I473" s="16"/>
      <c r="J473">
        <v>114.3</v>
      </c>
      <c r="K473" s="23">
        <f t="shared" si="7"/>
        <v>20.521700892000002</v>
      </c>
      <c r="L473">
        <v>0</v>
      </c>
      <c r="M473">
        <v>0</v>
      </c>
      <c r="N473" s="16"/>
    </row>
    <row r="474" spans="1:20" x14ac:dyDescent="0.35">
      <c r="A474" t="s">
        <v>27</v>
      </c>
      <c r="B474">
        <v>18</v>
      </c>
      <c r="C474">
        <v>37</v>
      </c>
      <c r="D474" t="s">
        <v>29</v>
      </c>
      <c r="E474" s="16"/>
      <c r="F474" s="16"/>
      <c r="G474" t="s">
        <v>61</v>
      </c>
      <c r="H474" t="s">
        <v>119</v>
      </c>
      <c r="I474" s="16"/>
      <c r="J474">
        <v>164.7</v>
      </c>
      <c r="K474" s="23">
        <f t="shared" si="7"/>
        <v>42.609662172</v>
      </c>
      <c r="L474">
        <v>0</v>
      </c>
      <c r="M474">
        <v>1</v>
      </c>
      <c r="N474" s="16"/>
      <c r="T474" t="s">
        <v>220</v>
      </c>
    </row>
    <row r="475" spans="1:20" x14ac:dyDescent="0.35">
      <c r="A475" t="s">
        <v>27</v>
      </c>
      <c r="B475">
        <v>18</v>
      </c>
      <c r="C475">
        <v>33</v>
      </c>
      <c r="D475" t="s">
        <v>29</v>
      </c>
      <c r="E475" s="16"/>
      <c r="F475" s="16"/>
      <c r="G475" t="s">
        <v>61</v>
      </c>
      <c r="H475" t="s">
        <v>119</v>
      </c>
      <c r="I475" s="16"/>
      <c r="J475">
        <v>189.5</v>
      </c>
      <c r="K475" s="23">
        <f t="shared" si="7"/>
        <v>56.407820699999995</v>
      </c>
      <c r="L475">
        <v>0</v>
      </c>
      <c r="M475">
        <v>0</v>
      </c>
      <c r="N475" s="16"/>
    </row>
    <row r="476" spans="1:20" x14ac:dyDescent="0.35">
      <c r="A476" t="s">
        <v>27</v>
      </c>
      <c r="B476">
        <v>19</v>
      </c>
      <c r="C476">
        <v>20</v>
      </c>
      <c r="D476" s="8" t="s">
        <v>29</v>
      </c>
      <c r="E476" s="20"/>
      <c r="F476" s="20"/>
      <c r="G476" t="s">
        <v>48</v>
      </c>
      <c r="H476" t="s">
        <v>46</v>
      </c>
      <c r="I476" s="16"/>
      <c r="J476">
        <v>7.9</v>
      </c>
      <c r="K476" s="23">
        <f t="shared" si="7"/>
        <v>9.8033628000000012E-2</v>
      </c>
      <c r="N476" s="16"/>
      <c r="P476">
        <v>1</v>
      </c>
    </row>
    <row r="477" spans="1:20" x14ac:dyDescent="0.35">
      <c r="A477" t="s">
        <v>27</v>
      </c>
      <c r="B477">
        <v>19</v>
      </c>
      <c r="C477">
        <v>13</v>
      </c>
      <c r="D477" s="8" t="s">
        <v>29</v>
      </c>
      <c r="E477" s="20"/>
      <c r="F477" s="20"/>
      <c r="G477" t="s">
        <v>141</v>
      </c>
      <c r="H477" t="s">
        <v>46</v>
      </c>
      <c r="I477" s="16"/>
      <c r="J477">
        <v>9.6</v>
      </c>
      <c r="K477" s="23">
        <f t="shared" si="7"/>
        <v>0.14476492799999999</v>
      </c>
      <c r="N477" s="16"/>
      <c r="P477">
        <v>1</v>
      </c>
    </row>
    <row r="478" spans="1:20" x14ac:dyDescent="0.35">
      <c r="A478" t="s">
        <v>27</v>
      </c>
      <c r="B478">
        <v>19</v>
      </c>
      <c r="C478">
        <v>18</v>
      </c>
      <c r="D478" s="8" t="s">
        <v>29</v>
      </c>
      <c r="E478" s="20"/>
      <c r="F478" s="20"/>
      <c r="G478" t="s">
        <v>141</v>
      </c>
      <c r="H478" t="s">
        <v>46</v>
      </c>
      <c r="I478" s="16"/>
      <c r="J478">
        <v>11.5</v>
      </c>
      <c r="K478" s="23">
        <f t="shared" si="7"/>
        <v>0.20773830000000001</v>
      </c>
      <c r="N478" s="16"/>
      <c r="P478">
        <v>1</v>
      </c>
      <c r="T478" t="s">
        <v>235</v>
      </c>
    </row>
    <row r="479" spans="1:20" x14ac:dyDescent="0.35">
      <c r="A479" t="s">
        <v>27</v>
      </c>
      <c r="B479">
        <v>19</v>
      </c>
      <c r="C479">
        <v>9</v>
      </c>
      <c r="D479" s="8" t="s">
        <v>29</v>
      </c>
      <c r="E479" s="20"/>
      <c r="F479" s="20"/>
      <c r="G479" t="s">
        <v>141</v>
      </c>
      <c r="H479" t="s">
        <v>46</v>
      </c>
      <c r="I479" s="16"/>
      <c r="J479">
        <v>12.1</v>
      </c>
      <c r="K479" s="23">
        <f t="shared" si="7"/>
        <v>0.229980828</v>
      </c>
      <c r="N479" s="16"/>
      <c r="P479">
        <v>1</v>
      </c>
    </row>
    <row r="480" spans="1:20" x14ac:dyDescent="0.35">
      <c r="A480" t="s">
        <v>27</v>
      </c>
      <c r="B480">
        <v>19</v>
      </c>
      <c r="C480">
        <v>8</v>
      </c>
      <c r="D480" s="8" t="s">
        <v>29</v>
      </c>
      <c r="E480" s="20"/>
      <c r="F480" s="20"/>
      <c r="G480" t="s">
        <v>141</v>
      </c>
      <c r="H480" t="s">
        <v>46</v>
      </c>
      <c r="I480" s="16"/>
      <c r="J480">
        <v>12.4</v>
      </c>
      <c r="K480" s="23">
        <f t="shared" si="7"/>
        <v>0.24152620800000002</v>
      </c>
      <c r="N480" s="16"/>
      <c r="P480">
        <v>1</v>
      </c>
    </row>
    <row r="481" spans="1:20" x14ac:dyDescent="0.35">
      <c r="A481" t="s">
        <v>27</v>
      </c>
      <c r="B481">
        <v>19</v>
      </c>
      <c r="C481">
        <v>7</v>
      </c>
      <c r="D481" s="8" t="s">
        <v>29</v>
      </c>
      <c r="E481" s="20"/>
      <c r="F481" s="20"/>
      <c r="G481" t="s">
        <v>141</v>
      </c>
      <c r="H481" t="s">
        <v>46</v>
      </c>
      <c r="I481" s="16"/>
      <c r="J481">
        <v>13.1</v>
      </c>
      <c r="K481" s="23">
        <f t="shared" si="7"/>
        <v>0.26956498799999995</v>
      </c>
      <c r="N481" s="16"/>
      <c r="P481">
        <v>1</v>
      </c>
    </row>
    <row r="482" spans="1:20" x14ac:dyDescent="0.35">
      <c r="A482" t="s">
        <v>27</v>
      </c>
      <c r="B482">
        <v>19</v>
      </c>
      <c r="C482">
        <v>11</v>
      </c>
      <c r="D482" s="8" t="s">
        <v>29</v>
      </c>
      <c r="E482" s="20"/>
      <c r="F482" s="20"/>
      <c r="G482" t="s">
        <v>141</v>
      </c>
      <c r="H482" t="s">
        <v>46</v>
      </c>
      <c r="I482" s="16"/>
      <c r="J482">
        <v>13.6</v>
      </c>
      <c r="K482" s="23">
        <f t="shared" si="7"/>
        <v>0.29053516799999995</v>
      </c>
      <c r="N482" s="16"/>
      <c r="P482">
        <v>1</v>
      </c>
    </row>
    <row r="483" spans="1:20" x14ac:dyDescent="0.35">
      <c r="A483" t="s">
        <v>27</v>
      </c>
      <c r="B483">
        <v>19</v>
      </c>
      <c r="C483">
        <v>25</v>
      </c>
      <c r="D483" s="8" t="s">
        <v>29</v>
      </c>
      <c r="E483" s="20"/>
      <c r="F483" s="20"/>
      <c r="G483" t="s">
        <v>48</v>
      </c>
      <c r="H483" t="s">
        <v>46</v>
      </c>
      <c r="I483" s="16"/>
      <c r="J483">
        <v>16</v>
      </c>
      <c r="K483" s="23">
        <f t="shared" si="7"/>
        <v>0.4021248</v>
      </c>
      <c r="N483" s="16"/>
      <c r="P483">
        <v>4</v>
      </c>
      <c r="T483" t="s">
        <v>235</v>
      </c>
    </row>
    <row r="484" spans="1:20" x14ac:dyDescent="0.35">
      <c r="A484" t="s">
        <v>27</v>
      </c>
      <c r="B484">
        <v>19</v>
      </c>
      <c r="C484">
        <v>26</v>
      </c>
      <c r="D484" s="8" t="s">
        <v>29</v>
      </c>
      <c r="E484" s="20"/>
      <c r="F484" s="20"/>
      <c r="G484" t="s">
        <v>48</v>
      </c>
      <c r="H484" t="s">
        <v>46</v>
      </c>
      <c r="I484" s="16"/>
      <c r="J484">
        <v>18.5</v>
      </c>
      <c r="K484" s="23">
        <f t="shared" si="7"/>
        <v>0.53760629999999998</v>
      </c>
      <c r="N484" s="16"/>
      <c r="P484">
        <v>1</v>
      </c>
    </row>
    <row r="485" spans="1:20" x14ac:dyDescent="0.35">
      <c r="A485" t="s">
        <v>27</v>
      </c>
      <c r="B485">
        <v>19</v>
      </c>
      <c r="C485">
        <v>29</v>
      </c>
      <c r="D485" s="8" t="s">
        <v>29</v>
      </c>
      <c r="E485" s="20"/>
      <c r="F485" s="20"/>
      <c r="G485" t="s">
        <v>141</v>
      </c>
      <c r="H485" t="s">
        <v>46</v>
      </c>
      <c r="I485" s="16"/>
      <c r="J485">
        <v>24.2</v>
      </c>
      <c r="K485" s="23">
        <f t="shared" si="7"/>
        <v>0.91992331199999999</v>
      </c>
      <c r="N485" s="16"/>
      <c r="P485">
        <v>1</v>
      </c>
    </row>
    <row r="486" spans="1:20" x14ac:dyDescent="0.35">
      <c r="A486" t="s">
        <v>27</v>
      </c>
      <c r="B486">
        <v>19</v>
      </c>
      <c r="C486">
        <v>12</v>
      </c>
      <c r="D486" s="8" t="s">
        <v>29</v>
      </c>
      <c r="E486" s="20"/>
      <c r="F486" s="20"/>
      <c r="G486" t="s">
        <v>141</v>
      </c>
      <c r="H486" t="s">
        <v>46</v>
      </c>
      <c r="I486" s="16"/>
      <c r="J486">
        <v>24.3</v>
      </c>
      <c r="K486" s="23">
        <f t="shared" si="7"/>
        <v>0.92754169200000003</v>
      </c>
      <c r="N486" s="16"/>
      <c r="P486">
        <v>1</v>
      </c>
    </row>
    <row r="487" spans="1:20" x14ac:dyDescent="0.35">
      <c r="A487" t="s">
        <v>27</v>
      </c>
      <c r="B487">
        <v>19</v>
      </c>
      <c r="C487">
        <v>4</v>
      </c>
      <c r="D487" s="8" t="s">
        <v>29</v>
      </c>
      <c r="E487" s="20"/>
      <c r="F487" s="20"/>
      <c r="G487" t="s">
        <v>141</v>
      </c>
      <c r="H487" t="s">
        <v>46</v>
      </c>
      <c r="I487" s="16"/>
      <c r="J487">
        <v>25.4</v>
      </c>
      <c r="K487" s="23">
        <f t="shared" si="7"/>
        <v>1.0134173279999998</v>
      </c>
      <c r="N487" s="16"/>
      <c r="P487">
        <v>3</v>
      </c>
    </row>
    <row r="488" spans="1:20" x14ac:dyDescent="0.35">
      <c r="A488" t="s">
        <v>27</v>
      </c>
      <c r="B488">
        <v>19</v>
      </c>
      <c r="C488">
        <v>3</v>
      </c>
      <c r="D488" s="8" t="s">
        <v>29</v>
      </c>
      <c r="E488" s="20"/>
      <c r="F488" s="20"/>
      <c r="G488" t="s">
        <v>50</v>
      </c>
      <c r="H488" t="s">
        <v>46</v>
      </c>
      <c r="I488" s="16"/>
      <c r="J488">
        <v>28.6</v>
      </c>
      <c r="K488" s="23">
        <f t="shared" si="7"/>
        <v>1.2848515680000001</v>
      </c>
      <c r="N488" s="16"/>
      <c r="P488">
        <v>1</v>
      </c>
    </row>
    <row r="489" spans="1:20" x14ac:dyDescent="0.35">
      <c r="A489" t="s">
        <v>27</v>
      </c>
      <c r="B489">
        <v>19</v>
      </c>
      <c r="C489">
        <v>1</v>
      </c>
      <c r="D489" s="8" t="s">
        <v>29</v>
      </c>
      <c r="E489" s="20"/>
      <c r="F489" s="20"/>
      <c r="G489" t="s">
        <v>48</v>
      </c>
      <c r="H489" t="s">
        <v>46</v>
      </c>
      <c r="I489" s="16"/>
      <c r="J489">
        <v>29.3</v>
      </c>
      <c r="K489" s="23">
        <f t="shared" si="7"/>
        <v>1.3485160920000001</v>
      </c>
      <c r="N489" s="16"/>
      <c r="P489">
        <v>1</v>
      </c>
    </row>
    <row r="490" spans="1:20" x14ac:dyDescent="0.35">
      <c r="A490" t="s">
        <v>27</v>
      </c>
      <c r="B490">
        <v>19</v>
      </c>
      <c r="C490">
        <v>22</v>
      </c>
      <c r="D490" s="8" t="s">
        <v>29</v>
      </c>
      <c r="E490" s="20"/>
      <c r="F490" s="20"/>
      <c r="G490" t="s">
        <v>45</v>
      </c>
      <c r="H490" t="s">
        <v>46</v>
      </c>
      <c r="I490" s="16"/>
      <c r="J490">
        <v>29.5</v>
      </c>
      <c r="K490" s="23">
        <f t="shared" si="7"/>
        <v>1.3669886999999998</v>
      </c>
      <c r="N490" s="16"/>
      <c r="P490">
        <v>1</v>
      </c>
    </row>
    <row r="491" spans="1:20" x14ac:dyDescent="0.35">
      <c r="A491" t="s">
        <v>27</v>
      </c>
      <c r="B491">
        <v>19</v>
      </c>
      <c r="C491">
        <v>27</v>
      </c>
      <c r="D491" s="8" t="s">
        <v>29</v>
      </c>
      <c r="E491" s="20"/>
      <c r="F491" s="20"/>
      <c r="G491" t="s">
        <v>141</v>
      </c>
      <c r="H491" t="s">
        <v>46</v>
      </c>
      <c r="I491" s="16"/>
      <c r="J491">
        <v>34.200000000000003</v>
      </c>
      <c r="K491" s="23">
        <f t="shared" si="7"/>
        <v>1.8372705120000001</v>
      </c>
      <c r="N491" s="16"/>
      <c r="P491">
        <v>1</v>
      </c>
    </row>
    <row r="492" spans="1:20" x14ac:dyDescent="0.35">
      <c r="A492" t="s">
        <v>27</v>
      </c>
      <c r="B492">
        <v>19</v>
      </c>
      <c r="C492">
        <v>24</v>
      </c>
      <c r="D492" s="8" t="s">
        <v>29</v>
      </c>
      <c r="E492" s="20"/>
      <c r="F492" s="20"/>
      <c r="G492" t="s">
        <v>45</v>
      </c>
      <c r="H492" t="s">
        <v>46</v>
      </c>
      <c r="I492" s="16"/>
      <c r="J492">
        <v>37.5</v>
      </c>
      <c r="K492" s="23">
        <f t="shared" si="7"/>
        <v>2.2089375000000002</v>
      </c>
      <c r="N492" s="16"/>
      <c r="P492">
        <v>1</v>
      </c>
    </row>
    <row r="493" spans="1:20" x14ac:dyDescent="0.35">
      <c r="A493" t="s">
        <v>27</v>
      </c>
      <c r="B493">
        <v>19</v>
      </c>
      <c r="C493">
        <v>2</v>
      </c>
      <c r="D493" s="8" t="s">
        <v>29</v>
      </c>
      <c r="E493" s="20"/>
      <c r="F493" s="20"/>
      <c r="G493" t="s">
        <v>48</v>
      </c>
      <c r="H493" t="s">
        <v>46</v>
      </c>
      <c r="I493" s="16"/>
      <c r="J493">
        <v>42.3</v>
      </c>
      <c r="K493" s="23">
        <f t="shared" si="7"/>
        <v>2.8106167319999993</v>
      </c>
      <c r="N493" s="16"/>
      <c r="P493">
        <v>4</v>
      </c>
      <c r="T493" t="s">
        <v>234</v>
      </c>
    </row>
    <row r="494" spans="1:20" x14ac:dyDescent="0.35">
      <c r="A494" t="s">
        <v>27</v>
      </c>
      <c r="B494">
        <v>19</v>
      </c>
      <c r="C494">
        <v>14</v>
      </c>
      <c r="D494" s="8" t="s">
        <v>29</v>
      </c>
      <c r="E494" s="20"/>
      <c r="F494" s="20"/>
      <c r="G494" t="s">
        <v>45</v>
      </c>
      <c r="H494" t="s">
        <v>46</v>
      </c>
      <c r="I494" s="16"/>
      <c r="J494">
        <v>51.5</v>
      </c>
      <c r="K494" s="23">
        <f t="shared" si="7"/>
        <v>4.1661543000000005</v>
      </c>
      <c r="N494" s="16"/>
      <c r="P494">
        <v>2</v>
      </c>
    </row>
    <row r="495" spans="1:20" x14ac:dyDescent="0.35">
      <c r="A495" t="s">
        <v>27</v>
      </c>
      <c r="B495">
        <v>19</v>
      </c>
      <c r="C495">
        <v>5</v>
      </c>
      <c r="D495" s="8" t="s">
        <v>29</v>
      </c>
      <c r="E495" s="20"/>
      <c r="F495" s="20"/>
      <c r="G495" t="s">
        <v>48</v>
      </c>
      <c r="H495" t="s">
        <v>46</v>
      </c>
      <c r="I495" s="16"/>
      <c r="J495">
        <v>59.9</v>
      </c>
      <c r="K495" s="23">
        <f t="shared" si="7"/>
        <v>5.6360461079999995</v>
      </c>
      <c r="N495" s="16"/>
      <c r="P495">
        <v>2</v>
      </c>
    </row>
    <row r="496" spans="1:20" x14ac:dyDescent="0.35">
      <c r="A496" t="s">
        <v>27</v>
      </c>
      <c r="B496">
        <v>19</v>
      </c>
      <c r="C496">
        <v>28</v>
      </c>
      <c r="D496" s="8" t="s">
        <v>29</v>
      </c>
      <c r="E496" s="20"/>
      <c r="F496" s="20"/>
      <c r="G496" t="s">
        <v>48</v>
      </c>
      <c r="H496" t="s">
        <v>46</v>
      </c>
      <c r="I496" s="16"/>
      <c r="J496">
        <v>65</v>
      </c>
      <c r="K496" s="23">
        <f t="shared" si="7"/>
        <v>6.6366300000000003</v>
      </c>
      <c r="N496" s="16"/>
      <c r="P496">
        <v>1</v>
      </c>
    </row>
    <row r="497" spans="1:20" x14ac:dyDescent="0.35">
      <c r="A497" t="s">
        <v>27</v>
      </c>
      <c r="B497">
        <v>19</v>
      </c>
      <c r="C497">
        <v>21</v>
      </c>
      <c r="D497" s="8" t="s">
        <v>29</v>
      </c>
      <c r="E497" s="20"/>
      <c r="F497" s="20"/>
      <c r="G497" t="s">
        <v>48</v>
      </c>
      <c r="H497" t="s">
        <v>119</v>
      </c>
      <c r="I497" s="16"/>
      <c r="J497">
        <v>12.2</v>
      </c>
      <c r="K497" s="23">
        <f t="shared" si="7"/>
        <v>0.23379787199999996</v>
      </c>
      <c r="N497" s="16"/>
      <c r="O497" t="s">
        <v>165</v>
      </c>
    </row>
    <row r="498" spans="1:20" x14ac:dyDescent="0.35">
      <c r="A498" t="s">
        <v>27</v>
      </c>
      <c r="B498">
        <v>19</v>
      </c>
      <c r="C498">
        <v>10</v>
      </c>
      <c r="D498" s="8" t="s">
        <v>29</v>
      </c>
      <c r="E498" s="20"/>
      <c r="F498" s="20"/>
      <c r="G498" t="s">
        <v>141</v>
      </c>
      <c r="H498" t="s">
        <v>119</v>
      </c>
      <c r="I498" s="16"/>
      <c r="J498">
        <v>12.6</v>
      </c>
      <c r="K498" s="23">
        <f t="shared" si="7"/>
        <v>0.24938020799999999</v>
      </c>
      <c r="N498" s="16"/>
    </row>
    <row r="499" spans="1:20" x14ac:dyDescent="0.35">
      <c r="A499" t="s">
        <v>27</v>
      </c>
      <c r="B499">
        <v>19</v>
      </c>
      <c r="C499">
        <v>16</v>
      </c>
      <c r="D499" s="8" t="s">
        <v>29</v>
      </c>
      <c r="E499" s="20"/>
      <c r="F499" s="20"/>
      <c r="G499" t="s">
        <v>141</v>
      </c>
      <c r="H499" t="s">
        <v>119</v>
      </c>
      <c r="I499" s="16"/>
      <c r="J499">
        <v>25.5</v>
      </c>
      <c r="K499" s="23">
        <f t="shared" si="7"/>
        <v>1.0214127</v>
      </c>
      <c r="N499" s="16"/>
    </row>
    <row r="500" spans="1:20" x14ac:dyDescent="0.35">
      <c r="A500" t="s">
        <v>27</v>
      </c>
      <c r="B500">
        <v>19</v>
      </c>
      <c r="C500">
        <v>17</v>
      </c>
      <c r="D500" s="8" t="s">
        <v>29</v>
      </c>
      <c r="E500" s="20"/>
      <c r="F500" s="20"/>
      <c r="G500" t="s">
        <v>141</v>
      </c>
      <c r="H500" t="s">
        <v>119</v>
      </c>
      <c r="I500" s="16"/>
      <c r="J500">
        <v>29.1</v>
      </c>
      <c r="K500" s="23">
        <f t="shared" si="7"/>
        <v>1.3301691480000002</v>
      </c>
      <c r="N500" s="16"/>
    </row>
    <row r="501" spans="1:20" x14ac:dyDescent="0.35">
      <c r="A501" t="s">
        <v>27</v>
      </c>
      <c r="B501">
        <v>19</v>
      </c>
      <c r="C501">
        <v>19</v>
      </c>
      <c r="D501" s="8" t="s">
        <v>29</v>
      </c>
      <c r="E501" s="20"/>
      <c r="F501" s="20"/>
      <c r="G501" t="s">
        <v>48</v>
      </c>
      <c r="H501" t="s">
        <v>119</v>
      </c>
      <c r="I501" s="16"/>
      <c r="J501">
        <v>29.5</v>
      </c>
      <c r="K501" s="23">
        <f t="shared" si="7"/>
        <v>1.3669886999999998</v>
      </c>
      <c r="N501" s="16"/>
    </row>
    <row r="502" spans="1:20" x14ac:dyDescent="0.35">
      <c r="A502" t="s">
        <v>27</v>
      </c>
      <c r="B502">
        <v>19</v>
      </c>
      <c r="C502">
        <v>15</v>
      </c>
      <c r="D502" s="8" t="s">
        <v>29</v>
      </c>
      <c r="E502" s="20"/>
      <c r="F502" s="20"/>
      <c r="G502" t="s">
        <v>45</v>
      </c>
      <c r="H502" t="s">
        <v>119</v>
      </c>
      <c r="I502" s="16"/>
      <c r="J502">
        <v>50.1</v>
      </c>
      <c r="K502" s="23">
        <f t="shared" si="7"/>
        <v>3.9427237080000004</v>
      </c>
      <c r="N502" s="16"/>
    </row>
    <row r="503" spans="1:20" x14ac:dyDescent="0.35">
      <c r="A503" t="s">
        <v>27</v>
      </c>
      <c r="B503">
        <v>19</v>
      </c>
      <c r="C503">
        <v>6</v>
      </c>
      <c r="D503" s="8" t="s">
        <v>29</v>
      </c>
      <c r="E503" s="20"/>
      <c r="F503" s="20"/>
      <c r="G503" t="s">
        <v>141</v>
      </c>
      <c r="H503" t="s">
        <v>119</v>
      </c>
      <c r="I503" s="16"/>
      <c r="J503">
        <v>62.3</v>
      </c>
      <c r="K503" s="23">
        <f t="shared" si="7"/>
        <v>6.096730331999999</v>
      </c>
      <c r="N503" s="16"/>
      <c r="O503" t="s">
        <v>180</v>
      </c>
      <c r="Q503">
        <v>1</v>
      </c>
      <c r="R503">
        <v>12.1</v>
      </c>
      <c r="S503">
        <v>285</v>
      </c>
      <c r="T503" t="s">
        <v>207</v>
      </c>
    </row>
    <row r="504" spans="1:20" x14ac:dyDescent="0.35">
      <c r="A504" t="s">
        <v>27</v>
      </c>
      <c r="B504">
        <v>19</v>
      </c>
      <c r="C504">
        <v>23</v>
      </c>
      <c r="D504" s="8" t="s">
        <v>29</v>
      </c>
      <c r="E504" s="20"/>
      <c r="F504" s="20"/>
      <c r="G504" t="s">
        <v>48</v>
      </c>
      <c r="H504" t="s">
        <v>119</v>
      </c>
      <c r="I504" s="16"/>
      <c r="J504">
        <v>68.3</v>
      </c>
      <c r="K504" s="23">
        <f t="shared" si="7"/>
        <v>7.3276092119999996</v>
      </c>
      <c r="N504" s="16"/>
      <c r="O504" t="s">
        <v>128</v>
      </c>
      <c r="Q504">
        <v>2</v>
      </c>
      <c r="R504">
        <v>2</v>
      </c>
      <c r="S504">
        <v>113</v>
      </c>
      <c r="T504" t="s">
        <v>236</v>
      </c>
    </row>
    <row r="505" spans="1:20" x14ac:dyDescent="0.35">
      <c r="A505" t="s">
        <v>27</v>
      </c>
      <c r="B505">
        <v>20</v>
      </c>
      <c r="C505">
        <v>15</v>
      </c>
      <c r="D505" s="8" t="s">
        <v>29</v>
      </c>
      <c r="E505" s="20"/>
      <c r="F505" s="20"/>
      <c r="G505" t="s">
        <v>141</v>
      </c>
      <c r="H505" t="s">
        <v>46</v>
      </c>
      <c r="I505" s="16"/>
      <c r="J505">
        <v>12.1</v>
      </c>
      <c r="K505" s="23">
        <f t="shared" si="7"/>
        <v>0.229980828</v>
      </c>
      <c r="N505" s="16"/>
      <c r="P505">
        <v>2</v>
      </c>
    </row>
    <row r="506" spans="1:20" x14ac:dyDescent="0.35">
      <c r="A506" t="s">
        <v>27</v>
      </c>
      <c r="B506">
        <v>20</v>
      </c>
      <c r="C506">
        <v>14</v>
      </c>
      <c r="D506" s="8" t="s">
        <v>29</v>
      </c>
      <c r="E506" s="20"/>
      <c r="F506" s="20"/>
      <c r="G506" t="s">
        <v>47</v>
      </c>
      <c r="H506" t="s">
        <v>46</v>
      </c>
      <c r="I506" s="16"/>
      <c r="J506">
        <v>12.9</v>
      </c>
      <c r="K506" s="23">
        <f t="shared" si="7"/>
        <v>0.26139682799999997</v>
      </c>
      <c r="N506" s="16"/>
      <c r="P506">
        <v>1</v>
      </c>
    </row>
    <row r="507" spans="1:20" x14ac:dyDescent="0.35">
      <c r="A507" t="s">
        <v>27</v>
      </c>
      <c r="B507">
        <v>20</v>
      </c>
      <c r="C507">
        <v>11</v>
      </c>
      <c r="D507" s="8" t="s">
        <v>29</v>
      </c>
      <c r="E507" s="20"/>
      <c r="F507" s="20"/>
      <c r="G507" t="s">
        <v>48</v>
      </c>
      <c r="H507" t="s">
        <v>46</v>
      </c>
      <c r="I507" s="16"/>
      <c r="J507">
        <v>15.7</v>
      </c>
      <c r="K507" s="23">
        <f t="shared" si="7"/>
        <v>0.38718649199999999</v>
      </c>
      <c r="N507" s="16"/>
      <c r="P507">
        <v>3</v>
      </c>
    </row>
    <row r="508" spans="1:20" x14ac:dyDescent="0.35">
      <c r="A508" t="s">
        <v>27</v>
      </c>
      <c r="B508">
        <v>20</v>
      </c>
      <c r="C508">
        <v>12</v>
      </c>
      <c r="D508" s="8" t="s">
        <v>29</v>
      </c>
      <c r="E508" s="20"/>
      <c r="F508" s="20"/>
      <c r="G508" t="s">
        <v>48</v>
      </c>
      <c r="H508" t="s">
        <v>46</v>
      </c>
      <c r="I508" s="16"/>
      <c r="J508">
        <v>20.100000000000001</v>
      </c>
      <c r="K508" s="23">
        <f t="shared" si="7"/>
        <v>0.63461890799999998</v>
      </c>
      <c r="N508" s="16"/>
      <c r="P508">
        <v>1</v>
      </c>
    </row>
    <row r="509" spans="1:20" x14ac:dyDescent="0.35">
      <c r="A509" t="s">
        <v>27</v>
      </c>
      <c r="B509">
        <v>20</v>
      </c>
      <c r="C509">
        <v>2</v>
      </c>
      <c r="D509" s="8" t="s">
        <v>29</v>
      </c>
      <c r="E509" s="20"/>
      <c r="F509" s="20"/>
      <c r="G509" t="s">
        <v>48</v>
      </c>
      <c r="H509" t="s">
        <v>46</v>
      </c>
      <c r="I509" s="16"/>
      <c r="J509">
        <v>23.5</v>
      </c>
      <c r="K509" s="23">
        <f t="shared" si="7"/>
        <v>0.86747429999999992</v>
      </c>
      <c r="N509" s="16"/>
      <c r="P509">
        <v>4</v>
      </c>
    </row>
    <row r="510" spans="1:20" x14ac:dyDescent="0.35">
      <c r="A510" t="s">
        <v>27</v>
      </c>
      <c r="B510">
        <v>20</v>
      </c>
      <c r="C510">
        <v>13</v>
      </c>
      <c r="D510" s="8" t="s">
        <v>29</v>
      </c>
      <c r="E510" s="20"/>
      <c r="F510" s="20"/>
      <c r="G510" t="s">
        <v>48</v>
      </c>
      <c r="H510" t="s">
        <v>46</v>
      </c>
      <c r="I510" s="16"/>
      <c r="J510">
        <v>23.6</v>
      </c>
      <c r="K510" s="23">
        <f t="shared" si="7"/>
        <v>0.87487276800000002</v>
      </c>
      <c r="N510" s="16"/>
      <c r="P510">
        <v>3</v>
      </c>
    </row>
    <row r="511" spans="1:20" x14ac:dyDescent="0.35">
      <c r="A511" t="s">
        <v>27</v>
      </c>
      <c r="B511">
        <v>20</v>
      </c>
      <c r="C511">
        <v>9</v>
      </c>
      <c r="D511" s="8" t="s">
        <v>29</v>
      </c>
      <c r="E511" s="20"/>
      <c r="F511" s="20"/>
      <c r="G511" t="s">
        <v>48</v>
      </c>
      <c r="H511" t="s">
        <v>46</v>
      </c>
      <c r="I511" s="16"/>
      <c r="J511">
        <v>26</v>
      </c>
      <c r="K511" s="23">
        <f t="shared" si="7"/>
        <v>1.0618607999999998</v>
      </c>
      <c r="N511" s="16"/>
      <c r="P511">
        <v>3</v>
      </c>
    </row>
    <row r="512" spans="1:20" x14ac:dyDescent="0.35">
      <c r="A512" t="s">
        <v>27</v>
      </c>
      <c r="B512">
        <v>20</v>
      </c>
      <c r="C512">
        <v>4</v>
      </c>
      <c r="D512" s="8" t="s">
        <v>29</v>
      </c>
      <c r="E512" s="20"/>
      <c r="F512" s="20"/>
      <c r="G512" t="s">
        <v>48</v>
      </c>
      <c r="H512" t="s">
        <v>46</v>
      </c>
      <c r="I512" s="16"/>
      <c r="J512">
        <v>30.8</v>
      </c>
      <c r="K512" s="23">
        <f t="shared" si="7"/>
        <v>1.4901237120000002</v>
      </c>
      <c r="N512" s="16"/>
      <c r="P512">
        <v>1</v>
      </c>
    </row>
    <row r="513" spans="1:19" x14ac:dyDescent="0.35">
      <c r="A513" t="s">
        <v>27</v>
      </c>
      <c r="B513">
        <v>20</v>
      </c>
      <c r="C513">
        <v>6</v>
      </c>
      <c r="D513" s="8" t="s">
        <v>29</v>
      </c>
      <c r="E513" s="20"/>
      <c r="F513" s="20"/>
      <c r="G513" t="s">
        <v>141</v>
      </c>
      <c r="H513" t="s">
        <v>46</v>
      </c>
      <c r="I513" s="16"/>
      <c r="J513">
        <v>35</v>
      </c>
      <c r="K513" s="23">
        <f t="shared" si="7"/>
        <v>1.9242300000000001</v>
      </c>
      <c r="N513" s="16"/>
      <c r="P513">
        <v>4</v>
      </c>
    </row>
    <row r="514" spans="1:19" x14ac:dyDescent="0.35">
      <c r="A514" t="s">
        <v>27</v>
      </c>
      <c r="B514">
        <v>20</v>
      </c>
      <c r="C514">
        <v>1</v>
      </c>
      <c r="D514" s="8" t="s">
        <v>29</v>
      </c>
      <c r="E514" s="20"/>
      <c r="F514" s="20"/>
      <c r="G514" t="s">
        <v>48</v>
      </c>
      <c r="H514" t="s">
        <v>46</v>
      </c>
      <c r="I514" s="16"/>
      <c r="J514">
        <v>37.9</v>
      </c>
      <c r="K514" s="23">
        <f t="shared" ref="K514:K577" si="8">(((J514/2)^2)*3.1416)/500</f>
        <v>2.2563128279999995</v>
      </c>
      <c r="N514" s="16"/>
      <c r="P514">
        <v>2</v>
      </c>
    </row>
    <row r="515" spans="1:19" x14ac:dyDescent="0.35">
      <c r="A515" t="s">
        <v>27</v>
      </c>
      <c r="B515">
        <v>20</v>
      </c>
      <c r="C515">
        <v>7</v>
      </c>
      <c r="D515" s="8" t="s">
        <v>29</v>
      </c>
      <c r="E515" s="20"/>
      <c r="F515" s="20"/>
      <c r="G515" t="s">
        <v>48</v>
      </c>
      <c r="H515" t="s">
        <v>46</v>
      </c>
      <c r="I515" s="16"/>
      <c r="J515">
        <v>45.8</v>
      </c>
      <c r="K515" s="23">
        <f t="shared" si="8"/>
        <v>3.2949729119999995</v>
      </c>
      <c r="N515" s="16"/>
      <c r="P515">
        <v>1</v>
      </c>
      <c r="Q515">
        <v>2</v>
      </c>
      <c r="R515">
        <v>4.9000000000000004</v>
      </c>
      <c r="S515">
        <v>199</v>
      </c>
    </row>
    <row r="516" spans="1:19" x14ac:dyDescent="0.35">
      <c r="A516" t="s">
        <v>27</v>
      </c>
      <c r="B516">
        <v>20</v>
      </c>
      <c r="C516">
        <v>10</v>
      </c>
      <c r="D516" s="8" t="s">
        <v>29</v>
      </c>
      <c r="E516" s="20"/>
      <c r="F516" s="20"/>
      <c r="G516" t="s">
        <v>48</v>
      </c>
      <c r="H516" t="s">
        <v>46</v>
      </c>
      <c r="I516" s="16"/>
      <c r="J516">
        <v>48.1</v>
      </c>
      <c r="K516" s="23">
        <f t="shared" si="8"/>
        <v>3.634218588</v>
      </c>
      <c r="N516" s="16"/>
      <c r="P516">
        <v>3</v>
      </c>
    </row>
    <row r="517" spans="1:19" x14ac:dyDescent="0.35">
      <c r="A517" t="s">
        <v>27</v>
      </c>
      <c r="B517">
        <v>20</v>
      </c>
      <c r="C517">
        <v>8</v>
      </c>
      <c r="D517" s="8" t="s">
        <v>29</v>
      </c>
      <c r="E517" s="20"/>
      <c r="F517" s="20"/>
      <c r="G517" t="s">
        <v>50</v>
      </c>
      <c r="H517" t="s">
        <v>46</v>
      </c>
      <c r="I517" s="16"/>
      <c r="J517">
        <v>54.2</v>
      </c>
      <c r="K517" s="23">
        <f t="shared" si="8"/>
        <v>4.6144449120000006</v>
      </c>
      <c r="N517" s="16"/>
      <c r="P517">
        <v>2</v>
      </c>
    </row>
    <row r="518" spans="1:19" x14ac:dyDescent="0.35">
      <c r="A518" t="s">
        <v>27</v>
      </c>
      <c r="B518">
        <v>20</v>
      </c>
      <c r="C518">
        <v>5</v>
      </c>
      <c r="D518" s="8" t="s">
        <v>29</v>
      </c>
      <c r="E518" s="20"/>
      <c r="F518" s="20"/>
      <c r="G518" t="s">
        <v>48</v>
      </c>
      <c r="H518" t="s">
        <v>46</v>
      </c>
      <c r="I518" s="16"/>
      <c r="J518">
        <v>58.2</v>
      </c>
      <c r="K518" s="23">
        <f t="shared" si="8"/>
        <v>5.3206765920000008</v>
      </c>
      <c r="N518" s="16"/>
      <c r="P518">
        <v>1</v>
      </c>
      <c r="Q518">
        <v>1</v>
      </c>
      <c r="R518">
        <v>11.2</v>
      </c>
      <c r="S518">
        <v>141</v>
      </c>
    </row>
    <row r="519" spans="1:19" x14ac:dyDescent="0.35">
      <c r="A519" t="s">
        <v>27</v>
      </c>
      <c r="B519">
        <v>20</v>
      </c>
      <c r="C519">
        <v>3</v>
      </c>
      <c r="D519" s="8" t="s">
        <v>29</v>
      </c>
      <c r="E519" s="20"/>
      <c r="F519" s="20"/>
      <c r="G519" t="s">
        <v>48</v>
      </c>
      <c r="H519" t="s">
        <v>46</v>
      </c>
      <c r="I519" s="16"/>
      <c r="J519">
        <v>71.900000000000006</v>
      </c>
      <c r="K519" s="23">
        <f t="shared" si="8"/>
        <v>8.1204233880000007</v>
      </c>
      <c r="N519" s="16"/>
      <c r="P519">
        <v>3</v>
      </c>
    </row>
    <row r="520" spans="1:19" x14ac:dyDescent="0.35">
      <c r="A520" t="s">
        <v>27</v>
      </c>
      <c r="B520">
        <v>21</v>
      </c>
      <c r="C520">
        <v>5</v>
      </c>
      <c r="D520" t="s">
        <v>29</v>
      </c>
      <c r="E520" s="16"/>
      <c r="F520" s="16"/>
      <c r="G520" t="s">
        <v>141</v>
      </c>
      <c r="H520" t="s">
        <v>46</v>
      </c>
      <c r="I520" s="16"/>
      <c r="J520">
        <v>7.3</v>
      </c>
      <c r="K520" s="23">
        <f t="shared" si="8"/>
        <v>8.3707931999999999E-2</v>
      </c>
      <c r="N520" s="16"/>
      <c r="P520">
        <v>1</v>
      </c>
    </row>
    <row r="521" spans="1:19" x14ac:dyDescent="0.35">
      <c r="A521" t="s">
        <v>27</v>
      </c>
      <c r="B521">
        <v>21</v>
      </c>
      <c r="C521">
        <v>3</v>
      </c>
      <c r="D521" t="s">
        <v>29</v>
      </c>
      <c r="E521" s="16"/>
      <c r="F521" s="16"/>
      <c r="G521" t="s">
        <v>141</v>
      </c>
      <c r="H521" t="s">
        <v>46</v>
      </c>
      <c r="I521" s="16"/>
      <c r="J521">
        <v>7.5</v>
      </c>
      <c r="K521" s="23">
        <f t="shared" si="8"/>
        <v>8.8357500000000005E-2</v>
      </c>
      <c r="N521" s="16"/>
      <c r="P521">
        <v>1</v>
      </c>
    </row>
    <row r="522" spans="1:19" x14ac:dyDescent="0.35">
      <c r="A522" t="s">
        <v>27</v>
      </c>
      <c r="B522">
        <v>21</v>
      </c>
      <c r="C522">
        <v>6</v>
      </c>
      <c r="D522" t="s">
        <v>29</v>
      </c>
      <c r="E522" s="16"/>
      <c r="F522" s="16"/>
      <c r="G522" t="s">
        <v>141</v>
      </c>
      <c r="H522" t="s">
        <v>46</v>
      </c>
      <c r="I522" s="16"/>
      <c r="J522">
        <v>7.7</v>
      </c>
      <c r="K522" s="23">
        <f t="shared" si="8"/>
        <v>9.313273200000001E-2</v>
      </c>
      <c r="N522" s="16"/>
      <c r="P522">
        <v>1</v>
      </c>
    </row>
    <row r="523" spans="1:19" x14ac:dyDescent="0.35">
      <c r="A523" t="s">
        <v>27</v>
      </c>
      <c r="B523">
        <v>21</v>
      </c>
      <c r="C523">
        <v>24</v>
      </c>
      <c r="D523" t="s">
        <v>29</v>
      </c>
      <c r="E523" s="16"/>
      <c r="F523" s="16"/>
      <c r="G523" t="s">
        <v>141</v>
      </c>
      <c r="H523" t="s">
        <v>46</v>
      </c>
      <c r="I523" s="16"/>
      <c r="J523">
        <v>8.1</v>
      </c>
      <c r="K523" s="23">
        <f t="shared" si="8"/>
        <v>0.103060188</v>
      </c>
      <c r="N523" s="16"/>
      <c r="P523">
        <v>1</v>
      </c>
    </row>
    <row r="524" spans="1:19" x14ac:dyDescent="0.35">
      <c r="A524" t="s">
        <v>27</v>
      </c>
      <c r="B524">
        <v>21</v>
      </c>
      <c r="C524">
        <v>7</v>
      </c>
      <c r="D524" t="s">
        <v>29</v>
      </c>
      <c r="E524" s="16"/>
      <c r="F524" s="16"/>
      <c r="G524" t="s">
        <v>48</v>
      </c>
      <c r="H524" t="s">
        <v>46</v>
      </c>
      <c r="I524" s="16"/>
      <c r="J524">
        <v>8.3000000000000007</v>
      </c>
      <c r="K524" s="23">
        <f t="shared" si="8"/>
        <v>0.10821241200000001</v>
      </c>
      <c r="N524" s="16"/>
      <c r="P524">
        <v>1</v>
      </c>
    </row>
    <row r="525" spans="1:19" x14ac:dyDescent="0.35">
      <c r="A525" t="s">
        <v>27</v>
      </c>
      <c r="B525">
        <v>21</v>
      </c>
      <c r="C525">
        <v>8</v>
      </c>
      <c r="D525" t="s">
        <v>29</v>
      </c>
      <c r="E525" s="16"/>
      <c r="F525" s="16"/>
      <c r="G525" t="s">
        <v>141</v>
      </c>
      <c r="H525" t="s">
        <v>46</v>
      </c>
      <c r="I525" s="16"/>
      <c r="J525">
        <v>8.3000000000000007</v>
      </c>
      <c r="K525" s="23">
        <f t="shared" si="8"/>
        <v>0.10821241200000001</v>
      </c>
      <c r="N525" s="16"/>
      <c r="P525">
        <v>1</v>
      </c>
    </row>
    <row r="526" spans="1:19" x14ac:dyDescent="0.35">
      <c r="A526" t="s">
        <v>27</v>
      </c>
      <c r="B526">
        <v>21</v>
      </c>
      <c r="C526">
        <v>4</v>
      </c>
      <c r="D526" t="s">
        <v>29</v>
      </c>
      <c r="E526" s="16"/>
      <c r="F526" s="16"/>
      <c r="G526" t="s">
        <v>141</v>
      </c>
      <c r="H526" t="s">
        <v>46</v>
      </c>
      <c r="I526" s="16"/>
      <c r="J526">
        <v>8.6</v>
      </c>
      <c r="K526" s="23">
        <f t="shared" si="8"/>
        <v>0.11617636799999999</v>
      </c>
      <c r="N526" s="16"/>
      <c r="P526">
        <v>1</v>
      </c>
    </row>
    <row r="527" spans="1:19" x14ac:dyDescent="0.35">
      <c r="A527" t="s">
        <v>27</v>
      </c>
      <c r="B527">
        <v>21</v>
      </c>
      <c r="C527">
        <v>13</v>
      </c>
      <c r="D527" t="s">
        <v>29</v>
      </c>
      <c r="E527" s="16"/>
      <c r="F527" s="16"/>
      <c r="G527" t="s">
        <v>48</v>
      </c>
      <c r="H527" t="s">
        <v>46</v>
      </c>
      <c r="I527" s="16"/>
      <c r="J527">
        <v>8.9</v>
      </c>
      <c r="K527" s="23">
        <f t="shared" si="8"/>
        <v>0.12442306800000001</v>
      </c>
      <c r="N527" s="16"/>
      <c r="P527">
        <v>1</v>
      </c>
    </row>
    <row r="528" spans="1:19" x14ac:dyDescent="0.35">
      <c r="A528" t="s">
        <v>27</v>
      </c>
      <c r="B528">
        <v>21</v>
      </c>
      <c r="C528">
        <v>2</v>
      </c>
      <c r="D528" t="s">
        <v>29</v>
      </c>
      <c r="E528" s="16"/>
      <c r="F528" s="16"/>
      <c r="G528" t="s">
        <v>141</v>
      </c>
      <c r="H528" t="s">
        <v>46</v>
      </c>
      <c r="I528" s="16"/>
      <c r="J528">
        <v>9.4</v>
      </c>
      <c r="K528" s="23">
        <f t="shared" si="8"/>
        <v>0.13879588800000001</v>
      </c>
      <c r="N528" s="16"/>
      <c r="P528">
        <v>1</v>
      </c>
    </row>
    <row r="529" spans="1:20" x14ac:dyDescent="0.35">
      <c r="A529" t="s">
        <v>27</v>
      </c>
      <c r="B529">
        <v>21</v>
      </c>
      <c r="C529">
        <v>9</v>
      </c>
      <c r="D529" t="s">
        <v>29</v>
      </c>
      <c r="E529" s="16"/>
      <c r="F529" s="16"/>
      <c r="G529" t="s">
        <v>141</v>
      </c>
      <c r="H529" t="s">
        <v>46</v>
      </c>
      <c r="I529" s="16"/>
      <c r="J529">
        <v>9.6</v>
      </c>
      <c r="K529" s="23">
        <f t="shared" si="8"/>
        <v>0.14476492799999999</v>
      </c>
      <c r="N529" s="16"/>
      <c r="P529">
        <v>1</v>
      </c>
    </row>
    <row r="530" spans="1:20" x14ac:dyDescent="0.35">
      <c r="A530" t="s">
        <v>27</v>
      </c>
      <c r="B530">
        <v>21</v>
      </c>
      <c r="C530">
        <v>10</v>
      </c>
      <c r="D530" t="s">
        <v>29</v>
      </c>
      <c r="E530" s="16"/>
      <c r="F530" s="16"/>
      <c r="G530" t="s">
        <v>141</v>
      </c>
      <c r="H530" t="s">
        <v>46</v>
      </c>
      <c r="I530" s="16"/>
      <c r="J530">
        <v>10</v>
      </c>
      <c r="K530" s="23">
        <f t="shared" si="8"/>
        <v>0.15708</v>
      </c>
      <c r="N530" s="16"/>
      <c r="P530">
        <v>1</v>
      </c>
    </row>
    <row r="531" spans="1:20" x14ac:dyDescent="0.35">
      <c r="A531" t="s">
        <v>27</v>
      </c>
      <c r="B531">
        <v>21</v>
      </c>
      <c r="C531">
        <v>26</v>
      </c>
      <c r="D531" t="s">
        <v>29</v>
      </c>
      <c r="E531" s="16"/>
      <c r="F531" s="16"/>
      <c r="G531" t="s">
        <v>48</v>
      </c>
      <c r="H531" t="s">
        <v>46</v>
      </c>
      <c r="I531" s="16"/>
      <c r="J531">
        <v>10.1</v>
      </c>
      <c r="K531" s="23">
        <f t="shared" si="8"/>
        <v>0.16023730799999999</v>
      </c>
      <c r="N531" s="16"/>
      <c r="P531">
        <v>1</v>
      </c>
    </row>
    <row r="532" spans="1:20" x14ac:dyDescent="0.35">
      <c r="A532" t="s">
        <v>27</v>
      </c>
      <c r="B532">
        <v>21</v>
      </c>
      <c r="C532">
        <v>1</v>
      </c>
      <c r="D532" t="s">
        <v>29</v>
      </c>
      <c r="E532" s="16"/>
      <c r="F532" s="16"/>
      <c r="G532" t="s">
        <v>141</v>
      </c>
      <c r="H532" t="s">
        <v>46</v>
      </c>
      <c r="I532" s="16"/>
      <c r="J532">
        <v>10.9</v>
      </c>
      <c r="K532" s="23">
        <f t="shared" si="8"/>
        <v>0.18662674799999998</v>
      </c>
      <c r="N532" s="16"/>
      <c r="P532">
        <v>1</v>
      </c>
    </row>
    <row r="533" spans="1:20" x14ac:dyDescent="0.35">
      <c r="A533" t="s">
        <v>27</v>
      </c>
      <c r="B533">
        <v>21</v>
      </c>
      <c r="C533">
        <v>14</v>
      </c>
      <c r="D533" t="s">
        <v>29</v>
      </c>
      <c r="E533" s="16"/>
      <c r="F533" s="16"/>
      <c r="G533" t="s">
        <v>48</v>
      </c>
      <c r="H533" t="s">
        <v>46</v>
      </c>
      <c r="I533" s="16"/>
      <c r="J533">
        <v>11.3</v>
      </c>
      <c r="K533" s="23">
        <f t="shared" si="8"/>
        <v>0.20057545200000002</v>
      </c>
      <c r="N533" s="16"/>
      <c r="P533">
        <v>1</v>
      </c>
    </row>
    <row r="534" spans="1:20" x14ac:dyDescent="0.35">
      <c r="A534" t="s">
        <v>27</v>
      </c>
      <c r="B534">
        <v>21</v>
      </c>
      <c r="C534">
        <v>34</v>
      </c>
      <c r="D534" t="s">
        <v>29</v>
      </c>
      <c r="E534" s="16"/>
      <c r="F534" s="16"/>
      <c r="G534" t="s">
        <v>48</v>
      </c>
      <c r="H534" t="s">
        <v>46</v>
      </c>
      <c r="I534" s="16"/>
      <c r="J534">
        <v>11.3</v>
      </c>
      <c r="K534" s="23">
        <f t="shared" si="8"/>
        <v>0.20057545200000002</v>
      </c>
      <c r="N534" s="16"/>
      <c r="P534">
        <v>1</v>
      </c>
    </row>
    <row r="535" spans="1:20" x14ac:dyDescent="0.35">
      <c r="A535" t="s">
        <v>27</v>
      </c>
      <c r="B535">
        <v>21</v>
      </c>
      <c r="C535">
        <v>31</v>
      </c>
      <c r="D535" t="s">
        <v>29</v>
      </c>
      <c r="E535" s="16"/>
      <c r="F535" s="16"/>
      <c r="G535" t="s">
        <v>141</v>
      </c>
      <c r="H535" t="s">
        <v>46</v>
      </c>
      <c r="I535" s="16"/>
      <c r="J535">
        <v>14.1</v>
      </c>
      <c r="K535" s="23">
        <f t="shared" si="8"/>
        <v>0.31229074800000001</v>
      </c>
      <c r="N535" s="16"/>
      <c r="P535">
        <v>1</v>
      </c>
    </row>
    <row r="536" spans="1:20" x14ac:dyDescent="0.35">
      <c r="A536" t="s">
        <v>27</v>
      </c>
      <c r="B536">
        <v>21</v>
      </c>
      <c r="C536">
        <v>21</v>
      </c>
      <c r="D536" t="s">
        <v>29</v>
      </c>
      <c r="E536" s="16"/>
      <c r="F536" s="16"/>
      <c r="G536" t="s">
        <v>48</v>
      </c>
      <c r="H536" t="s">
        <v>46</v>
      </c>
      <c r="I536" s="16"/>
      <c r="J536">
        <v>14.2</v>
      </c>
      <c r="K536" s="23">
        <f t="shared" si="8"/>
        <v>0.31673611200000001</v>
      </c>
      <c r="N536" s="16"/>
      <c r="P536">
        <v>1</v>
      </c>
    </row>
    <row r="537" spans="1:20" x14ac:dyDescent="0.35">
      <c r="A537" t="s">
        <v>27</v>
      </c>
      <c r="B537">
        <v>21</v>
      </c>
      <c r="C537">
        <v>19</v>
      </c>
      <c r="D537" t="s">
        <v>29</v>
      </c>
      <c r="E537" s="16"/>
      <c r="F537" s="16"/>
      <c r="G537" t="s">
        <v>48</v>
      </c>
      <c r="H537" t="s">
        <v>46</v>
      </c>
      <c r="I537" s="16"/>
      <c r="J537">
        <v>14.8</v>
      </c>
      <c r="K537" s="23">
        <f t="shared" si="8"/>
        <v>0.34406803200000002</v>
      </c>
      <c r="N537" s="16"/>
      <c r="P537">
        <v>1</v>
      </c>
    </row>
    <row r="538" spans="1:20" x14ac:dyDescent="0.35">
      <c r="A538" t="s">
        <v>27</v>
      </c>
      <c r="B538">
        <v>21</v>
      </c>
      <c r="C538">
        <v>30</v>
      </c>
      <c r="D538" t="s">
        <v>29</v>
      </c>
      <c r="E538" s="16"/>
      <c r="F538" s="16"/>
      <c r="G538" t="s">
        <v>147</v>
      </c>
      <c r="H538" t="s">
        <v>46</v>
      </c>
      <c r="I538" s="16"/>
      <c r="J538">
        <v>17.899999999999999</v>
      </c>
      <c r="K538" s="23">
        <f t="shared" si="8"/>
        <v>0.50330002799999995</v>
      </c>
      <c r="N538" s="16"/>
      <c r="P538">
        <v>1</v>
      </c>
      <c r="T538" t="s">
        <v>238</v>
      </c>
    </row>
    <row r="539" spans="1:20" x14ac:dyDescent="0.35">
      <c r="A539" t="s">
        <v>27</v>
      </c>
      <c r="B539">
        <v>21</v>
      </c>
      <c r="C539">
        <v>12</v>
      </c>
      <c r="D539" t="s">
        <v>29</v>
      </c>
      <c r="E539" s="16"/>
      <c r="F539" s="16"/>
      <c r="G539" t="s">
        <v>147</v>
      </c>
      <c r="H539" t="s">
        <v>46</v>
      </c>
      <c r="I539" s="16"/>
      <c r="J539">
        <v>18.5</v>
      </c>
      <c r="K539" s="23">
        <f t="shared" si="8"/>
        <v>0.53760629999999998</v>
      </c>
      <c r="N539" s="16"/>
      <c r="P539">
        <v>1</v>
      </c>
      <c r="T539" t="s">
        <v>238</v>
      </c>
    </row>
    <row r="540" spans="1:20" x14ac:dyDescent="0.35">
      <c r="A540" t="s">
        <v>27</v>
      </c>
      <c r="B540">
        <v>21</v>
      </c>
      <c r="C540">
        <v>27</v>
      </c>
      <c r="D540" t="s">
        <v>29</v>
      </c>
      <c r="E540" s="16"/>
      <c r="F540" s="16"/>
      <c r="G540" t="s">
        <v>48</v>
      </c>
      <c r="H540" t="s">
        <v>46</v>
      </c>
      <c r="I540" s="16"/>
      <c r="J540">
        <v>23</v>
      </c>
      <c r="K540" s="23">
        <f t="shared" si="8"/>
        <v>0.83095320000000006</v>
      </c>
      <c r="N540" s="16"/>
      <c r="P540">
        <v>1</v>
      </c>
    </row>
    <row r="541" spans="1:20" x14ac:dyDescent="0.35">
      <c r="A541" t="s">
        <v>27</v>
      </c>
      <c r="B541">
        <v>21</v>
      </c>
      <c r="C541">
        <v>15</v>
      </c>
      <c r="D541" t="s">
        <v>29</v>
      </c>
      <c r="E541" s="16"/>
      <c r="F541" s="16"/>
      <c r="G541" t="s">
        <v>141</v>
      </c>
      <c r="H541" t="s">
        <v>119</v>
      </c>
      <c r="I541" s="16"/>
      <c r="J541">
        <v>8.9</v>
      </c>
      <c r="K541" s="23">
        <f t="shared" si="8"/>
        <v>0.12442306800000001</v>
      </c>
      <c r="N541" s="16"/>
    </row>
    <row r="542" spans="1:20" x14ac:dyDescent="0.35">
      <c r="A542" t="s">
        <v>27</v>
      </c>
      <c r="B542">
        <v>21</v>
      </c>
      <c r="C542">
        <v>32</v>
      </c>
      <c r="D542" t="s">
        <v>29</v>
      </c>
      <c r="E542" s="16"/>
      <c r="F542" s="16"/>
      <c r="G542" t="s">
        <v>141</v>
      </c>
      <c r="H542" t="s">
        <v>119</v>
      </c>
      <c r="I542" s="16"/>
      <c r="J542">
        <v>13.1</v>
      </c>
      <c r="K542" s="23">
        <f t="shared" si="8"/>
        <v>0.26956498799999995</v>
      </c>
      <c r="N542" s="16"/>
      <c r="Q542">
        <v>1</v>
      </c>
      <c r="R542">
        <v>4.8</v>
      </c>
      <c r="S542">
        <v>234</v>
      </c>
    </row>
    <row r="543" spans="1:20" x14ac:dyDescent="0.35">
      <c r="A543" t="s">
        <v>27</v>
      </c>
      <c r="B543">
        <v>21</v>
      </c>
      <c r="C543">
        <v>25</v>
      </c>
      <c r="D543" t="s">
        <v>29</v>
      </c>
      <c r="E543" s="16"/>
      <c r="F543" s="16"/>
      <c r="G543" t="s">
        <v>141</v>
      </c>
      <c r="H543" t="s">
        <v>119</v>
      </c>
      <c r="I543" s="16"/>
      <c r="J543">
        <v>14.4</v>
      </c>
      <c r="K543" s="23">
        <f t="shared" si="8"/>
        <v>0.32572108799999999</v>
      </c>
      <c r="N543" s="16"/>
    </row>
    <row r="544" spans="1:20" x14ac:dyDescent="0.35">
      <c r="A544" t="s">
        <v>27</v>
      </c>
      <c r="B544">
        <v>21</v>
      </c>
      <c r="C544">
        <v>16</v>
      </c>
      <c r="D544" t="s">
        <v>29</v>
      </c>
      <c r="E544" s="16"/>
      <c r="F544" s="16"/>
      <c r="G544" t="s">
        <v>48</v>
      </c>
      <c r="H544" t="s">
        <v>119</v>
      </c>
      <c r="I544" s="16"/>
      <c r="J544">
        <v>17.600000000000001</v>
      </c>
      <c r="K544" s="23">
        <f t="shared" si="8"/>
        <v>0.48657100800000008</v>
      </c>
      <c r="N544" s="16"/>
    </row>
    <row r="545" spans="1:20" x14ac:dyDescent="0.35">
      <c r="A545" t="s">
        <v>27</v>
      </c>
      <c r="B545">
        <v>21</v>
      </c>
      <c r="C545">
        <v>33</v>
      </c>
      <c r="D545" t="s">
        <v>29</v>
      </c>
      <c r="E545" s="16"/>
      <c r="F545" s="16"/>
      <c r="G545" t="s">
        <v>48</v>
      </c>
      <c r="H545" t="s">
        <v>119</v>
      </c>
      <c r="I545" s="16"/>
      <c r="J545">
        <v>18.7</v>
      </c>
      <c r="K545" s="23">
        <f t="shared" si="8"/>
        <v>0.549293052</v>
      </c>
      <c r="N545" s="16"/>
      <c r="O545" t="s">
        <v>128</v>
      </c>
      <c r="T545" t="s">
        <v>221</v>
      </c>
    </row>
    <row r="546" spans="1:20" x14ac:dyDescent="0.35">
      <c r="A546" t="s">
        <v>27</v>
      </c>
      <c r="B546">
        <v>21</v>
      </c>
      <c r="C546">
        <v>18</v>
      </c>
      <c r="D546" t="s">
        <v>29</v>
      </c>
      <c r="E546" s="16"/>
      <c r="F546" s="16"/>
      <c r="G546" t="s">
        <v>48</v>
      </c>
      <c r="H546" t="s">
        <v>119</v>
      </c>
      <c r="I546" s="16"/>
      <c r="J546">
        <v>19.5</v>
      </c>
      <c r="K546" s="23">
        <f t="shared" si="8"/>
        <v>0.59729670000000001</v>
      </c>
      <c r="N546" s="16"/>
    </row>
    <row r="547" spans="1:20" x14ac:dyDescent="0.35">
      <c r="A547" t="s">
        <v>27</v>
      </c>
      <c r="B547">
        <v>21</v>
      </c>
      <c r="C547">
        <v>29</v>
      </c>
      <c r="D547" t="s">
        <v>29</v>
      </c>
      <c r="E547" s="16"/>
      <c r="F547" s="16"/>
      <c r="G547" t="s">
        <v>48</v>
      </c>
      <c r="H547" t="s">
        <v>119</v>
      </c>
      <c r="I547" s="16"/>
      <c r="J547">
        <v>20.3</v>
      </c>
      <c r="K547" s="23">
        <f t="shared" si="8"/>
        <v>0.64731097199999998</v>
      </c>
      <c r="N547" s="16"/>
      <c r="O547" t="s">
        <v>128</v>
      </c>
      <c r="T547" t="s">
        <v>221</v>
      </c>
    </row>
    <row r="548" spans="1:20" x14ac:dyDescent="0.35">
      <c r="A548" t="s">
        <v>27</v>
      </c>
      <c r="B548">
        <v>21</v>
      </c>
      <c r="C548">
        <v>28</v>
      </c>
      <c r="D548" t="s">
        <v>29</v>
      </c>
      <c r="E548" s="16"/>
      <c r="F548" s="16"/>
      <c r="G548" t="s">
        <v>48</v>
      </c>
      <c r="H548" t="s">
        <v>119</v>
      </c>
      <c r="I548" s="16"/>
      <c r="J548">
        <v>20.3</v>
      </c>
      <c r="K548" s="23">
        <f t="shared" si="8"/>
        <v>0.64731097199999998</v>
      </c>
      <c r="N548" s="16"/>
    </row>
    <row r="549" spans="1:20" x14ac:dyDescent="0.35">
      <c r="A549" t="s">
        <v>27</v>
      </c>
      <c r="B549">
        <v>21</v>
      </c>
      <c r="C549">
        <v>23</v>
      </c>
      <c r="D549" t="s">
        <v>29</v>
      </c>
      <c r="E549" s="16"/>
      <c r="F549" s="16"/>
      <c r="G549" t="s">
        <v>48</v>
      </c>
      <c r="H549" t="s">
        <v>119</v>
      </c>
      <c r="I549" s="16"/>
      <c r="J549">
        <v>21.5</v>
      </c>
      <c r="K549" s="23">
        <f t="shared" si="8"/>
        <v>0.72610229999999998</v>
      </c>
      <c r="N549" s="16"/>
      <c r="O549" t="s">
        <v>128</v>
      </c>
      <c r="T549" t="s">
        <v>221</v>
      </c>
    </row>
    <row r="550" spans="1:20" x14ac:dyDescent="0.35">
      <c r="A550" t="s">
        <v>27</v>
      </c>
      <c r="B550">
        <v>21</v>
      </c>
      <c r="C550">
        <v>22</v>
      </c>
      <c r="D550" t="s">
        <v>29</v>
      </c>
      <c r="E550" s="16"/>
      <c r="F550" s="16"/>
      <c r="G550" t="s">
        <v>48</v>
      </c>
      <c r="H550" t="s">
        <v>119</v>
      </c>
      <c r="I550" s="16"/>
      <c r="J550">
        <v>22.3</v>
      </c>
      <c r="K550" s="23">
        <f t="shared" si="8"/>
        <v>0.78114313200000007</v>
      </c>
      <c r="N550" s="16"/>
      <c r="O550" t="s">
        <v>180</v>
      </c>
      <c r="T550" t="s">
        <v>207</v>
      </c>
    </row>
    <row r="551" spans="1:20" x14ac:dyDescent="0.35">
      <c r="A551" t="s">
        <v>27</v>
      </c>
      <c r="B551">
        <v>21</v>
      </c>
      <c r="C551">
        <v>20</v>
      </c>
      <c r="D551" t="s">
        <v>29</v>
      </c>
      <c r="E551" s="16"/>
      <c r="F551" s="16"/>
      <c r="G551" t="s">
        <v>48</v>
      </c>
      <c r="H551" t="s">
        <v>119</v>
      </c>
      <c r="I551" s="16"/>
      <c r="J551">
        <v>26</v>
      </c>
      <c r="K551" s="23">
        <f t="shared" si="8"/>
        <v>1.0618607999999998</v>
      </c>
      <c r="N551" s="16"/>
      <c r="O551" t="s">
        <v>128</v>
      </c>
      <c r="T551" t="s">
        <v>219</v>
      </c>
    </row>
    <row r="552" spans="1:20" x14ac:dyDescent="0.35">
      <c r="A552" t="s">
        <v>27</v>
      </c>
      <c r="B552">
        <v>21</v>
      </c>
      <c r="C552">
        <v>11</v>
      </c>
      <c r="D552" t="s">
        <v>29</v>
      </c>
      <c r="E552" s="16"/>
      <c r="F552" s="16"/>
      <c r="G552" t="s">
        <v>48</v>
      </c>
      <c r="H552" t="s">
        <v>119</v>
      </c>
      <c r="I552" s="16"/>
      <c r="J552">
        <v>26.2</v>
      </c>
      <c r="K552" s="23">
        <f t="shared" si="8"/>
        <v>1.0782599519999998</v>
      </c>
      <c r="N552" s="16"/>
    </row>
    <row r="553" spans="1:20" x14ac:dyDescent="0.35">
      <c r="A553" t="s">
        <v>27</v>
      </c>
      <c r="B553">
        <v>21</v>
      </c>
      <c r="C553">
        <v>17</v>
      </c>
      <c r="D553" t="s">
        <v>29</v>
      </c>
      <c r="E553" s="16"/>
      <c r="F553" s="16"/>
      <c r="G553" t="s">
        <v>48</v>
      </c>
      <c r="H553" t="s">
        <v>119</v>
      </c>
      <c r="I553" s="16"/>
      <c r="J553">
        <v>34.700000000000003</v>
      </c>
      <c r="K553" s="23">
        <f t="shared" si="8"/>
        <v>1.8913845720000002</v>
      </c>
      <c r="N553" s="16"/>
    </row>
    <row r="554" spans="1:20" x14ac:dyDescent="0.35">
      <c r="A554" t="s">
        <v>27</v>
      </c>
      <c r="B554">
        <v>21</v>
      </c>
      <c r="C554">
        <v>36</v>
      </c>
      <c r="D554" t="s">
        <v>29</v>
      </c>
      <c r="E554" s="16"/>
      <c r="F554" s="16"/>
      <c r="G554" t="s">
        <v>141</v>
      </c>
      <c r="H554" t="s">
        <v>119</v>
      </c>
      <c r="I554" s="16"/>
      <c r="J554">
        <v>43.6</v>
      </c>
      <c r="K554" s="23">
        <f t="shared" si="8"/>
        <v>2.9860279679999997</v>
      </c>
      <c r="N554" s="16"/>
    </row>
    <row r="555" spans="1:20" x14ac:dyDescent="0.35">
      <c r="A555" t="s">
        <v>27</v>
      </c>
      <c r="B555">
        <v>21</v>
      </c>
      <c r="C555">
        <v>35</v>
      </c>
      <c r="D555" t="s">
        <v>29</v>
      </c>
      <c r="E555" s="16"/>
      <c r="F555" s="16"/>
      <c r="G555" t="s">
        <v>141</v>
      </c>
      <c r="H555" t="s">
        <v>119</v>
      </c>
      <c r="I555" s="16"/>
      <c r="J555">
        <v>67.5</v>
      </c>
      <c r="K555" s="23">
        <f t="shared" si="8"/>
        <v>7.1569574999999999</v>
      </c>
      <c r="N555" s="16"/>
      <c r="Q555">
        <v>2</v>
      </c>
      <c r="R555">
        <v>8.6</v>
      </c>
      <c r="S555">
        <v>305</v>
      </c>
    </row>
    <row r="556" spans="1:20" x14ac:dyDescent="0.35">
      <c r="A556" t="s">
        <v>27</v>
      </c>
      <c r="B556">
        <v>23</v>
      </c>
      <c r="C556">
        <v>9</v>
      </c>
      <c r="D556" t="s">
        <v>29</v>
      </c>
      <c r="E556" s="16"/>
      <c r="F556" s="16"/>
      <c r="G556" t="s">
        <v>48</v>
      </c>
      <c r="H556" t="s">
        <v>46</v>
      </c>
      <c r="I556" s="16"/>
      <c r="J556">
        <v>8.1</v>
      </c>
      <c r="K556" s="23">
        <f t="shared" si="8"/>
        <v>0.103060188</v>
      </c>
      <c r="N556" s="16"/>
      <c r="P556">
        <v>2</v>
      </c>
    </row>
    <row r="557" spans="1:20" x14ac:dyDescent="0.35">
      <c r="A557" t="s">
        <v>27</v>
      </c>
      <c r="B557">
        <v>23</v>
      </c>
      <c r="C557">
        <v>19</v>
      </c>
      <c r="D557" t="s">
        <v>29</v>
      </c>
      <c r="E557" s="16"/>
      <c r="F557" s="16"/>
      <c r="G557" t="s">
        <v>141</v>
      </c>
      <c r="H557" t="s">
        <v>46</v>
      </c>
      <c r="I557" s="16"/>
      <c r="J557">
        <v>8.6</v>
      </c>
      <c r="K557" s="23">
        <f t="shared" si="8"/>
        <v>0.11617636799999999</v>
      </c>
      <c r="N557" s="16"/>
      <c r="P557">
        <v>2</v>
      </c>
    </row>
    <row r="558" spans="1:20" x14ac:dyDescent="0.35">
      <c r="A558" t="s">
        <v>27</v>
      </c>
      <c r="B558">
        <v>23</v>
      </c>
      <c r="C558">
        <v>15</v>
      </c>
      <c r="D558" t="s">
        <v>29</v>
      </c>
      <c r="E558" s="16"/>
      <c r="F558" s="16"/>
      <c r="G558" t="s">
        <v>141</v>
      </c>
      <c r="H558" t="s">
        <v>46</v>
      </c>
      <c r="I558" s="16"/>
      <c r="J558">
        <v>9.3000000000000007</v>
      </c>
      <c r="K558" s="23">
        <f t="shared" si="8"/>
        <v>0.13585849200000003</v>
      </c>
      <c r="N558" s="16"/>
      <c r="P558">
        <v>4</v>
      </c>
    </row>
    <row r="559" spans="1:20" x14ac:dyDescent="0.35">
      <c r="A559" t="s">
        <v>27</v>
      </c>
      <c r="B559">
        <v>23</v>
      </c>
      <c r="C559">
        <v>18</v>
      </c>
      <c r="D559" t="s">
        <v>29</v>
      </c>
      <c r="E559" s="16"/>
      <c r="F559" s="16"/>
      <c r="G559" t="s">
        <v>48</v>
      </c>
      <c r="H559" t="s">
        <v>46</v>
      </c>
      <c r="I559" s="16"/>
      <c r="J559">
        <v>10</v>
      </c>
      <c r="K559" s="23">
        <f t="shared" si="8"/>
        <v>0.15708</v>
      </c>
      <c r="N559" s="16"/>
      <c r="P559">
        <v>3</v>
      </c>
    </row>
    <row r="560" spans="1:20" x14ac:dyDescent="0.35">
      <c r="A560" t="s">
        <v>27</v>
      </c>
      <c r="B560">
        <v>23</v>
      </c>
      <c r="C560">
        <v>3</v>
      </c>
      <c r="D560" t="s">
        <v>29</v>
      </c>
      <c r="E560" s="16"/>
      <c r="F560" s="16"/>
      <c r="G560" t="s">
        <v>48</v>
      </c>
      <c r="H560" t="s">
        <v>46</v>
      </c>
      <c r="I560" s="16"/>
      <c r="J560">
        <v>14</v>
      </c>
      <c r="K560" s="23">
        <f t="shared" si="8"/>
        <v>0.30787680000000001</v>
      </c>
      <c r="N560" s="16"/>
      <c r="P560">
        <v>2</v>
      </c>
    </row>
    <row r="561" spans="1:20" x14ac:dyDescent="0.35">
      <c r="A561" t="s">
        <v>27</v>
      </c>
      <c r="B561">
        <v>23</v>
      </c>
      <c r="C561">
        <v>2</v>
      </c>
      <c r="D561" t="s">
        <v>29</v>
      </c>
      <c r="E561" s="16"/>
      <c r="F561" s="16"/>
      <c r="G561" t="s">
        <v>147</v>
      </c>
      <c r="H561" t="s">
        <v>46</v>
      </c>
      <c r="I561" s="16"/>
      <c r="J561">
        <v>14.3</v>
      </c>
      <c r="K561" s="23">
        <f t="shared" si="8"/>
        <v>0.32121289200000003</v>
      </c>
      <c r="N561" s="16"/>
      <c r="P561">
        <v>2</v>
      </c>
      <c r="T561" t="s">
        <v>240</v>
      </c>
    </row>
    <row r="562" spans="1:20" x14ac:dyDescent="0.35">
      <c r="A562" t="s">
        <v>27</v>
      </c>
      <c r="B562">
        <v>23</v>
      </c>
      <c r="C562">
        <v>12</v>
      </c>
      <c r="D562" t="s">
        <v>29</v>
      </c>
      <c r="E562" s="16"/>
      <c r="F562" s="16"/>
      <c r="G562" t="s">
        <v>141</v>
      </c>
      <c r="H562" t="s">
        <v>46</v>
      </c>
      <c r="I562" s="16"/>
      <c r="J562">
        <v>15.5</v>
      </c>
      <c r="K562" s="23">
        <f t="shared" si="8"/>
        <v>0.37738470000000002</v>
      </c>
      <c r="N562" s="16"/>
      <c r="P562">
        <v>2</v>
      </c>
    </row>
    <row r="563" spans="1:20" x14ac:dyDescent="0.35">
      <c r="A563" t="s">
        <v>27</v>
      </c>
      <c r="B563">
        <v>23</v>
      </c>
      <c r="C563">
        <v>7</v>
      </c>
      <c r="D563" t="s">
        <v>29</v>
      </c>
      <c r="E563" s="16"/>
      <c r="F563" s="16"/>
      <c r="G563" t="s">
        <v>48</v>
      </c>
      <c r="H563" t="s">
        <v>46</v>
      </c>
      <c r="I563" s="16"/>
      <c r="J563">
        <v>16</v>
      </c>
      <c r="K563" s="23">
        <f t="shared" si="8"/>
        <v>0.4021248</v>
      </c>
      <c r="N563" s="16"/>
      <c r="P563">
        <v>2</v>
      </c>
    </row>
    <row r="564" spans="1:20" x14ac:dyDescent="0.35">
      <c r="A564" t="s">
        <v>27</v>
      </c>
      <c r="B564">
        <v>23</v>
      </c>
      <c r="C564">
        <v>4</v>
      </c>
      <c r="D564" t="s">
        <v>29</v>
      </c>
      <c r="E564" s="16"/>
      <c r="F564" s="16"/>
      <c r="G564" t="s">
        <v>48</v>
      </c>
      <c r="H564" t="s">
        <v>46</v>
      </c>
      <c r="I564" s="16"/>
      <c r="J564">
        <v>16.3</v>
      </c>
      <c r="K564" s="23">
        <f t="shared" si="8"/>
        <v>0.41734585199999996</v>
      </c>
      <c r="N564" s="16"/>
      <c r="P564">
        <v>4</v>
      </c>
    </row>
    <row r="565" spans="1:20" x14ac:dyDescent="0.35">
      <c r="A565" t="s">
        <v>27</v>
      </c>
      <c r="B565">
        <v>23</v>
      </c>
      <c r="C565">
        <v>11</v>
      </c>
      <c r="D565" t="s">
        <v>29</v>
      </c>
      <c r="E565" s="16"/>
      <c r="F565" s="16"/>
      <c r="G565" t="s">
        <v>48</v>
      </c>
      <c r="H565" t="s">
        <v>46</v>
      </c>
      <c r="I565" s="16"/>
      <c r="J565">
        <v>17.5</v>
      </c>
      <c r="K565" s="23">
        <f t="shared" si="8"/>
        <v>0.48105750000000003</v>
      </c>
      <c r="N565" s="16"/>
      <c r="P565">
        <v>2</v>
      </c>
    </row>
    <row r="566" spans="1:20" x14ac:dyDescent="0.35">
      <c r="A566" t="s">
        <v>27</v>
      </c>
      <c r="B566">
        <v>23</v>
      </c>
      <c r="C566">
        <v>17</v>
      </c>
      <c r="D566" t="s">
        <v>29</v>
      </c>
      <c r="E566" s="16"/>
      <c r="F566" s="16"/>
      <c r="G566" t="s">
        <v>147</v>
      </c>
      <c r="H566" t="s">
        <v>46</v>
      </c>
      <c r="I566" s="16"/>
      <c r="J566">
        <v>25.2</v>
      </c>
      <c r="K566" s="23">
        <f t="shared" si="8"/>
        <v>0.99752083199999997</v>
      </c>
      <c r="N566" s="16"/>
      <c r="P566">
        <v>3</v>
      </c>
      <c r="T566" t="s">
        <v>240</v>
      </c>
    </row>
    <row r="567" spans="1:20" x14ac:dyDescent="0.35">
      <c r="A567" t="s">
        <v>27</v>
      </c>
      <c r="B567">
        <v>23</v>
      </c>
      <c r="C567">
        <v>5</v>
      </c>
      <c r="D567" t="s">
        <v>29</v>
      </c>
      <c r="E567" s="16"/>
      <c r="F567" s="16"/>
      <c r="G567" t="s">
        <v>48</v>
      </c>
      <c r="H567" t="s">
        <v>46</v>
      </c>
      <c r="I567" s="16"/>
      <c r="J567">
        <v>27</v>
      </c>
      <c r="K567" s="23">
        <f t="shared" si="8"/>
        <v>1.1451131999999999</v>
      </c>
      <c r="N567" s="16"/>
      <c r="P567">
        <v>3</v>
      </c>
      <c r="T567" t="s">
        <v>241</v>
      </c>
    </row>
    <row r="568" spans="1:20" x14ac:dyDescent="0.35">
      <c r="A568" t="s">
        <v>27</v>
      </c>
      <c r="B568">
        <v>23</v>
      </c>
      <c r="C568">
        <v>6</v>
      </c>
      <c r="D568" t="s">
        <v>29</v>
      </c>
      <c r="E568" s="16"/>
      <c r="F568" s="16"/>
      <c r="G568" t="s">
        <v>48</v>
      </c>
      <c r="H568" t="s">
        <v>46</v>
      </c>
      <c r="I568" s="16"/>
      <c r="J568">
        <v>28.7</v>
      </c>
      <c r="K568" s="23">
        <f t="shared" si="8"/>
        <v>1.293852252</v>
      </c>
      <c r="N568" s="16"/>
      <c r="P568">
        <v>2</v>
      </c>
    </row>
    <row r="569" spans="1:20" x14ac:dyDescent="0.35">
      <c r="A569" t="s">
        <v>27</v>
      </c>
      <c r="B569">
        <v>23</v>
      </c>
      <c r="C569">
        <v>8</v>
      </c>
      <c r="D569" t="s">
        <v>29</v>
      </c>
      <c r="E569" s="16"/>
      <c r="F569" s="16"/>
      <c r="G569" t="s">
        <v>147</v>
      </c>
      <c r="H569" t="s">
        <v>46</v>
      </c>
      <c r="I569" s="16"/>
      <c r="J569">
        <v>30.9</v>
      </c>
      <c r="K569" s="23">
        <f t="shared" si="8"/>
        <v>1.4998155479999997</v>
      </c>
      <c r="N569" s="16"/>
      <c r="P569">
        <v>3</v>
      </c>
      <c r="T569" t="s">
        <v>242</v>
      </c>
    </row>
    <row r="570" spans="1:20" x14ac:dyDescent="0.35">
      <c r="A570" t="s">
        <v>27</v>
      </c>
      <c r="B570">
        <v>23</v>
      </c>
      <c r="C570">
        <v>10</v>
      </c>
      <c r="D570" t="s">
        <v>29</v>
      </c>
      <c r="E570" s="16"/>
      <c r="F570" s="16"/>
      <c r="G570" t="s">
        <v>48</v>
      </c>
      <c r="H570" t="s">
        <v>46</v>
      </c>
      <c r="I570" s="16"/>
      <c r="J570">
        <v>39.4</v>
      </c>
      <c r="K570" s="23">
        <f t="shared" si="8"/>
        <v>2.4384470879999998</v>
      </c>
      <c r="N570" s="16"/>
      <c r="P570">
        <v>2</v>
      </c>
    </row>
    <row r="571" spans="1:20" x14ac:dyDescent="0.35">
      <c r="A571" t="s">
        <v>27</v>
      </c>
      <c r="B571">
        <v>23</v>
      </c>
      <c r="C571">
        <v>16</v>
      </c>
      <c r="D571" t="s">
        <v>29</v>
      </c>
      <c r="E571" s="16"/>
      <c r="F571" s="16"/>
      <c r="G571" t="s">
        <v>141</v>
      </c>
      <c r="H571" t="s">
        <v>46</v>
      </c>
      <c r="I571" s="16"/>
      <c r="J571">
        <v>45.5</v>
      </c>
      <c r="K571" s="23">
        <f t="shared" si="8"/>
        <v>3.2519486999999998</v>
      </c>
      <c r="N571" s="16"/>
      <c r="P571">
        <v>1</v>
      </c>
    </row>
    <row r="572" spans="1:20" x14ac:dyDescent="0.35">
      <c r="A572" t="s">
        <v>27</v>
      </c>
      <c r="B572">
        <v>23</v>
      </c>
      <c r="C572">
        <v>1</v>
      </c>
      <c r="D572" t="s">
        <v>29</v>
      </c>
      <c r="E572" s="16"/>
      <c r="F572" s="16"/>
      <c r="G572" t="s">
        <v>48</v>
      </c>
      <c r="H572" t="s">
        <v>46</v>
      </c>
      <c r="I572" s="16"/>
      <c r="J572">
        <v>60.1</v>
      </c>
      <c r="K572" s="23">
        <f t="shared" si="8"/>
        <v>5.6737453080000009</v>
      </c>
      <c r="N572" s="16"/>
      <c r="P572">
        <v>1</v>
      </c>
      <c r="Q572">
        <v>1</v>
      </c>
      <c r="R572">
        <v>10.8</v>
      </c>
      <c r="S572">
        <v>92</v>
      </c>
    </row>
    <row r="573" spans="1:20" x14ac:dyDescent="0.35">
      <c r="A573" t="s">
        <v>27</v>
      </c>
      <c r="B573">
        <v>23</v>
      </c>
      <c r="C573">
        <v>13</v>
      </c>
      <c r="D573" t="s">
        <v>29</v>
      </c>
      <c r="E573" s="16"/>
      <c r="F573" s="16"/>
      <c r="G573" t="s">
        <v>48</v>
      </c>
      <c r="H573" t="s">
        <v>46</v>
      </c>
      <c r="I573" s="16"/>
      <c r="J573">
        <v>62.5</v>
      </c>
      <c r="K573" s="23">
        <f t="shared" si="8"/>
        <v>6.1359374999999998</v>
      </c>
      <c r="N573" s="16"/>
      <c r="P573">
        <v>2</v>
      </c>
    </row>
    <row r="574" spans="1:20" x14ac:dyDescent="0.35">
      <c r="A574" t="s">
        <v>27</v>
      </c>
      <c r="B574">
        <v>23</v>
      </c>
      <c r="C574">
        <v>14</v>
      </c>
      <c r="D574" t="s">
        <v>29</v>
      </c>
      <c r="E574" s="16"/>
      <c r="F574" s="16"/>
      <c r="G574" t="s">
        <v>48</v>
      </c>
      <c r="H574" t="s">
        <v>46</v>
      </c>
      <c r="I574" s="16"/>
      <c r="J574">
        <v>73.400000000000006</v>
      </c>
      <c r="K574" s="23">
        <f t="shared" si="8"/>
        <v>8.4627792480000004</v>
      </c>
      <c r="N574" s="16"/>
      <c r="P574">
        <v>1</v>
      </c>
      <c r="Q574">
        <v>2</v>
      </c>
      <c r="R574">
        <v>2.5</v>
      </c>
      <c r="S574">
        <v>257</v>
      </c>
    </row>
    <row r="575" spans="1:20" x14ac:dyDescent="0.35">
      <c r="A575" t="s">
        <v>27</v>
      </c>
      <c r="B575">
        <v>26</v>
      </c>
      <c r="C575">
        <v>10</v>
      </c>
      <c r="D575" s="3" t="s">
        <v>29</v>
      </c>
      <c r="E575" s="20"/>
      <c r="F575" s="20"/>
      <c r="G575" t="s">
        <v>48</v>
      </c>
      <c r="H575" t="s">
        <v>46</v>
      </c>
      <c r="I575" s="16"/>
      <c r="J575">
        <v>9.4</v>
      </c>
      <c r="K575" s="23">
        <f t="shared" si="8"/>
        <v>0.13879588800000001</v>
      </c>
      <c r="N575" s="16"/>
      <c r="P575">
        <v>1</v>
      </c>
    </row>
    <row r="576" spans="1:20" x14ac:dyDescent="0.35">
      <c r="A576" t="s">
        <v>27</v>
      </c>
      <c r="B576">
        <v>26</v>
      </c>
      <c r="C576">
        <v>9</v>
      </c>
      <c r="D576" s="3" t="s">
        <v>29</v>
      </c>
      <c r="E576" s="20"/>
      <c r="F576" s="20"/>
      <c r="G576" t="s">
        <v>136</v>
      </c>
      <c r="H576" t="s">
        <v>46</v>
      </c>
      <c r="I576" s="16"/>
      <c r="J576">
        <v>10</v>
      </c>
      <c r="K576" s="23">
        <f t="shared" si="8"/>
        <v>0.15708</v>
      </c>
      <c r="N576" s="16"/>
      <c r="P576">
        <v>1</v>
      </c>
    </row>
    <row r="577" spans="1:19" x14ac:dyDescent="0.35">
      <c r="A577" t="s">
        <v>27</v>
      </c>
      <c r="B577">
        <v>26</v>
      </c>
      <c r="C577">
        <v>5</v>
      </c>
      <c r="D577" s="3" t="s">
        <v>29</v>
      </c>
      <c r="E577" s="20"/>
      <c r="F577" s="20"/>
      <c r="G577" t="s">
        <v>136</v>
      </c>
      <c r="H577" t="s">
        <v>46</v>
      </c>
      <c r="I577" s="16"/>
      <c r="J577">
        <v>10.1</v>
      </c>
      <c r="K577" s="23">
        <f t="shared" si="8"/>
        <v>0.16023730799999999</v>
      </c>
      <c r="N577" s="16"/>
      <c r="P577">
        <v>1</v>
      </c>
    </row>
    <row r="578" spans="1:19" x14ac:dyDescent="0.35">
      <c r="A578" t="s">
        <v>27</v>
      </c>
      <c r="B578">
        <v>26</v>
      </c>
      <c r="C578">
        <v>11</v>
      </c>
      <c r="D578" s="3" t="s">
        <v>29</v>
      </c>
      <c r="E578" s="20"/>
      <c r="F578" s="20"/>
      <c r="G578" t="s">
        <v>48</v>
      </c>
      <c r="H578" t="s">
        <v>46</v>
      </c>
      <c r="I578" s="16"/>
      <c r="J578">
        <v>11.3</v>
      </c>
      <c r="K578" s="23">
        <f t="shared" ref="K578:K641" si="9">(((J578/2)^2)*3.1416)/500</f>
        <v>0.20057545200000002</v>
      </c>
      <c r="N578" s="16"/>
      <c r="P578">
        <v>1</v>
      </c>
    </row>
    <row r="579" spans="1:19" x14ac:dyDescent="0.35">
      <c r="A579" t="s">
        <v>27</v>
      </c>
      <c r="B579">
        <v>26</v>
      </c>
      <c r="C579">
        <v>3</v>
      </c>
      <c r="D579" s="3" t="s">
        <v>29</v>
      </c>
      <c r="E579" s="20"/>
      <c r="F579" s="20"/>
      <c r="G579" t="s">
        <v>136</v>
      </c>
      <c r="H579" t="s">
        <v>46</v>
      </c>
      <c r="I579" s="16"/>
      <c r="J579">
        <v>11.5</v>
      </c>
      <c r="K579" s="23">
        <f t="shared" si="9"/>
        <v>0.20773830000000001</v>
      </c>
      <c r="N579" s="16"/>
      <c r="P579">
        <v>1</v>
      </c>
    </row>
    <row r="580" spans="1:19" x14ac:dyDescent="0.35">
      <c r="A580" t="s">
        <v>27</v>
      </c>
      <c r="B580">
        <v>26</v>
      </c>
      <c r="C580">
        <v>1</v>
      </c>
      <c r="D580" s="3" t="s">
        <v>29</v>
      </c>
      <c r="E580" s="20"/>
      <c r="F580" s="20"/>
      <c r="G580" t="s">
        <v>136</v>
      </c>
      <c r="H580" t="s">
        <v>46</v>
      </c>
      <c r="I580" s="16"/>
      <c r="J580">
        <v>13.4</v>
      </c>
      <c r="K580" s="23">
        <f t="shared" si="9"/>
        <v>0.28205284799999997</v>
      </c>
      <c r="N580" s="16"/>
      <c r="P580">
        <v>3</v>
      </c>
    </row>
    <row r="581" spans="1:19" x14ac:dyDescent="0.35">
      <c r="A581" t="s">
        <v>27</v>
      </c>
      <c r="B581">
        <v>26</v>
      </c>
      <c r="C581">
        <v>8</v>
      </c>
      <c r="D581" s="3" t="s">
        <v>29</v>
      </c>
      <c r="E581" s="20"/>
      <c r="F581" s="20"/>
      <c r="G581" t="s">
        <v>136</v>
      </c>
      <c r="H581" t="s">
        <v>46</v>
      </c>
      <c r="I581" s="16"/>
      <c r="J581">
        <v>22.1</v>
      </c>
      <c r="K581" s="23">
        <f t="shared" si="9"/>
        <v>0.76719442800000015</v>
      </c>
      <c r="N581" s="16"/>
      <c r="P581">
        <v>1</v>
      </c>
    </row>
    <row r="582" spans="1:19" x14ac:dyDescent="0.35">
      <c r="A582" t="s">
        <v>27</v>
      </c>
      <c r="B582">
        <v>26</v>
      </c>
      <c r="C582">
        <v>6</v>
      </c>
      <c r="D582" s="3" t="s">
        <v>29</v>
      </c>
      <c r="E582" s="20"/>
      <c r="F582" s="20"/>
      <c r="G582" t="s">
        <v>136</v>
      </c>
      <c r="H582" t="s">
        <v>46</v>
      </c>
      <c r="I582" s="16"/>
      <c r="J582">
        <v>22.5</v>
      </c>
      <c r="K582" s="23">
        <f t="shared" si="9"/>
        <v>0.79521750000000002</v>
      </c>
      <c r="N582" s="16"/>
      <c r="P582">
        <v>1</v>
      </c>
    </row>
    <row r="583" spans="1:19" x14ac:dyDescent="0.35">
      <c r="A583" t="s">
        <v>27</v>
      </c>
      <c r="B583">
        <v>26</v>
      </c>
      <c r="C583">
        <v>4</v>
      </c>
      <c r="D583" s="3" t="s">
        <v>29</v>
      </c>
      <c r="E583" s="20"/>
      <c r="F583" s="20"/>
      <c r="G583" t="s">
        <v>48</v>
      </c>
      <c r="H583" t="s">
        <v>46</v>
      </c>
      <c r="I583" s="16"/>
      <c r="J583">
        <v>24</v>
      </c>
      <c r="K583" s="23">
        <f t="shared" si="9"/>
        <v>0.90478080000000005</v>
      </c>
      <c r="N583" s="16"/>
      <c r="P583">
        <v>3</v>
      </c>
    </row>
    <row r="584" spans="1:19" x14ac:dyDescent="0.35">
      <c r="A584" t="s">
        <v>27</v>
      </c>
      <c r="B584">
        <v>26</v>
      </c>
      <c r="C584">
        <v>13</v>
      </c>
      <c r="D584" s="3" t="s">
        <v>29</v>
      </c>
      <c r="E584" s="20"/>
      <c r="F584" s="20"/>
      <c r="G584" t="s">
        <v>50</v>
      </c>
      <c r="H584" t="s">
        <v>46</v>
      </c>
      <c r="I584" s="16"/>
      <c r="J584">
        <v>28.6</v>
      </c>
      <c r="K584" s="23">
        <f t="shared" si="9"/>
        <v>1.2848515680000001</v>
      </c>
      <c r="N584" s="16"/>
      <c r="P584">
        <v>2</v>
      </c>
    </row>
    <row r="585" spans="1:19" x14ac:dyDescent="0.35">
      <c r="A585" t="s">
        <v>27</v>
      </c>
      <c r="B585">
        <v>26</v>
      </c>
      <c r="C585">
        <v>16</v>
      </c>
      <c r="D585" s="3" t="s">
        <v>29</v>
      </c>
      <c r="E585" s="20"/>
      <c r="F585" s="20"/>
      <c r="G585" t="s">
        <v>48</v>
      </c>
      <c r="H585" t="s">
        <v>46</v>
      </c>
      <c r="I585" s="16"/>
      <c r="J585">
        <v>29.8</v>
      </c>
      <c r="K585" s="23">
        <f t="shared" si="9"/>
        <v>1.3949332320000001</v>
      </c>
      <c r="N585" s="16"/>
      <c r="P585">
        <v>3</v>
      </c>
    </row>
    <row r="586" spans="1:19" x14ac:dyDescent="0.35">
      <c r="A586" t="s">
        <v>27</v>
      </c>
      <c r="B586">
        <v>26</v>
      </c>
      <c r="C586">
        <v>14</v>
      </c>
      <c r="D586" s="3" t="s">
        <v>29</v>
      </c>
      <c r="E586" s="20"/>
      <c r="F586" s="20"/>
      <c r="G586" t="s">
        <v>50</v>
      </c>
      <c r="H586" t="s">
        <v>46</v>
      </c>
      <c r="I586" s="16"/>
      <c r="J586">
        <v>30.4</v>
      </c>
      <c r="K586" s="23">
        <f t="shared" si="9"/>
        <v>1.451670528</v>
      </c>
      <c r="N586" s="16"/>
      <c r="P586">
        <v>1</v>
      </c>
    </row>
    <row r="587" spans="1:19" x14ac:dyDescent="0.35">
      <c r="A587" t="s">
        <v>27</v>
      </c>
      <c r="B587">
        <v>26</v>
      </c>
      <c r="C587">
        <v>15</v>
      </c>
      <c r="D587" s="3" t="s">
        <v>29</v>
      </c>
      <c r="E587" s="20"/>
      <c r="F587" s="20"/>
      <c r="G587" t="s">
        <v>48</v>
      </c>
      <c r="H587" t="s">
        <v>46</v>
      </c>
      <c r="I587" s="16"/>
      <c r="J587">
        <v>36.200000000000003</v>
      </c>
      <c r="K587" s="23">
        <f t="shared" si="9"/>
        <v>2.0584391520000005</v>
      </c>
      <c r="N587" s="16"/>
      <c r="P587">
        <v>2</v>
      </c>
    </row>
    <row r="588" spans="1:19" x14ac:dyDescent="0.35">
      <c r="A588" t="s">
        <v>27</v>
      </c>
      <c r="B588">
        <v>26</v>
      </c>
      <c r="C588">
        <v>12</v>
      </c>
      <c r="D588" s="3" t="s">
        <v>29</v>
      </c>
      <c r="E588" s="20"/>
      <c r="F588" s="20"/>
      <c r="G588" t="s">
        <v>50</v>
      </c>
      <c r="H588" t="s">
        <v>46</v>
      </c>
      <c r="I588" s="16"/>
      <c r="J588">
        <v>40</v>
      </c>
      <c r="K588" s="23">
        <f t="shared" si="9"/>
        <v>2.51328</v>
      </c>
      <c r="N588" s="16"/>
      <c r="P588">
        <v>1</v>
      </c>
      <c r="Q588">
        <v>2</v>
      </c>
      <c r="R588">
        <v>6</v>
      </c>
      <c r="S588">
        <v>245</v>
      </c>
    </row>
    <row r="589" spans="1:19" x14ac:dyDescent="0.35">
      <c r="A589" t="s">
        <v>27</v>
      </c>
      <c r="B589">
        <v>26</v>
      </c>
      <c r="C589">
        <v>2</v>
      </c>
      <c r="D589" s="3" t="s">
        <v>29</v>
      </c>
      <c r="E589" s="20"/>
      <c r="F589" s="20"/>
      <c r="G589" t="s">
        <v>48</v>
      </c>
      <c r="H589" t="s">
        <v>46</v>
      </c>
      <c r="I589" s="16"/>
      <c r="J589">
        <v>86.5</v>
      </c>
      <c r="K589" s="23">
        <f t="shared" si="9"/>
        <v>11.753118300000001</v>
      </c>
      <c r="N589" s="16"/>
      <c r="P589">
        <v>1</v>
      </c>
    </row>
    <row r="590" spans="1:19" x14ac:dyDescent="0.35">
      <c r="A590" t="s">
        <v>27</v>
      </c>
      <c r="B590">
        <v>26</v>
      </c>
      <c r="C590">
        <v>7</v>
      </c>
      <c r="D590" s="3" t="s">
        <v>29</v>
      </c>
      <c r="E590" s="20"/>
      <c r="F590" s="20"/>
      <c r="G590" t="s">
        <v>48</v>
      </c>
      <c r="H590" t="s">
        <v>46</v>
      </c>
      <c r="I590" s="16"/>
      <c r="J590">
        <v>108.9</v>
      </c>
      <c r="K590" s="23">
        <f t="shared" si="9"/>
        <v>18.628447068</v>
      </c>
      <c r="N590" s="16"/>
      <c r="P590">
        <v>1</v>
      </c>
      <c r="Q590">
        <v>1</v>
      </c>
      <c r="R590">
        <v>10.7</v>
      </c>
      <c r="S590">
        <v>62</v>
      </c>
    </row>
    <row r="591" spans="1:19" x14ac:dyDescent="0.35">
      <c r="A591" t="s">
        <v>140</v>
      </c>
      <c r="B591">
        <v>16</v>
      </c>
      <c r="C591">
        <v>28</v>
      </c>
      <c r="D591" t="s">
        <v>29</v>
      </c>
      <c r="E591" s="16"/>
      <c r="F591" s="16"/>
      <c r="G591" t="s">
        <v>48</v>
      </c>
      <c r="H591" t="s">
        <v>46</v>
      </c>
      <c r="I591" s="16"/>
      <c r="J591">
        <v>7.7</v>
      </c>
      <c r="K591" s="23">
        <f t="shared" si="9"/>
        <v>9.313273200000001E-2</v>
      </c>
      <c r="N591" s="16"/>
      <c r="P591">
        <v>1</v>
      </c>
    </row>
    <row r="592" spans="1:19" x14ac:dyDescent="0.35">
      <c r="A592" t="s">
        <v>140</v>
      </c>
      <c r="B592">
        <v>16</v>
      </c>
      <c r="C592">
        <v>29</v>
      </c>
      <c r="D592" t="s">
        <v>29</v>
      </c>
      <c r="E592" s="16"/>
      <c r="F592" s="16"/>
      <c r="G592" t="s">
        <v>48</v>
      </c>
      <c r="H592" t="s">
        <v>46</v>
      </c>
      <c r="I592" s="16"/>
      <c r="J592">
        <v>8.4</v>
      </c>
      <c r="K592" s="23">
        <f t="shared" si="9"/>
        <v>0.11083564800000001</v>
      </c>
      <c r="N592" s="16"/>
      <c r="P592">
        <v>1</v>
      </c>
    </row>
    <row r="593" spans="1:20" x14ac:dyDescent="0.35">
      <c r="A593" t="s">
        <v>140</v>
      </c>
      <c r="B593">
        <v>16</v>
      </c>
      <c r="C593">
        <v>13</v>
      </c>
      <c r="D593" t="s">
        <v>29</v>
      </c>
      <c r="E593" s="16"/>
      <c r="F593" s="16"/>
      <c r="G593" t="s">
        <v>48</v>
      </c>
      <c r="H593" t="s">
        <v>46</v>
      </c>
      <c r="I593" s="16"/>
      <c r="J593">
        <v>8.9</v>
      </c>
      <c r="K593" s="23">
        <f t="shared" si="9"/>
        <v>0.12442306800000001</v>
      </c>
      <c r="N593" s="16"/>
      <c r="P593">
        <v>1</v>
      </c>
    </row>
    <row r="594" spans="1:20" x14ac:dyDescent="0.35">
      <c r="A594" t="s">
        <v>140</v>
      </c>
      <c r="B594">
        <v>16</v>
      </c>
      <c r="C594">
        <v>23</v>
      </c>
      <c r="D594" t="s">
        <v>29</v>
      </c>
      <c r="E594" s="16"/>
      <c r="F594" s="16"/>
      <c r="G594" t="s">
        <v>48</v>
      </c>
      <c r="H594" t="s">
        <v>46</v>
      </c>
      <c r="I594" s="16"/>
      <c r="J594">
        <v>9.5</v>
      </c>
      <c r="K594" s="23">
        <f t="shared" si="9"/>
        <v>0.14176469999999999</v>
      </c>
      <c r="N594" s="16"/>
      <c r="P594">
        <v>1</v>
      </c>
    </row>
    <row r="595" spans="1:20" x14ac:dyDescent="0.35">
      <c r="A595" t="s">
        <v>140</v>
      </c>
      <c r="B595">
        <v>16</v>
      </c>
      <c r="C595">
        <v>27</v>
      </c>
      <c r="D595" t="s">
        <v>29</v>
      </c>
      <c r="E595" s="16"/>
      <c r="F595" s="16"/>
      <c r="G595" t="s">
        <v>48</v>
      </c>
      <c r="H595" t="s">
        <v>46</v>
      </c>
      <c r="I595" s="16"/>
      <c r="J595">
        <v>9.8000000000000007</v>
      </c>
      <c r="K595" s="23">
        <f t="shared" si="9"/>
        <v>0.15085963200000002</v>
      </c>
      <c r="N595" s="16"/>
      <c r="P595">
        <v>1</v>
      </c>
    </row>
    <row r="596" spans="1:20" x14ac:dyDescent="0.35">
      <c r="A596" t="s">
        <v>140</v>
      </c>
      <c r="B596">
        <v>16</v>
      </c>
      <c r="C596">
        <v>7</v>
      </c>
      <c r="D596" t="s">
        <v>29</v>
      </c>
      <c r="E596" s="16"/>
      <c r="F596" s="16"/>
      <c r="G596" t="s">
        <v>48</v>
      </c>
      <c r="H596" t="s">
        <v>46</v>
      </c>
      <c r="I596" s="16"/>
      <c r="J596">
        <v>12.6</v>
      </c>
      <c r="K596" s="23">
        <f t="shared" si="9"/>
        <v>0.24938020799999999</v>
      </c>
      <c r="N596" s="16"/>
      <c r="P596">
        <v>1</v>
      </c>
    </row>
    <row r="597" spans="1:20" x14ac:dyDescent="0.35">
      <c r="A597" t="s">
        <v>140</v>
      </c>
      <c r="B597">
        <v>16</v>
      </c>
      <c r="C597">
        <v>5</v>
      </c>
      <c r="D597" t="s">
        <v>29</v>
      </c>
      <c r="E597" s="16"/>
      <c r="F597" s="16"/>
      <c r="G597" t="s">
        <v>48</v>
      </c>
      <c r="H597" t="s">
        <v>46</v>
      </c>
      <c r="I597" s="16"/>
      <c r="J597">
        <v>13.2</v>
      </c>
      <c r="K597" s="23">
        <f t="shared" si="9"/>
        <v>0.27369619199999995</v>
      </c>
      <c r="N597" s="16"/>
      <c r="P597">
        <v>1</v>
      </c>
      <c r="T597" t="s">
        <v>246</v>
      </c>
    </row>
    <row r="598" spans="1:20" x14ac:dyDescent="0.35">
      <c r="A598" t="s">
        <v>140</v>
      </c>
      <c r="B598">
        <v>16</v>
      </c>
      <c r="C598">
        <v>8</v>
      </c>
      <c r="D598" t="s">
        <v>29</v>
      </c>
      <c r="E598" s="16"/>
      <c r="F598" s="16"/>
      <c r="G598" t="s">
        <v>47</v>
      </c>
      <c r="H598" t="s">
        <v>46</v>
      </c>
      <c r="I598" s="16"/>
      <c r="J598">
        <v>14.5</v>
      </c>
      <c r="K598" s="23">
        <f t="shared" si="9"/>
        <v>0.33026069999999996</v>
      </c>
      <c r="N598" s="16"/>
      <c r="P598">
        <v>1</v>
      </c>
    </row>
    <row r="599" spans="1:20" x14ac:dyDescent="0.35">
      <c r="A599" t="s">
        <v>140</v>
      </c>
      <c r="B599">
        <v>16</v>
      </c>
      <c r="C599">
        <v>10</v>
      </c>
      <c r="D599" t="s">
        <v>29</v>
      </c>
      <c r="E599" s="16"/>
      <c r="F599" s="16"/>
      <c r="G599" t="s">
        <v>48</v>
      </c>
      <c r="H599" t="s">
        <v>46</v>
      </c>
      <c r="I599" s="16"/>
      <c r="J599">
        <v>14.9</v>
      </c>
      <c r="K599" s="23">
        <f t="shared" si="9"/>
        <v>0.34873330800000002</v>
      </c>
      <c r="N599" s="16"/>
      <c r="P599">
        <v>1</v>
      </c>
    </row>
    <row r="600" spans="1:20" x14ac:dyDescent="0.35">
      <c r="A600" t="s">
        <v>140</v>
      </c>
      <c r="B600">
        <v>16</v>
      </c>
      <c r="C600">
        <v>15</v>
      </c>
      <c r="D600" t="s">
        <v>29</v>
      </c>
      <c r="E600" s="16"/>
      <c r="F600" s="16"/>
      <c r="G600" t="s">
        <v>147</v>
      </c>
      <c r="H600" t="s">
        <v>46</v>
      </c>
      <c r="I600" s="16"/>
      <c r="J600">
        <v>22</v>
      </c>
      <c r="K600" s="23">
        <f t="shared" si="9"/>
        <v>0.76026720000000003</v>
      </c>
      <c r="N600" s="16"/>
      <c r="P600">
        <v>3</v>
      </c>
      <c r="T600" t="s">
        <v>245</v>
      </c>
    </row>
    <row r="601" spans="1:20" x14ac:dyDescent="0.35">
      <c r="A601" t="s">
        <v>140</v>
      </c>
      <c r="B601">
        <v>16</v>
      </c>
      <c r="C601">
        <v>1</v>
      </c>
      <c r="D601" t="s">
        <v>29</v>
      </c>
      <c r="E601" s="16"/>
      <c r="F601" s="16"/>
      <c r="G601" t="s">
        <v>141</v>
      </c>
      <c r="H601" t="s">
        <v>46</v>
      </c>
      <c r="I601" s="16"/>
      <c r="J601">
        <v>22.5</v>
      </c>
      <c r="K601" s="23">
        <f t="shared" si="9"/>
        <v>0.79521750000000002</v>
      </c>
      <c r="N601" s="16"/>
      <c r="P601">
        <v>3</v>
      </c>
      <c r="T601" t="s">
        <v>245</v>
      </c>
    </row>
    <row r="602" spans="1:20" x14ac:dyDescent="0.35">
      <c r="A602" t="s">
        <v>140</v>
      </c>
      <c r="B602">
        <v>16</v>
      </c>
      <c r="C602">
        <v>22</v>
      </c>
      <c r="D602" t="s">
        <v>29</v>
      </c>
      <c r="E602" s="16"/>
      <c r="F602" s="16"/>
      <c r="G602" t="s">
        <v>141</v>
      </c>
      <c r="H602" t="s">
        <v>46</v>
      </c>
      <c r="I602" s="16"/>
      <c r="J602">
        <v>24.4</v>
      </c>
      <c r="K602" s="23">
        <f t="shared" si="9"/>
        <v>0.93519148799999985</v>
      </c>
      <c r="N602" s="16"/>
      <c r="P602">
        <v>3</v>
      </c>
    </row>
    <row r="603" spans="1:20" x14ac:dyDescent="0.35">
      <c r="A603" t="s">
        <v>140</v>
      </c>
      <c r="B603">
        <v>16</v>
      </c>
      <c r="C603">
        <v>9</v>
      </c>
      <c r="D603" t="s">
        <v>29</v>
      </c>
      <c r="E603" s="16"/>
      <c r="F603" s="16"/>
      <c r="G603" t="s">
        <v>48</v>
      </c>
      <c r="H603" t="s">
        <v>46</v>
      </c>
      <c r="I603" s="16"/>
      <c r="J603">
        <v>25.9</v>
      </c>
      <c r="K603" s="23">
        <f t="shared" si="9"/>
        <v>1.0537083479999998</v>
      </c>
      <c r="N603" s="16"/>
      <c r="P603">
        <v>1</v>
      </c>
    </row>
    <row r="604" spans="1:20" x14ac:dyDescent="0.35">
      <c r="A604" t="s">
        <v>140</v>
      </c>
      <c r="B604">
        <v>16</v>
      </c>
      <c r="C604">
        <v>14</v>
      </c>
      <c r="D604" t="s">
        <v>29</v>
      </c>
      <c r="E604" s="16"/>
      <c r="F604" s="16"/>
      <c r="G604" t="s">
        <v>141</v>
      </c>
      <c r="H604" t="s">
        <v>46</v>
      </c>
      <c r="I604" s="16"/>
      <c r="J604">
        <v>27.7</v>
      </c>
      <c r="K604" s="23">
        <f t="shared" si="9"/>
        <v>1.2052591319999999</v>
      </c>
      <c r="N604" s="16"/>
      <c r="P604">
        <v>3</v>
      </c>
      <c r="T604" t="s">
        <v>245</v>
      </c>
    </row>
    <row r="605" spans="1:20" x14ac:dyDescent="0.35">
      <c r="A605" t="s">
        <v>140</v>
      </c>
      <c r="B605">
        <v>16</v>
      </c>
      <c r="C605">
        <v>20</v>
      </c>
      <c r="D605" t="s">
        <v>29</v>
      </c>
      <c r="E605" s="16"/>
      <c r="F605" s="16"/>
      <c r="G605" t="s">
        <v>48</v>
      </c>
      <c r="H605" t="s">
        <v>119</v>
      </c>
      <c r="I605" s="16"/>
      <c r="J605">
        <v>18.100000000000001</v>
      </c>
      <c r="K605" s="23">
        <f t="shared" si="9"/>
        <v>0.51460978800000012</v>
      </c>
      <c r="N605" s="16"/>
      <c r="O605" t="s">
        <v>180</v>
      </c>
      <c r="T605" t="s">
        <v>207</v>
      </c>
    </row>
    <row r="606" spans="1:20" x14ac:dyDescent="0.35">
      <c r="A606" t="s">
        <v>140</v>
      </c>
      <c r="B606">
        <v>16</v>
      </c>
      <c r="C606">
        <v>25</v>
      </c>
      <c r="D606" t="s">
        <v>29</v>
      </c>
      <c r="E606" s="16"/>
      <c r="F606" s="16"/>
      <c r="G606" t="s">
        <v>141</v>
      </c>
      <c r="H606" t="s">
        <v>119</v>
      </c>
      <c r="I606" s="16"/>
      <c r="J606">
        <v>19</v>
      </c>
      <c r="K606" s="23">
        <f t="shared" si="9"/>
        <v>0.56705879999999997</v>
      </c>
      <c r="N606" s="16"/>
    </row>
    <row r="607" spans="1:20" x14ac:dyDescent="0.35">
      <c r="A607" t="s">
        <v>140</v>
      </c>
      <c r="B607">
        <v>16</v>
      </c>
      <c r="C607">
        <v>11</v>
      </c>
      <c r="D607" t="s">
        <v>29</v>
      </c>
      <c r="E607" s="16"/>
      <c r="F607" s="16"/>
      <c r="G607" t="s">
        <v>141</v>
      </c>
      <c r="H607" t="s">
        <v>119</v>
      </c>
      <c r="I607" s="16"/>
      <c r="J607">
        <v>20</v>
      </c>
      <c r="K607" s="23">
        <f t="shared" si="9"/>
        <v>0.62831999999999999</v>
      </c>
      <c r="N607" s="16"/>
    </row>
    <row r="608" spans="1:20" x14ac:dyDescent="0.35">
      <c r="A608" t="s">
        <v>140</v>
      </c>
      <c r="B608">
        <v>16</v>
      </c>
      <c r="C608">
        <v>26</v>
      </c>
      <c r="D608" t="s">
        <v>29</v>
      </c>
      <c r="E608" s="16"/>
      <c r="F608" s="16"/>
      <c r="G608" t="s">
        <v>141</v>
      </c>
      <c r="H608" t="s">
        <v>119</v>
      </c>
      <c r="I608" s="16"/>
      <c r="J608">
        <v>20.9</v>
      </c>
      <c r="K608" s="23">
        <f t="shared" si="9"/>
        <v>0.68614114799999992</v>
      </c>
      <c r="N608" s="16"/>
    </row>
    <row r="609" spans="1:20" x14ac:dyDescent="0.35">
      <c r="A609" t="s">
        <v>140</v>
      </c>
      <c r="B609">
        <v>16</v>
      </c>
      <c r="C609">
        <v>24</v>
      </c>
      <c r="D609" t="s">
        <v>29</v>
      </c>
      <c r="E609" s="16"/>
      <c r="F609" s="16"/>
      <c r="G609" t="s">
        <v>48</v>
      </c>
      <c r="H609" t="s">
        <v>119</v>
      </c>
      <c r="I609" s="16"/>
      <c r="J609">
        <v>22.6</v>
      </c>
      <c r="K609" s="23">
        <f t="shared" si="9"/>
        <v>0.80230180800000006</v>
      </c>
      <c r="N609" s="16"/>
    </row>
    <row r="610" spans="1:20" x14ac:dyDescent="0.35">
      <c r="A610" t="s">
        <v>140</v>
      </c>
      <c r="B610">
        <v>16</v>
      </c>
      <c r="C610">
        <v>6</v>
      </c>
      <c r="D610" t="s">
        <v>29</v>
      </c>
      <c r="E610" s="16"/>
      <c r="F610" s="16"/>
      <c r="G610" t="s">
        <v>141</v>
      </c>
      <c r="H610" t="s">
        <v>119</v>
      </c>
      <c r="I610" s="16"/>
      <c r="J610">
        <v>24.4</v>
      </c>
      <c r="K610" s="23">
        <f t="shared" si="9"/>
        <v>0.93519148799999985</v>
      </c>
      <c r="N610" s="16"/>
      <c r="Q610">
        <v>1</v>
      </c>
      <c r="R610">
        <v>8.1999999999999993</v>
      </c>
      <c r="S610">
        <v>68</v>
      </c>
    </row>
    <row r="611" spans="1:20" x14ac:dyDescent="0.35">
      <c r="A611" t="s">
        <v>140</v>
      </c>
      <c r="B611">
        <v>16</v>
      </c>
      <c r="C611">
        <v>3</v>
      </c>
      <c r="D611" t="s">
        <v>29</v>
      </c>
      <c r="E611" s="16"/>
      <c r="F611" s="16"/>
      <c r="G611" t="s">
        <v>141</v>
      </c>
      <c r="H611" t="s">
        <v>119</v>
      </c>
      <c r="I611" s="16"/>
      <c r="J611">
        <v>26.4</v>
      </c>
      <c r="K611" s="23">
        <f t="shared" si="9"/>
        <v>1.0947847679999998</v>
      </c>
      <c r="N611" s="16"/>
    </row>
    <row r="612" spans="1:20" x14ac:dyDescent="0.35">
      <c r="A612" t="s">
        <v>140</v>
      </c>
      <c r="B612">
        <v>16</v>
      </c>
      <c r="C612">
        <v>4</v>
      </c>
      <c r="D612" t="s">
        <v>29</v>
      </c>
      <c r="E612" s="16"/>
      <c r="F612" s="16"/>
      <c r="G612" t="s">
        <v>141</v>
      </c>
      <c r="H612" t="s">
        <v>119</v>
      </c>
      <c r="I612" s="16"/>
      <c r="J612">
        <v>27.4</v>
      </c>
      <c r="K612" s="23">
        <f t="shared" si="9"/>
        <v>1.1792938079999999</v>
      </c>
      <c r="N612" s="16"/>
    </row>
    <row r="613" spans="1:20" x14ac:dyDescent="0.35">
      <c r="A613" t="s">
        <v>140</v>
      </c>
      <c r="B613">
        <v>16</v>
      </c>
      <c r="C613">
        <v>21</v>
      </c>
      <c r="D613" t="s">
        <v>29</v>
      </c>
      <c r="E613" s="16"/>
      <c r="F613" s="16"/>
      <c r="G613" t="s">
        <v>141</v>
      </c>
      <c r="H613" t="s">
        <v>119</v>
      </c>
      <c r="I613" s="16"/>
      <c r="J613">
        <v>28.6</v>
      </c>
      <c r="K613" s="23">
        <f t="shared" si="9"/>
        <v>1.2848515680000001</v>
      </c>
      <c r="N613" s="16"/>
    </row>
    <row r="614" spans="1:20" x14ac:dyDescent="0.35">
      <c r="A614" t="s">
        <v>140</v>
      </c>
      <c r="B614">
        <v>16</v>
      </c>
      <c r="C614">
        <v>2</v>
      </c>
      <c r="D614" t="s">
        <v>29</v>
      </c>
      <c r="E614" s="16"/>
      <c r="F614" s="16"/>
      <c r="G614" t="s">
        <v>141</v>
      </c>
      <c r="H614" t="s">
        <v>119</v>
      </c>
      <c r="I614" s="16"/>
      <c r="J614">
        <v>28.9</v>
      </c>
      <c r="K614" s="23">
        <f t="shared" si="9"/>
        <v>1.3119478679999999</v>
      </c>
      <c r="N614" s="16"/>
    </row>
    <row r="615" spans="1:20" x14ac:dyDescent="0.35">
      <c r="A615" t="s">
        <v>140</v>
      </c>
      <c r="B615">
        <v>16</v>
      </c>
      <c r="C615">
        <v>16</v>
      </c>
      <c r="D615" t="s">
        <v>29</v>
      </c>
      <c r="E615" s="16"/>
      <c r="F615" s="16"/>
      <c r="G615" t="s">
        <v>48</v>
      </c>
      <c r="H615" t="s">
        <v>119</v>
      </c>
      <c r="I615" s="16"/>
      <c r="J615">
        <v>32.700000000000003</v>
      </c>
      <c r="K615" s="23">
        <f t="shared" si="9"/>
        <v>1.6796407320000002</v>
      </c>
      <c r="N615" s="16"/>
    </row>
    <row r="616" spans="1:20" x14ac:dyDescent="0.35">
      <c r="A616" t="s">
        <v>140</v>
      </c>
      <c r="B616">
        <v>16</v>
      </c>
      <c r="C616">
        <v>19</v>
      </c>
      <c r="D616" t="s">
        <v>29</v>
      </c>
      <c r="E616" s="16"/>
      <c r="F616" s="16"/>
      <c r="G616" t="s">
        <v>141</v>
      </c>
      <c r="H616" t="s">
        <v>119</v>
      </c>
      <c r="I616" s="16"/>
      <c r="J616">
        <v>35.9</v>
      </c>
      <c r="K616" s="23">
        <f t="shared" si="9"/>
        <v>2.0244627479999999</v>
      </c>
      <c r="N616" s="16"/>
    </row>
    <row r="617" spans="1:20" x14ac:dyDescent="0.35">
      <c r="A617" t="s">
        <v>140</v>
      </c>
      <c r="B617">
        <v>16</v>
      </c>
      <c r="C617">
        <v>12</v>
      </c>
      <c r="D617" t="s">
        <v>29</v>
      </c>
      <c r="E617" s="16"/>
      <c r="F617" s="16"/>
      <c r="G617" t="s">
        <v>141</v>
      </c>
      <c r="H617" t="s">
        <v>119</v>
      </c>
      <c r="I617" s="16"/>
      <c r="J617">
        <v>36.4</v>
      </c>
      <c r="K617" s="23">
        <f t="shared" si="9"/>
        <v>2.081247168</v>
      </c>
      <c r="N617" s="16"/>
      <c r="Q617">
        <v>2</v>
      </c>
      <c r="R617">
        <v>8.25</v>
      </c>
      <c r="S617">
        <v>202</v>
      </c>
    </row>
    <row r="618" spans="1:20" x14ac:dyDescent="0.35">
      <c r="A618" t="s">
        <v>140</v>
      </c>
      <c r="B618">
        <v>16</v>
      </c>
      <c r="C618">
        <v>17</v>
      </c>
      <c r="D618" t="s">
        <v>29</v>
      </c>
      <c r="E618" s="16"/>
      <c r="F618" s="16"/>
      <c r="G618" t="s">
        <v>48</v>
      </c>
      <c r="H618" t="s">
        <v>119</v>
      </c>
      <c r="I618" s="16"/>
      <c r="J618">
        <v>41.9</v>
      </c>
      <c r="K618" s="23">
        <f t="shared" si="9"/>
        <v>2.7577121880000002</v>
      </c>
      <c r="N618" s="16"/>
      <c r="O618" t="s">
        <v>128</v>
      </c>
      <c r="T618" t="s">
        <v>207</v>
      </c>
    </row>
    <row r="619" spans="1:20" x14ac:dyDescent="0.35">
      <c r="A619" t="s">
        <v>140</v>
      </c>
      <c r="B619">
        <v>16</v>
      </c>
      <c r="C619">
        <v>18</v>
      </c>
      <c r="D619" t="s">
        <v>29</v>
      </c>
      <c r="E619" s="16"/>
      <c r="F619" s="16"/>
      <c r="G619" t="s">
        <v>141</v>
      </c>
      <c r="H619" t="s">
        <v>119</v>
      </c>
      <c r="I619" s="16"/>
      <c r="J619">
        <v>42.1</v>
      </c>
      <c r="K619" s="23">
        <f t="shared" si="9"/>
        <v>2.7841016279999997</v>
      </c>
      <c r="N619" s="16"/>
    </row>
    <row r="620" spans="1:20" x14ac:dyDescent="0.35">
      <c r="A620" t="s">
        <v>140</v>
      </c>
      <c r="B620">
        <v>17</v>
      </c>
      <c r="C620">
        <v>21</v>
      </c>
      <c r="D620" t="s">
        <v>29</v>
      </c>
      <c r="E620" s="16"/>
      <c r="F620" s="16"/>
      <c r="G620" t="s">
        <v>141</v>
      </c>
      <c r="H620" t="s">
        <v>46</v>
      </c>
      <c r="I620" s="16"/>
      <c r="J620">
        <v>9</v>
      </c>
      <c r="K620" s="23">
        <f t="shared" si="9"/>
        <v>0.12723479999999998</v>
      </c>
      <c r="N620" s="16"/>
      <c r="P620">
        <v>1</v>
      </c>
    </row>
    <row r="621" spans="1:20" x14ac:dyDescent="0.35">
      <c r="A621" t="s">
        <v>140</v>
      </c>
      <c r="B621">
        <v>17</v>
      </c>
      <c r="C621">
        <v>27</v>
      </c>
      <c r="D621" t="s">
        <v>29</v>
      </c>
      <c r="E621" s="16"/>
      <c r="F621" s="16"/>
      <c r="G621" t="s">
        <v>47</v>
      </c>
      <c r="H621" t="s">
        <v>46</v>
      </c>
      <c r="I621" s="16"/>
      <c r="J621">
        <v>10.9</v>
      </c>
      <c r="K621" s="23">
        <f t="shared" si="9"/>
        <v>0.18662674799999998</v>
      </c>
      <c r="N621" s="16"/>
      <c r="P621">
        <v>1</v>
      </c>
    </row>
    <row r="622" spans="1:20" x14ac:dyDescent="0.35">
      <c r="A622" t="s">
        <v>140</v>
      </c>
      <c r="B622">
        <v>17</v>
      </c>
      <c r="C622">
        <v>11</v>
      </c>
      <c r="D622" t="s">
        <v>29</v>
      </c>
      <c r="E622" s="16"/>
      <c r="F622" s="16"/>
      <c r="G622" t="s">
        <v>141</v>
      </c>
      <c r="H622" t="s">
        <v>46</v>
      </c>
      <c r="I622" s="16"/>
      <c r="J622">
        <v>11.1</v>
      </c>
      <c r="K622" s="23">
        <f t="shared" si="9"/>
        <v>0.19353826799999999</v>
      </c>
      <c r="N622" s="16"/>
      <c r="P622">
        <v>1</v>
      </c>
    </row>
    <row r="623" spans="1:20" x14ac:dyDescent="0.35">
      <c r="A623" t="s">
        <v>140</v>
      </c>
      <c r="B623">
        <v>17</v>
      </c>
      <c r="C623">
        <v>5</v>
      </c>
      <c r="D623" t="s">
        <v>29</v>
      </c>
      <c r="E623" s="16"/>
      <c r="F623" s="16"/>
      <c r="G623" t="s">
        <v>47</v>
      </c>
      <c r="H623" t="s">
        <v>46</v>
      </c>
      <c r="I623" s="16"/>
      <c r="J623">
        <v>14.1</v>
      </c>
      <c r="K623" s="23">
        <f t="shared" si="9"/>
        <v>0.31229074800000001</v>
      </c>
      <c r="N623" s="16"/>
      <c r="P623">
        <v>1</v>
      </c>
    </row>
    <row r="624" spans="1:20" x14ac:dyDescent="0.35">
      <c r="A624" t="s">
        <v>140</v>
      </c>
      <c r="B624">
        <v>17</v>
      </c>
      <c r="C624">
        <v>26</v>
      </c>
      <c r="D624" t="s">
        <v>29</v>
      </c>
      <c r="E624" s="16"/>
      <c r="F624" s="16"/>
      <c r="G624" t="s">
        <v>47</v>
      </c>
      <c r="H624" t="s">
        <v>46</v>
      </c>
      <c r="I624" s="16"/>
      <c r="J624">
        <v>14.3</v>
      </c>
      <c r="K624" s="23">
        <f t="shared" si="9"/>
        <v>0.32121289200000003</v>
      </c>
      <c r="N624" s="16"/>
      <c r="P624">
        <v>1</v>
      </c>
    </row>
    <row r="625" spans="1:20" x14ac:dyDescent="0.35">
      <c r="A625" t="s">
        <v>140</v>
      </c>
      <c r="B625">
        <v>17</v>
      </c>
      <c r="C625">
        <v>10</v>
      </c>
      <c r="D625" t="s">
        <v>29</v>
      </c>
      <c r="E625" s="16"/>
      <c r="F625" s="16"/>
      <c r="G625" t="s">
        <v>141</v>
      </c>
      <c r="H625" t="s">
        <v>46</v>
      </c>
      <c r="I625" s="16"/>
      <c r="J625">
        <v>15</v>
      </c>
      <c r="K625" s="23">
        <f t="shared" si="9"/>
        <v>0.35343000000000002</v>
      </c>
      <c r="N625" s="16"/>
      <c r="P625">
        <v>1</v>
      </c>
    </row>
    <row r="626" spans="1:20" x14ac:dyDescent="0.35">
      <c r="A626" t="s">
        <v>140</v>
      </c>
      <c r="B626">
        <v>17</v>
      </c>
      <c r="C626">
        <v>28</v>
      </c>
      <c r="D626" t="s">
        <v>29</v>
      </c>
      <c r="E626" s="16"/>
      <c r="F626" s="16"/>
      <c r="G626" t="s">
        <v>47</v>
      </c>
      <c r="H626" t="s">
        <v>46</v>
      </c>
      <c r="I626" s="16"/>
      <c r="J626">
        <v>15.6</v>
      </c>
      <c r="K626" s="23">
        <f t="shared" si="9"/>
        <v>0.382269888</v>
      </c>
      <c r="N626" s="16"/>
      <c r="P626">
        <v>1</v>
      </c>
    </row>
    <row r="627" spans="1:20" x14ac:dyDescent="0.35">
      <c r="A627" t="s">
        <v>140</v>
      </c>
      <c r="B627">
        <v>17</v>
      </c>
      <c r="C627">
        <v>9</v>
      </c>
      <c r="D627" t="s">
        <v>29</v>
      </c>
      <c r="E627" s="16"/>
      <c r="F627" s="16"/>
      <c r="G627" t="s">
        <v>141</v>
      </c>
      <c r="H627" t="s">
        <v>46</v>
      </c>
      <c r="I627" s="16"/>
      <c r="J627">
        <v>16</v>
      </c>
      <c r="K627" s="23">
        <f t="shared" si="9"/>
        <v>0.4021248</v>
      </c>
      <c r="N627" s="16"/>
      <c r="P627">
        <v>1</v>
      </c>
    </row>
    <row r="628" spans="1:20" x14ac:dyDescent="0.35">
      <c r="A628" t="s">
        <v>140</v>
      </c>
      <c r="B628">
        <v>17</v>
      </c>
      <c r="C628">
        <v>3</v>
      </c>
      <c r="D628" t="s">
        <v>29</v>
      </c>
      <c r="E628" s="16"/>
      <c r="F628" s="16"/>
      <c r="G628" t="s">
        <v>47</v>
      </c>
      <c r="H628" t="s">
        <v>46</v>
      </c>
      <c r="I628" s="16"/>
      <c r="J628">
        <v>19.100000000000001</v>
      </c>
      <c r="K628" s="23">
        <f t="shared" si="9"/>
        <v>0.57304354800000012</v>
      </c>
      <c r="N628" s="16"/>
      <c r="P628">
        <v>1</v>
      </c>
    </row>
    <row r="629" spans="1:20" x14ac:dyDescent="0.35">
      <c r="A629" t="s">
        <v>140</v>
      </c>
      <c r="B629">
        <v>17</v>
      </c>
      <c r="C629">
        <v>2</v>
      </c>
      <c r="D629" t="s">
        <v>29</v>
      </c>
      <c r="E629" s="16"/>
      <c r="F629" s="16"/>
      <c r="G629" t="s">
        <v>47</v>
      </c>
      <c r="H629" t="s">
        <v>46</v>
      </c>
      <c r="I629" s="16"/>
      <c r="J629">
        <v>19.5</v>
      </c>
      <c r="K629" s="23">
        <f t="shared" si="9"/>
        <v>0.59729670000000001</v>
      </c>
      <c r="N629" s="16"/>
      <c r="P629">
        <v>1</v>
      </c>
    </row>
    <row r="630" spans="1:20" x14ac:dyDescent="0.35">
      <c r="A630" t="s">
        <v>140</v>
      </c>
      <c r="B630">
        <v>17</v>
      </c>
      <c r="C630">
        <v>8</v>
      </c>
      <c r="D630" t="s">
        <v>29</v>
      </c>
      <c r="E630" s="16"/>
      <c r="F630" s="16"/>
      <c r="G630" t="s">
        <v>47</v>
      </c>
      <c r="H630" t="s">
        <v>46</v>
      </c>
      <c r="I630" s="16"/>
      <c r="J630">
        <v>20.3</v>
      </c>
      <c r="K630" s="23">
        <f t="shared" si="9"/>
        <v>0.64731097199999998</v>
      </c>
      <c r="N630" s="16"/>
      <c r="P630">
        <v>1</v>
      </c>
    </row>
    <row r="631" spans="1:20" x14ac:dyDescent="0.35">
      <c r="A631" t="s">
        <v>140</v>
      </c>
      <c r="B631">
        <v>17</v>
      </c>
      <c r="C631">
        <v>25</v>
      </c>
      <c r="D631" t="s">
        <v>29</v>
      </c>
      <c r="E631" s="16"/>
      <c r="F631" s="16"/>
      <c r="G631" t="s">
        <v>141</v>
      </c>
      <c r="H631" t="s">
        <v>46</v>
      </c>
      <c r="I631" s="16"/>
      <c r="J631">
        <v>22.1</v>
      </c>
      <c r="K631" s="23">
        <f t="shared" si="9"/>
        <v>0.76719442800000015</v>
      </c>
      <c r="N631" s="16"/>
      <c r="P631">
        <v>1</v>
      </c>
    </row>
    <row r="632" spans="1:20" x14ac:dyDescent="0.35">
      <c r="A632" t="s">
        <v>140</v>
      </c>
      <c r="B632">
        <v>17</v>
      </c>
      <c r="C632">
        <v>16</v>
      </c>
      <c r="D632" t="s">
        <v>29</v>
      </c>
      <c r="E632" s="16"/>
      <c r="F632" s="16"/>
      <c r="G632" t="s">
        <v>48</v>
      </c>
      <c r="H632" t="s">
        <v>46</v>
      </c>
      <c r="I632" s="16"/>
      <c r="J632">
        <v>29.7</v>
      </c>
      <c r="K632" s="23">
        <f t="shared" si="9"/>
        <v>1.3855869719999998</v>
      </c>
      <c r="N632" s="16"/>
      <c r="P632">
        <v>1</v>
      </c>
    </row>
    <row r="633" spans="1:20" x14ac:dyDescent="0.35">
      <c r="A633" t="s">
        <v>140</v>
      </c>
      <c r="B633">
        <v>17</v>
      </c>
      <c r="C633">
        <v>24</v>
      </c>
      <c r="D633" t="s">
        <v>29</v>
      </c>
      <c r="E633" s="16"/>
      <c r="F633" s="16"/>
      <c r="G633" t="s">
        <v>141</v>
      </c>
      <c r="H633" t="s">
        <v>46</v>
      </c>
      <c r="I633" s="16"/>
      <c r="J633">
        <v>44.9</v>
      </c>
      <c r="K633" s="23">
        <f t="shared" si="9"/>
        <v>3.1667485079999995</v>
      </c>
      <c r="N633" s="16"/>
      <c r="P633">
        <v>3</v>
      </c>
      <c r="T633" t="s">
        <v>249</v>
      </c>
    </row>
    <row r="634" spans="1:20" x14ac:dyDescent="0.35">
      <c r="A634" t="s">
        <v>140</v>
      </c>
      <c r="B634">
        <v>17</v>
      </c>
      <c r="C634">
        <v>19</v>
      </c>
      <c r="D634" t="s">
        <v>29</v>
      </c>
      <c r="E634" s="16"/>
      <c r="F634" s="16"/>
      <c r="G634" t="s">
        <v>47</v>
      </c>
      <c r="H634" t="s">
        <v>119</v>
      </c>
      <c r="I634" s="16"/>
      <c r="J634">
        <v>9.5</v>
      </c>
      <c r="K634" s="23">
        <f t="shared" si="9"/>
        <v>0.14176469999999999</v>
      </c>
      <c r="N634" s="16"/>
    </row>
    <row r="635" spans="1:20" x14ac:dyDescent="0.35">
      <c r="A635" t="s">
        <v>140</v>
      </c>
      <c r="B635">
        <v>17</v>
      </c>
      <c r="C635">
        <v>15</v>
      </c>
      <c r="D635" t="s">
        <v>29</v>
      </c>
      <c r="E635" s="16"/>
      <c r="F635" s="16"/>
      <c r="G635" t="s">
        <v>47</v>
      </c>
      <c r="H635" t="s">
        <v>119</v>
      </c>
      <c r="I635" s="16"/>
      <c r="J635">
        <v>10</v>
      </c>
      <c r="K635" s="23">
        <f t="shared" si="9"/>
        <v>0.15708</v>
      </c>
      <c r="N635" s="16"/>
    </row>
    <row r="636" spans="1:20" x14ac:dyDescent="0.35">
      <c r="A636" t="s">
        <v>140</v>
      </c>
      <c r="B636">
        <v>17</v>
      </c>
      <c r="C636">
        <v>20</v>
      </c>
      <c r="D636" t="s">
        <v>29</v>
      </c>
      <c r="E636" s="16"/>
      <c r="F636" s="16"/>
      <c r="G636" t="s">
        <v>47</v>
      </c>
      <c r="H636" t="s">
        <v>119</v>
      </c>
      <c r="I636" s="16"/>
      <c r="J636">
        <v>11.5</v>
      </c>
      <c r="K636" s="23">
        <f t="shared" si="9"/>
        <v>0.20773830000000001</v>
      </c>
      <c r="N636" s="16"/>
    </row>
    <row r="637" spans="1:20" x14ac:dyDescent="0.35">
      <c r="A637" t="s">
        <v>140</v>
      </c>
      <c r="B637">
        <v>17</v>
      </c>
      <c r="C637">
        <v>7</v>
      </c>
      <c r="D637" t="s">
        <v>29</v>
      </c>
      <c r="E637" s="16"/>
      <c r="F637" s="16"/>
      <c r="G637" t="s">
        <v>141</v>
      </c>
      <c r="H637" t="s">
        <v>119</v>
      </c>
      <c r="I637" s="16"/>
      <c r="J637">
        <v>12</v>
      </c>
      <c r="K637" s="23">
        <f t="shared" si="9"/>
        <v>0.22619520000000001</v>
      </c>
      <c r="N637" s="16"/>
      <c r="Q637">
        <v>1</v>
      </c>
      <c r="R637">
        <v>4</v>
      </c>
      <c r="S637">
        <v>93</v>
      </c>
    </row>
    <row r="638" spans="1:20" x14ac:dyDescent="0.35">
      <c r="A638" t="s">
        <v>140</v>
      </c>
      <c r="B638">
        <v>17</v>
      </c>
      <c r="C638">
        <v>12</v>
      </c>
      <c r="D638" t="s">
        <v>29</v>
      </c>
      <c r="E638" s="16"/>
      <c r="F638" s="16"/>
      <c r="G638" t="s">
        <v>47</v>
      </c>
      <c r="H638" t="s">
        <v>119</v>
      </c>
      <c r="I638" s="16"/>
      <c r="J638">
        <v>12.5</v>
      </c>
      <c r="K638" s="23">
        <f t="shared" si="9"/>
        <v>0.2454375</v>
      </c>
      <c r="N638" s="16"/>
    </row>
    <row r="639" spans="1:20" x14ac:dyDescent="0.35">
      <c r="A639" t="s">
        <v>140</v>
      </c>
      <c r="B639">
        <v>17</v>
      </c>
      <c r="C639">
        <v>6</v>
      </c>
      <c r="D639" t="s">
        <v>29</v>
      </c>
      <c r="E639" s="16"/>
      <c r="F639" s="16"/>
      <c r="G639" t="s">
        <v>47</v>
      </c>
      <c r="H639" t="s">
        <v>119</v>
      </c>
      <c r="I639" s="16"/>
      <c r="J639">
        <v>13.1</v>
      </c>
      <c r="K639" s="23">
        <f t="shared" si="9"/>
        <v>0.26956498799999995</v>
      </c>
      <c r="N639" s="16"/>
    </row>
    <row r="640" spans="1:20" x14ac:dyDescent="0.35">
      <c r="A640" t="s">
        <v>140</v>
      </c>
      <c r="B640">
        <v>17</v>
      </c>
      <c r="C640">
        <v>23</v>
      </c>
      <c r="D640" t="s">
        <v>29</v>
      </c>
      <c r="E640" s="16"/>
      <c r="F640" s="16"/>
      <c r="G640" t="s">
        <v>47</v>
      </c>
      <c r="H640" t="s">
        <v>119</v>
      </c>
      <c r="I640" s="16"/>
      <c r="J640">
        <v>15.7</v>
      </c>
      <c r="K640" s="23">
        <f t="shared" si="9"/>
        <v>0.38718649199999999</v>
      </c>
      <c r="N640" s="16"/>
    </row>
    <row r="641" spans="1:19" x14ac:dyDescent="0.35">
      <c r="A641" t="s">
        <v>140</v>
      </c>
      <c r="B641">
        <v>17</v>
      </c>
      <c r="C641">
        <v>13</v>
      </c>
      <c r="D641" t="s">
        <v>29</v>
      </c>
      <c r="E641" s="16"/>
      <c r="F641" s="16"/>
      <c r="G641" t="s">
        <v>47</v>
      </c>
      <c r="H641" t="s">
        <v>119</v>
      </c>
      <c r="I641" s="16"/>
      <c r="J641">
        <v>25</v>
      </c>
      <c r="K641" s="23">
        <f t="shared" si="9"/>
        <v>0.98175000000000001</v>
      </c>
      <c r="N641" s="16"/>
    </row>
    <row r="642" spans="1:19" x14ac:dyDescent="0.35">
      <c r="A642" t="s">
        <v>140</v>
      </c>
      <c r="B642">
        <v>17</v>
      </c>
      <c r="C642">
        <v>22</v>
      </c>
      <c r="D642" t="s">
        <v>29</v>
      </c>
      <c r="E642" s="16"/>
      <c r="F642" s="16"/>
      <c r="G642" t="s">
        <v>141</v>
      </c>
      <c r="H642" t="s">
        <v>119</v>
      </c>
      <c r="I642" s="16"/>
      <c r="J642">
        <v>30.3</v>
      </c>
      <c r="K642" s="23">
        <f t="shared" ref="K642:K705" si="10">(((J642/2)^2)*3.1416)/500</f>
        <v>1.4421357720000001</v>
      </c>
      <c r="N642" s="16"/>
    </row>
    <row r="643" spans="1:19" x14ac:dyDescent="0.35">
      <c r="A643" t="s">
        <v>140</v>
      </c>
      <c r="B643">
        <v>17</v>
      </c>
      <c r="C643">
        <v>14</v>
      </c>
      <c r="D643" t="s">
        <v>29</v>
      </c>
      <c r="E643" s="16"/>
      <c r="F643" s="16"/>
      <c r="G643" t="s">
        <v>47</v>
      </c>
      <c r="H643" t="s">
        <v>119</v>
      </c>
      <c r="I643" s="16"/>
      <c r="J643">
        <v>34.1</v>
      </c>
      <c r="K643" s="23">
        <f t="shared" si="10"/>
        <v>1.8265419480000002</v>
      </c>
      <c r="N643" s="16"/>
    </row>
    <row r="644" spans="1:19" x14ac:dyDescent="0.35">
      <c r="A644" t="s">
        <v>140</v>
      </c>
      <c r="B644">
        <v>17</v>
      </c>
      <c r="C644">
        <v>17</v>
      </c>
      <c r="D644" t="s">
        <v>29</v>
      </c>
      <c r="E644" s="16"/>
      <c r="F644" s="16"/>
      <c r="G644" t="s">
        <v>141</v>
      </c>
      <c r="H644" t="s">
        <v>119</v>
      </c>
      <c r="I644" s="16"/>
      <c r="J644">
        <v>35.700000000000003</v>
      </c>
      <c r="K644" s="23">
        <f t="shared" si="10"/>
        <v>2.0019688920000003</v>
      </c>
      <c r="N644" s="16"/>
      <c r="Q644">
        <v>2</v>
      </c>
      <c r="R644">
        <v>2.1</v>
      </c>
      <c r="S644">
        <v>224</v>
      </c>
    </row>
    <row r="645" spans="1:19" x14ac:dyDescent="0.35">
      <c r="A645" t="s">
        <v>140</v>
      </c>
      <c r="B645">
        <v>17</v>
      </c>
      <c r="C645">
        <v>18</v>
      </c>
      <c r="D645" t="s">
        <v>29</v>
      </c>
      <c r="E645" s="16"/>
      <c r="F645" s="16"/>
      <c r="G645" t="s">
        <v>141</v>
      </c>
      <c r="H645" t="s">
        <v>119</v>
      </c>
      <c r="I645" s="16"/>
      <c r="J645">
        <v>40.799999999999997</v>
      </c>
      <c r="K645" s="23">
        <f t="shared" si="10"/>
        <v>2.614816512</v>
      </c>
      <c r="N645" s="16"/>
    </row>
    <row r="646" spans="1:19" x14ac:dyDescent="0.35">
      <c r="A646" t="s">
        <v>140</v>
      </c>
      <c r="B646">
        <v>17</v>
      </c>
      <c r="C646">
        <v>1</v>
      </c>
      <c r="D646" t="s">
        <v>29</v>
      </c>
      <c r="E646" s="16"/>
      <c r="F646" s="16"/>
      <c r="G646" t="s">
        <v>47</v>
      </c>
      <c r="H646" t="s">
        <v>119</v>
      </c>
      <c r="I646" s="16"/>
      <c r="J646">
        <v>53.4</v>
      </c>
      <c r="K646" s="23">
        <f t="shared" si="10"/>
        <v>4.479230448</v>
      </c>
      <c r="N646" s="16"/>
    </row>
    <row r="647" spans="1:19" x14ac:dyDescent="0.35">
      <c r="A647" t="s">
        <v>140</v>
      </c>
      <c r="B647">
        <v>17</v>
      </c>
      <c r="C647">
        <v>4</v>
      </c>
      <c r="D647" t="s">
        <v>29</v>
      </c>
      <c r="E647" s="16"/>
      <c r="F647" s="16"/>
      <c r="G647" t="s">
        <v>47</v>
      </c>
      <c r="H647" t="s">
        <v>119</v>
      </c>
      <c r="I647" s="16"/>
      <c r="J647">
        <v>54.5</v>
      </c>
      <c r="K647" s="23">
        <f t="shared" si="10"/>
        <v>4.6656687000000003</v>
      </c>
      <c r="N647" s="16"/>
    </row>
    <row r="648" spans="1:19" x14ac:dyDescent="0.35">
      <c r="A648" t="s">
        <v>140</v>
      </c>
      <c r="B648">
        <v>18</v>
      </c>
      <c r="C648">
        <v>35</v>
      </c>
      <c r="D648" t="s">
        <v>29</v>
      </c>
      <c r="E648" s="16"/>
      <c r="F648" s="16"/>
      <c r="G648" t="s">
        <v>147</v>
      </c>
      <c r="H648" t="s">
        <v>46</v>
      </c>
      <c r="I648" s="16"/>
      <c r="J648">
        <v>8</v>
      </c>
      <c r="K648" s="23">
        <f t="shared" si="10"/>
        <v>0.1005312</v>
      </c>
      <c r="N648" s="16"/>
      <c r="P648">
        <v>2</v>
      </c>
    </row>
    <row r="649" spans="1:19" x14ac:dyDescent="0.35">
      <c r="A649" t="s">
        <v>140</v>
      </c>
      <c r="B649">
        <v>18</v>
      </c>
      <c r="C649">
        <v>41</v>
      </c>
      <c r="D649" t="s">
        <v>29</v>
      </c>
      <c r="E649" s="16"/>
      <c r="F649" s="16"/>
      <c r="G649" t="s">
        <v>48</v>
      </c>
      <c r="H649" t="s">
        <v>46</v>
      </c>
      <c r="I649" s="16"/>
      <c r="J649">
        <v>8.1999999999999993</v>
      </c>
      <c r="K649" s="23">
        <f t="shared" si="10"/>
        <v>0.10562059199999999</v>
      </c>
      <c r="N649" s="16"/>
      <c r="P649">
        <v>1</v>
      </c>
    </row>
    <row r="650" spans="1:19" x14ac:dyDescent="0.35">
      <c r="A650" t="s">
        <v>140</v>
      </c>
      <c r="B650">
        <v>18</v>
      </c>
      <c r="C650">
        <v>42</v>
      </c>
      <c r="D650" t="s">
        <v>29</v>
      </c>
      <c r="E650" s="16"/>
      <c r="F650" s="16"/>
      <c r="G650" t="s">
        <v>48</v>
      </c>
      <c r="H650" t="s">
        <v>46</v>
      </c>
      <c r="I650" s="16"/>
      <c r="J650">
        <v>9.6999999999999993</v>
      </c>
      <c r="K650" s="23">
        <f t="shared" si="10"/>
        <v>0.14779657199999996</v>
      </c>
      <c r="N650" s="16"/>
      <c r="P650">
        <v>1</v>
      </c>
    </row>
    <row r="651" spans="1:19" x14ac:dyDescent="0.35">
      <c r="A651" t="s">
        <v>140</v>
      </c>
      <c r="B651">
        <v>18</v>
      </c>
      <c r="C651">
        <v>29</v>
      </c>
      <c r="D651" t="s">
        <v>29</v>
      </c>
      <c r="E651" s="16"/>
      <c r="F651" s="16"/>
      <c r="G651" t="s">
        <v>147</v>
      </c>
      <c r="H651" t="s">
        <v>46</v>
      </c>
      <c r="I651" s="16"/>
      <c r="J651">
        <v>10.1</v>
      </c>
      <c r="K651" s="23">
        <f t="shared" si="10"/>
        <v>0.16023730799999999</v>
      </c>
      <c r="N651" s="16"/>
      <c r="P651">
        <v>2</v>
      </c>
    </row>
    <row r="652" spans="1:19" x14ac:dyDescent="0.35">
      <c r="A652" t="s">
        <v>140</v>
      </c>
      <c r="B652">
        <v>18</v>
      </c>
      <c r="C652">
        <v>25</v>
      </c>
      <c r="D652" t="s">
        <v>29</v>
      </c>
      <c r="E652" s="16"/>
      <c r="F652" s="16"/>
      <c r="G652" t="s">
        <v>147</v>
      </c>
      <c r="H652" t="s">
        <v>46</v>
      </c>
      <c r="I652" s="16"/>
      <c r="J652">
        <v>10.6</v>
      </c>
      <c r="K652" s="23">
        <f t="shared" si="10"/>
        <v>0.17649508800000002</v>
      </c>
      <c r="N652" s="16"/>
      <c r="P652">
        <v>1</v>
      </c>
    </row>
    <row r="653" spans="1:19" x14ac:dyDescent="0.35">
      <c r="A653" t="s">
        <v>140</v>
      </c>
      <c r="B653">
        <v>18</v>
      </c>
      <c r="C653">
        <v>19</v>
      </c>
      <c r="D653" t="s">
        <v>29</v>
      </c>
      <c r="E653" s="16"/>
      <c r="F653" s="16"/>
      <c r="G653" t="s">
        <v>147</v>
      </c>
      <c r="H653" t="s">
        <v>46</v>
      </c>
      <c r="I653" s="16"/>
      <c r="J653">
        <v>10.8</v>
      </c>
      <c r="K653" s="23">
        <f t="shared" si="10"/>
        <v>0.18321811200000002</v>
      </c>
      <c r="N653" s="16"/>
      <c r="P653">
        <v>3</v>
      </c>
    </row>
    <row r="654" spans="1:19" x14ac:dyDescent="0.35">
      <c r="A654" t="s">
        <v>140</v>
      </c>
      <c r="B654">
        <v>18</v>
      </c>
      <c r="C654">
        <v>39</v>
      </c>
      <c r="D654" t="s">
        <v>29</v>
      </c>
      <c r="E654" s="16"/>
      <c r="F654" s="16"/>
      <c r="G654" t="s">
        <v>147</v>
      </c>
      <c r="H654" t="s">
        <v>46</v>
      </c>
      <c r="I654" s="16"/>
      <c r="J654">
        <v>11.2</v>
      </c>
      <c r="K654" s="23">
        <f t="shared" si="10"/>
        <v>0.19704115199999997</v>
      </c>
      <c r="N654" s="16"/>
      <c r="P654">
        <v>1</v>
      </c>
    </row>
    <row r="655" spans="1:19" x14ac:dyDescent="0.35">
      <c r="A655" t="s">
        <v>140</v>
      </c>
      <c r="B655">
        <v>18</v>
      </c>
      <c r="C655">
        <v>1</v>
      </c>
      <c r="D655" t="s">
        <v>29</v>
      </c>
      <c r="E655" s="16"/>
      <c r="F655" s="16"/>
      <c r="G655" t="s">
        <v>48</v>
      </c>
      <c r="H655" t="s">
        <v>46</v>
      </c>
      <c r="I655" s="16"/>
      <c r="J655">
        <v>11.6</v>
      </c>
      <c r="K655" s="23">
        <f t="shared" si="10"/>
        <v>0.211366848</v>
      </c>
      <c r="N655" s="16"/>
      <c r="P655">
        <v>4</v>
      </c>
    </row>
    <row r="656" spans="1:19" x14ac:dyDescent="0.35">
      <c r="A656" t="s">
        <v>140</v>
      </c>
      <c r="B656">
        <v>18</v>
      </c>
      <c r="C656">
        <v>23</v>
      </c>
      <c r="D656" t="s">
        <v>29</v>
      </c>
      <c r="E656" s="16"/>
      <c r="F656" s="16"/>
      <c r="G656" t="s">
        <v>147</v>
      </c>
      <c r="H656" t="s">
        <v>46</v>
      </c>
      <c r="I656" s="16"/>
      <c r="J656">
        <v>11.7</v>
      </c>
      <c r="K656" s="23">
        <f t="shared" si="10"/>
        <v>0.21502681199999998</v>
      </c>
      <c r="N656" s="16"/>
      <c r="P656">
        <v>3</v>
      </c>
    </row>
    <row r="657" spans="1:16" x14ac:dyDescent="0.35">
      <c r="A657" t="s">
        <v>140</v>
      </c>
      <c r="B657">
        <v>18</v>
      </c>
      <c r="C657">
        <v>12</v>
      </c>
      <c r="D657" t="s">
        <v>29</v>
      </c>
      <c r="E657" s="16"/>
      <c r="F657" s="16"/>
      <c r="G657" t="s">
        <v>147</v>
      </c>
      <c r="H657" t="s">
        <v>46</v>
      </c>
      <c r="I657" s="16"/>
      <c r="J657">
        <v>12.1</v>
      </c>
      <c r="K657" s="23">
        <f t="shared" si="10"/>
        <v>0.229980828</v>
      </c>
      <c r="N657" s="16"/>
      <c r="P657">
        <v>1</v>
      </c>
    </row>
    <row r="658" spans="1:16" x14ac:dyDescent="0.35">
      <c r="A658" t="s">
        <v>140</v>
      </c>
      <c r="B658">
        <v>18</v>
      </c>
      <c r="C658">
        <v>21</v>
      </c>
      <c r="D658" t="s">
        <v>29</v>
      </c>
      <c r="E658" s="16"/>
      <c r="F658" s="16"/>
      <c r="G658" t="s">
        <v>61</v>
      </c>
      <c r="H658" t="s">
        <v>46</v>
      </c>
      <c r="I658" s="16"/>
      <c r="J658">
        <v>12.1</v>
      </c>
      <c r="K658" s="23">
        <f t="shared" si="10"/>
        <v>0.229980828</v>
      </c>
      <c r="N658" s="16"/>
      <c r="P658">
        <v>1</v>
      </c>
    </row>
    <row r="659" spans="1:16" x14ac:dyDescent="0.35">
      <c r="A659" t="s">
        <v>140</v>
      </c>
      <c r="B659">
        <v>18</v>
      </c>
      <c r="C659">
        <v>9</v>
      </c>
      <c r="D659" t="s">
        <v>29</v>
      </c>
      <c r="E659" s="16"/>
      <c r="F659" s="16"/>
      <c r="G659" t="s">
        <v>147</v>
      </c>
      <c r="H659" t="s">
        <v>46</v>
      </c>
      <c r="I659" s="16"/>
      <c r="J659">
        <v>12.8</v>
      </c>
      <c r="K659" s="23">
        <f t="shared" si="10"/>
        <v>0.25735987200000005</v>
      </c>
      <c r="N659" s="16"/>
      <c r="P659">
        <v>4</v>
      </c>
    </row>
    <row r="660" spans="1:16" x14ac:dyDescent="0.35">
      <c r="A660" t="s">
        <v>140</v>
      </c>
      <c r="B660">
        <v>18</v>
      </c>
      <c r="C660">
        <v>32</v>
      </c>
      <c r="D660" t="s">
        <v>29</v>
      </c>
      <c r="E660" s="16"/>
      <c r="F660" s="16"/>
      <c r="G660" t="s">
        <v>61</v>
      </c>
      <c r="H660" t="s">
        <v>46</v>
      </c>
      <c r="I660" s="16"/>
      <c r="J660">
        <v>12.9</v>
      </c>
      <c r="K660" s="23">
        <f t="shared" si="10"/>
        <v>0.26139682799999997</v>
      </c>
      <c r="N660" s="16"/>
      <c r="P660">
        <v>2</v>
      </c>
    </row>
    <row r="661" spans="1:16" x14ac:dyDescent="0.35">
      <c r="A661" t="s">
        <v>140</v>
      </c>
      <c r="B661">
        <v>18</v>
      </c>
      <c r="C661">
        <v>18</v>
      </c>
      <c r="D661" t="s">
        <v>29</v>
      </c>
      <c r="E661" s="16"/>
      <c r="F661" s="16"/>
      <c r="G661" t="s">
        <v>61</v>
      </c>
      <c r="H661" t="s">
        <v>46</v>
      </c>
      <c r="I661" s="16"/>
      <c r="J661">
        <v>13.1</v>
      </c>
      <c r="K661" s="23">
        <f t="shared" si="10"/>
        <v>0.26956498799999995</v>
      </c>
      <c r="N661" s="16"/>
      <c r="P661">
        <v>1</v>
      </c>
    </row>
    <row r="662" spans="1:16" x14ac:dyDescent="0.35">
      <c r="A662" t="s">
        <v>140</v>
      </c>
      <c r="B662">
        <v>18</v>
      </c>
      <c r="C662">
        <v>27</v>
      </c>
      <c r="D662" t="s">
        <v>29</v>
      </c>
      <c r="E662" s="16"/>
      <c r="F662" s="16"/>
      <c r="G662" t="s">
        <v>147</v>
      </c>
      <c r="H662" t="s">
        <v>46</v>
      </c>
      <c r="I662" s="16"/>
      <c r="J662">
        <v>14.2</v>
      </c>
      <c r="K662" s="23">
        <f t="shared" si="10"/>
        <v>0.31673611200000001</v>
      </c>
      <c r="N662" s="16"/>
      <c r="P662">
        <v>1</v>
      </c>
    </row>
    <row r="663" spans="1:16" x14ac:dyDescent="0.35">
      <c r="A663" t="s">
        <v>140</v>
      </c>
      <c r="B663">
        <v>18</v>
      </c>
      <c r="C663">
        <v>4</v>
      </c>
      <c r="D663" t="s">
        <v>29</v>
      </c>
      <c r="E663" s="16"/>
      <c r="F663" s="16"/>
      <c r="G663" t="s">
        <v>61</v>
      </c>
      <c r="H663" t="s">
        <v>46</v>
      </c>
      <c r="I663" s="16"/>
      <c r="J663">
        <v>14.6</v>
      </c>
      <c r="K663" s="23">
        <f t="shared" si="10"/>
        <v>0.334831728</v>
      </c>
      <c r="N663" s="16"/>
      <c r="P663">
        <v>3</v>
      </c>
    </row>
    <row r="664" spans="1:16" x14ac:dyDescent="0.35">
      <c r="A664" t="s">
        <v>140</v>
      </c>
      <c r="B664">
        <v>18</v>
      </c>
      <c r="C664">
        <v>20</v>
      </c>
      <c r="D664" t="s">
        <v>29</v>
      </c>
      <c r="E664" s="16"/>
      <c r="F664" s="16"/>
      <c r="G664" t="s">
        <v>61</v>
      </c>
      <c r="H664" t="s">
        <v>46</v>
      </c>
      <c r="I664" s="16"/>
      <c r="J664">
        <v>16.2</v>
      </c>
      <c r="K664" s="23">
        <f t="shared" si="10"/>
        <v>0.41224075199999999</v>
      </c>
      <c r="N664" s="16"/>
      <c r="P664">
        <v>1</v>
      </c>
    </row>
    <row r="665" spans="1:16" x14ac:dyDescent="0.35">
      <c r="A665" t="s">
        <v>140</v>
      </c>
      <c r="B665">
        <v>18</v>
      </c>
      <c r="C665">
        <v>36</v>
      </c>
      <c r="D665" t="s">
        <v>29</v>
      </c>
      <c r="E665" s="16"/>
      <c r="F665" s="16"/>
      <c r="G665" t="s">
        <v>48</v>
      </c>
      <c r="H665" t="s">
        <v>46</v>
      </c>
      <c r="I665" s="16"/>
      <c r="J665">
        <v>17.7</v>
      </c>
      <c r="K665" s="23">
        <f t="shared" si="10"/>
        <v>0.49211593199999992</v>
      </c>
      <c r="N665" s="16"/>
      <c r="P665">
        <v>1</v>
      </c>
    </row>
    <row r="666" spans="1:16" x14ac:dyDescent="0.35">
      <c r="A666" t="s">
        <v>140</v>
      </c>
      <c r="B666">
        <v>18</v>
      </c>
      <c r="C666">
        <v>30</v>
      </c>
      <c r="D666" t="s">
        <v>29</v>
      </c>
      <c r="E666" s="16"/>
      <c r="F666" s="16"/>
      <c r="G666" t="s">
        <v>61</v>
      </c>
      <c r="H666" t="s">
        <v>46</v>
      </c>
      <c r="I666" s="16"/>
      <c r="J666">
        <v>18.3</v>
      </c>
      <c r="K666" s="23">
        <f t="shared" si="10"/>
        <v>0.5260452120000001</v>
      </c>
      <c r="N666" s="16"/>
      <c r="P666">
        <v>1</v>
      </c>
    </row>
    <row r="667" spans="1:16" x14ac:dyDescent="0.35">
      <c r="A667" t="s">
        <v>140</v>
      </c>
      <c r="B667">
        <v>18</v>
      </c>
      <c r="C667">
        <v>16</v>
      </c>
      <c r="D667" t="s">
        <v>29</v>
      </c>
      <c r="E667" s="16"/>
      <c r="F667" s="16"/>
      <c r="G667" t="s">
        <v>61</v>
      </c>
      <c r="H667" t="s">
        <v>46</v>
      </c>
      <c r="I667" s="16"/>
      <c r="J667">
        <v>20.3</v>
      </c>
      <c r="K667" s="23">
        <f t="shared" si="10"/>
        <v>0.64731097199999998</v>
      </c>
      <c r="N667" s="16"/>
      <c r="P667">
        <v>1</v>
      </c>
    </row>
    <row r="668" spans="1:16" x14ac:dyDescent="0.35">
      <c r="A668" t="s">
        <v>140</v>
      </c>
      <c r="B668">
        <v>18</v>
      </c>
      <c r="C668">
        <v>34</v>
      </c>
      <c r="D668" t="s">
        <v>29</v>
      </c>
      <c r="E668" s="16"/>
      <c r="F668" s="16"/>
      <c r="G668" t="s">
        <v>48</v>
      </c>
      <c r="H668" t="s">
        <v>46</v>
      </c>
      <c r="I668" s="16"/>
      <c r="J668">
        <v>20.9</v>
      </c>
      <c r="K668" s="23">
        <f t="shared" si="10"/>
        <v>0.68614114799999992</v>
      </c>
      <c r="N668" s="16"/>
      <c r="P668">
        <v>1</v>
      </c>
    </row>
    <row r="669" spans="1:16" x14ac:dyDescent="0.35">
      <c r="A669" t="s">
        <v>140</v>
      </c>
      <c r="B669">
        <v>18</v>
      </c>
      <c r="C669">
        <v>37</v>
      </c>
      <c r="D669" t="s">
        <v>29</v>
      </c>
      <c r="E669" s="16"/>
      <c r="F669" s="16"/>
      <c r="G669" t="s">
        <v>141</v>
      </c>
      <c r="H669" t="s">
        <v>46</v>
      </c>
      <c r="I669" s="16"/>
      <c r="J669">
        <v>20.9</v>
      </c>
      <c r="K669" s="23">
        <f t="shared" si="10"/>
        <v>0.68614114799999992</v>
      </c>
      <c r="N669" s="16"/>
      <c r="P669">
        <v>1</v>
      </c>
    </row>
    <row r="670" spans="1:16" x14ac:dyDescent="0.35">
      <c r="A670" t="s">
        <v>140</v>
      </c>
      <c r="B670">
        <v>18</v>
      </c>
      <c r="C670">
        <v>40</v>
      </c>
      <c r="D670" t="s">
        <v>29</v>
      </c>
      <c r="E670" s="16"/>
      <c r="F670" s="16"/>
      <c r="G670" t="s">
        <v>141</v>
      </c>
      <c r="H670" t="s">
        <v>46</v>
      </c>
      <c r="I670" s="16"/>
      <c r="J670">
        <v>21</v>
      </c>
      <c r="K670" s="23">
        <f t="shared" si="10"/>
        <v>0.69272279999999997</v>
      </c>
      <c r="N670" s="16"/>
      <c r="P670">
        <v>1</v>
      </c>
    </row>
    <row r="671" spans="1:16" x14ac:dyDescent="0.35">
      <c r="A671" t="s">
        <v>140</v>
      </c>
      <c r="B671">
        <v>18</v>
      </c>
      <c r="C671">
        <v>5</v>
      </c>
      <c r="D671" t="s">
        <v>29</v>
      </c>
      <c r="E671" s="16"/>
      <c r="F671" s="16"/>
      <c r="G671" t="s">
        <v>147</v>
      </c>
      <c r="H671" t="s">
        <v>46</v>
      </c>
      <c r="I671" s="16"/>
      <c r="J671">
        <v>21.3</v>
      </c>
      <c r="K671" s="23">
        <f t="shared" si="10"/>
        <v>0.71265625200000016</v>
      </c>
      <c r="N671" s="16"/>
      <c r="P671">
        <v>3</v>
      </c>
    </row>
    <row r="672" spans="1:16" x14ac:dyDescent="0.35">
      <c r="A672" t="s">
        <v>140</v>
      </c>
      <c r="B672">
        <v>18</v>
      </c>
      <c r="C672">
        <v>14</v>
      </c>
      <c r="D672" t="s">
        <v>29</v>
      </c>
      <c r="E672" s="16"/>
      <c r="F672" s="16"/>
      <c r="G672" t="s">
        <v>61</v>
      </c>
      <c r="H672" t="s">
        <v>46</v>
      </c>
      <c r="I672" s="16"/>
      <c r="J672">
        <v>21.8</v>
      </c>
      <c r="K672" s="23">
        <f t="shared" si="10"/>
        <v>0.74650699199999992</v>
      </c>
      <c r="N672" s="16"/>
      <c r="P672">
        <v>1</v>
      </c>
    </row>
    <row r="673" spans="1:16" x14ac:dyDescent="0.35">
      <c r="A673" t="s">
        <v>140</v>
      </c>
      <c r="B673">
        <v>18</v>
      </c>
      <c r="C673">
        <v>17</v>
      </c>
      <c r="D673" t="s">
        <v>29</v>
      </c>
      <c r="E673" s="16"/>
      <c r="F673" s="16"/>
      <c r="G673" t="s">
        <v>48</v>
      </c>
      <c r="H673" t="s">
        <v>46</v>
      </c>
      <c r="I673" s="16"/>
      <c r="J673">
        <v>23.2</v>
      </c>
      <c r="K673" s="23">
        <f t="shared" si="10"/>
        <v>0.84546739199999998</v>
      </c>
      <c r="N673" s="16"/>
      <c r="P673">
        <v>1</v>
      </c>
    </row>
    <row r="674" spans="1:16" x14ac:dyDescent="0.35">
      <c r="A674" t="s">
        <v>140</v>
      </c>
      <c r="B674">
        <v>18</v>
      </c>
      <c r="C674">
        <v>7</v>
      </c>
      <c r="D674" t="s">
        <v>29</v>
      </c>
      <c r="E674" s="16"/>
      <c r="F674" s="16"/>
      <c r="G674" t="s">
        <v>48</v>
      </c>
      <c r="H674" t="s">
        <v>46</v>
      </c>
      <c r="I674" s="16"/>
      <c r="J674">
        <v>23.3</v>
      </c>
      <c r="K674" s="23">
        <f t="shared" si="10"/>
        <v>0.85277161199999996</v>
      </c>
      <c r="N674" s="16"/>
      <c r="P674">
        <v>2</v>
      </c>
    </row>
    <row r="675" spans="1:16" x14ac:dyDescent="0.35">
      <c r="A675" t="s">
        <v>140</v>
      </c>
      <c r="B675">
        <v>18</v>
      </c>
      <c r="C675">
        <v>38</v>
      </c>
      <c r="D675" t="s">
        <v>29</v>
      </c>
      <c r="E675" s="16"/>
      <c r="F675" s="16"/>
      <c r="G675" t="s">
        <v>141</v>
      </c>
      <c r="H675" t="s">
        <v>46</v>
      </c>
      <c r="I675" s="16"/>
      <c r="J675">
        <v>24.1</v>
      </c>
      <c r="K675" s="23">
        <f t="shared" si="10"/>
        <v>0.91233634800000007</v>
      </c>
      <c r="N675" s="16"/>
      <c r="P675">
        <v>1</v>
      </c>
    </row>
    <row r="676" spans="1:16" x14ac:dyDescent="0.35">
      <c r="A676" t="s">
        <v>140</v>
      </c>
      <c r="B676">
        <v>18</v>
      </c>
      <c r="C676">
        <v>11</v>
      </c>
      <c r="D676" t="s">
        <v>29</v>
      </c>
      <c r="E676" s="16"/>
      <c r="F676" s="16"/>
      <c r="G676" t="s">
        <v>61</v>
      </c>
      <c r="H676" t="s">
        <v>46</v>
      </c>
      <c r="I676" s="16"/>
      <c r="J676">
        <v>26.2</v>
      </c>
      <c r="K676" s="23">
        <f t="shared" si="10"/>
        <v>1.0782599519999998</v>
      </c>
      <c r="N676" s="16"/>
      <c r="P676">
        <v>3</v>
      </c>
    </row>
    <row r="677" spans="1:16" x14ac:dyDescent="0.35">
      <c r="A677" t="s">
        <v>140</v>
      </c>
      <c r="B677">
        <v>18</v>
      </c>
      <c r="C677">
        <v>31</v>
      </c>
      <c r="D677" t="s">
        <v>29</v>
      </c>
      <c r="E677" s="16"/>
      <c r="F677" s="16"/>
      <c r="G677" t="s">
        <v>61</v>
      </c>
      <c r="H677" t="s">
        <v>46</v>
      </c>
      <c r="I677" s="16"/>
      <c r="J677">
        <v>29.2</v>
      </c>
      <c r="K677" s="23">
        <f t="shared" si="10"/>
        <v>1.339326912</v>
      </c>
      <c r="N677" s="16"/>
      <c r="P677">
        <v>1</v>
      </c>
    </row>
    <row r="678" spans="1:16" x14ac:dyDescent="0.35">
      <c r="A678" t="s">
        <v>140</v>
      </c>
      <c r="B678">
        <v>18</v>
      </c>
      <c r="C678">
        <v>26</v>
      </c>
      <c r="D678" t="s">
        <v>29</v>
      </c>
      <c r="E678" s="16"/>
      <c r="F678" s="16"/>
      <c r="G678" t="s">
        <v>61</v>
      </c>
      <c r="H678" t="s">
        <v>46</v>
      </c>
      <c r="I678" s="16"/>
      <c r="J678">
        <v>30</v>
      </c>
      <c r="K678" s="23">
        <f t="shared" si="10"/>
        <v>1.4137200000000001</v>
      </c>
      <c r="N678" s="16"/>
      <c r="P678">
        <v>1</v>
      </c>
    </row>
    <row r="679" spans="1:16" x14ac:dyDescent="0.35">
      <c r="A679" t="s">
        <v>140</v>
      </c>
      <c r="B679">
        <v>18</v>
      </c>
      <c r="C679">
        <v>8</v>
      </c>
      <c r="D679" t="s">
        <v>29</v>
      </c>
      <c r="E679" s="16"/>
      <c r="F679" s="16"/>
      <c r="G679" t="s">
        <v>48</v>
      </c>
      <c r="H679" t="s">
        <v>46</v>
      </c>
      <c r="I679" s="16"/>
      <c r="J679">
        <v>31.9</v>
      </c>
      <c r="K679" s="23">
        <f t="shared" si="10"/>
        <v>1.5984617879999998</v>
      </c>
      <c r="N679" s="16"/>
      <c r="P679">
        <v>2</v>
      </c>
    </row>
    <row r="680" spans="1:16" x14ac:dyDescent="0.35">
      <c r="A680" t="s">
        <v>140</v>
      </c>
      <c r="B680">
        <v>18</v>
      </c>
      <c r="C680">
        <v>33</v>
      </c>
      <c r="D680" t="s">
        <v>29</v>
      </c>
      <c r="E680" s="16"/>
      <c r="F680" s="16"/>
      <c r="G680" t="s">
        <v>48</v>
      </c>
      <c r="H680" t="s">
        <v>46</v>
      </c>
      <c r="I680" s="16"/>
      <c r="J680">
        <v>36.6</v>
      </c>
      <c r="K680" s="23">
        <f t="shared" si="10"/>
        <v>2.1041808480000004</v>
      </c>
      <c r="N680" s="16"/>
      <c r="P680">
        <v>1</v>
      </c>
    </row>
    <row r="681" spans="1:16" x14ac:dyDescent="0.35">
      <c r="A681" t="s">
        <v>140</v>
      </c>
      <c r="B681">
        <v>18</v>
      </c>
      <c r="C681">
        <v>10</v>
      </c>
      <c r="D681" t="s">
        <v>29</v>
      </c>
      <c r="E681" s="16"/>
      <c r="F681" s="16"/>
      <c r="G681" t="s">
        <v>61</v>
      </c>
      <c r="H681" t="s">
        <v>46</v>
      </c>
      <c r="I681" s="16"/>
      <c r="J681">
        <v>42</v>
      </c>
      <c r="K681" s="23">
        <f t="shared" si="10"/>
        <v>2.7708911999999999</v>
      </c>
      <c r="N681" s="16"/>
      <c r="P681">
        <v>1</v>
      </c>
    </row>
    <row r="682" spans="1:16" x14ac:dyDescent="0.35">
      <c r="A682" t="s">
        <v>140</v>
      </c>
      <c r="B682">
        <v>18</v>
      </c>
      <c r="C682">
        <v>3</v>
      </c>
      <c r="D682" t="s">
        <v>29</v>
      </c>
      <c r="E682" s="16"/>
      <c r="F682" s="16"/>
      <c r="G682" t="s">
        <v>61</v>
      </c>
      <c r="H682" t="s">
        <v>46</v>
      </c>
      <c r="I682" s="16"/>
      <c r="J682">
        <v>43.7</v>
      </c>
      <c r="K682" s="23">
        <f t="shared" si="10"/>
        <v>2.9997410520000005</v>
      </c>
      <c r="N682" s="16"/>
      <c r="P682">
        <v>1</v>
      </c>
    </row>
    <row r="683" spans="1:16" x14ac:dyDescent="0.35">
      <c r="A683" t="s">
        <v>140</v>
      </c>
      <c r="B683">
        <v>18</v>
      </c>
      <c r="C683">
        <v>22</v>
      </c>
      <c r="D683" t="s">
        <v>29</v>
      </c>
      <c r="E683" s="16"/>
      <c r="F683" s="16"/>
      <c r="G683" t="s">
        <v>61</v>
      </c>
      <c r="H683" t="s">
        <v>46</v>
      </c>
      <c r="I683" s="16"/>
      <c r="J683">
        <v>45.8</v>
      </c>
      <c r="K683" s="23">
        <f t="shared" si="10"/>
        <v>3.2949729119999995</v>
      </c>
      <c r="N683" s="16"/>
      <c r="P683">
        <v>1</v>
      </c>
    </row>
    <row r="684" spans="1:16" x14ac:dyDescent="0.35">
      <c r="A684" t="s">
        <v>140</v>
      </c>
      <c r="B684">
        <v>18</v>
      </c>
      <c r="C684">
        <v>13</v>
      </c>
      <c r="D684" t="s">
        <v>29</v>
      </c>
      <c r="E684" s="16"/>
      <c r="F684" s="16"/>
      <c r="G684" t="s">
        <v>61</v>
      </c>
      <c r="H684" t="s">
        <v>46</v>
      </c>
      <c r="I684" s="16"/>
      <c r="J684">
        <v>47.7</v>
      </c>
      <c r="K684" s="23">
        <f t="shared" si="10"/>
        <v>3.5740255320000007</v>
      </c>
      <c r="N684" s="16"/>
      <c r="P684">
        <v>1</v>
      </c>
    </row>
    <row r="685" spans="1:16" x14ac:dyDescent="0.35">
      <c r="A685" t="s">
        <v>140</v>
      </c>
      <c r="B685">
        <v>18</v>
      </c>
      <c r="C685">
        <v>15</v>
      </c>
      <c r="D685" t="s">
        <v>29</v>
      </c>
      <c r="E685" s="16"/>
      <c r="F685" s="16"/>
      <c r="G685" t="s">
        <v>61</v>
      </c>
      <c r="H685" t="s">
        <v>46</v>
      </c>
      <c r="I685" s="16"/>
      <c r="J685">
        <v>49.6</v>
      </c>
      <c r="K685" s="23">
        <f t="shared" si="10"/>
        <v>3.8644193280000003</v>
      </c>
      <c r="N685" s="16"/>
      <c r="P685">
        <v>1</v>
      </c>
    </row>
    <row r="686" spans="1:16" x14ac:dyDescent="0.35">
      <c r="A686" t="s">
        <v>140</v>
      </c>
      <c r="B686">
        <v>18</v>
      </c>
      <c r="C686">
        <v>28</v>
      </c>
      <c r="D686" t="s">
        <v>29</v>
      </c>
      <c r="E686" s="16"/>
      <c r="F686" s="16"/>
      <c r="G686" t="s">
        <v>61</v>
      </c>
      <c r="H686" t="s">
        <v>46</v>
      </c>
      <c r="I686" s="16"/>
      <c r="J686">
        <v>56.2</v>
      </c>
      <c r="K686" s="23">
        <f t="shared" si="10"/>
        <v>4.9612775520000003</v>
      </c>
      <c r="N686" s="16"/>
      <c r="P686">
        <v>1</v>
      </c>
    </row>
    <row r="687" spans="1:16" x14ac:dyDescent="0.35">
      <c r="A687" t="s">
        <v>140</v>
      </c>
      <c r="B687">
        <v>18</v>
      </c>
      <c r="C687">
        <v>24</v>
      </c>
      <c r="D687" t="s">
        <v>29</v>
      </c>
      <c r="E687" s="16"/>
      <c r="F687" s="16"/>
      <c r="G687" t="s">
        <v>61</v>
      </c>
      <c r="H687" t="s">
        <v>46</v>
      </c>
      <c r="I687" s="16"/>
      <c r="J687">
        <v>61.9</v>
      </c>
      <c r="K687" s="23">
        <f t="shared" si="10"/>
        <v>6.0186929879999997</v>
      </c>
      <c r="N687" s="16"/>
      <c r="P687">
        <v>1</v>
      </c>
    </row>
    <row r="688" spans="1:16" x14ac:dyDescent="0.35">
      <c r="A688" t="s">
        <v>140</v>
      </c>
      <c r="B688">
        <v>18</v>
      </c>
      <c r="C688">
        <v>2</v>
      </c>
      <c r="D688" t="s">
        <v>29</v>
      </c>
      <c r="E688" s="16"/>
      <c r="F688" s="16"/>
      <c r="G688" t="s">
        <v>61</v>
      </c>
      <c r="H688" t="s">
        <v>46</v>
      </c>
      <c r="I688" s="16"/>
      <c r="J688">
        <v>78.900000000000006</v>
      </c>
      <c r="K688" s="23">
        <f t="shared" si="10"/>
        <v>9.7785598680000021</v>
      </c>
      <c r="N688" s="16"/>
      <c r="P688">
        <v>1</v>
      </c>
    </row>
    <row r="689" spans="1:20" x14ac:dyDescent="0.35">
      <c r="A689" t="s">
        <v>140</v>
      </c>
      <c r="B689">
        <v>18</v>
      </c>
      <c r="C689">
        <v>6</v>
      </c>
      <c r="D689" t="s">
        <v>29</v>
      </c>
      <c r="E689" s="16"/>
      <c r="F689" s="16"/>
      <c r="G689" t="s">
        <v>61</v>
      </c>
      <c r="H689" t="s">
        <v>46</v>
      </c>
      <c r="I689" s="16"/>
      <c r="J689">
        <v>81.900000000000006</v>
      </c>
      <c r="K689" s="23">
        <f t="shared" si="10"/>
        <v>10.536313788000001</v>
      </c>
      <c r="N689" s="16"/>
      <c r="P689">
        <v>1</v>
      </c>
      <c r="Q689">
        <v>1</v>
      </c>
      <c r="R689">
        <v>3.3</v>
      </c>
      <c r="S689">
        <v>70</v>
      </c>
    </row>
    <row r="690" spans="1:20" x14ac:dyDescent="0.35">
      <c r="A690" t="s">
        <v>140</v>
      </c>
      <c r="B690">
        <v>18</v>
      </c>
      <c r="C690">
        <v>43</v>
      </c>
      <c r="D690" t="s">
        <v>123</v>
      </c>
      <c r="E690" s="16"/>
      <c r="F690" s="16"/>
      <c r="G690" t="s">
        <v>61</v>
      </c>
      <c r="H690" t="s">
        <v>46</v>
      </c>
      <c r="I690" s="16"/>
      <c r="J690">
        <v>301</v>
      </c>
      <c r="K690" s="23">
        <f t="shared" si="10"/>
        <v>142.3160508</v>
      </c>
      <c r="N690" s="16"/>
      <c r="P690">
        <v>4</v>
      </c>
      <c r="Q690">
        <v>2</v>
      </c>
      <c r="R690">
        <v>16</v>
      </c>
      <c r="S690">
        <v>180</v>
      </c>
      <c r="T690" t="s">
        <v>627</v>
      </c>
    </row>
    <row r="691" spans="1:20" x14ac:dyDescent="0.35">
      <c r="A691" t="s">
        <v>140</v>
      </c>
      <c r="B691">
        <v>19</v>
      </c>
      <c r="C691">
        <v>18</v>
      </c>
      <c r="D691" t="s">
        <v>29</v>
      </c>
      <c r="E691" s="16"/>
      <c r="F691" s="16"/>
      <c r="G691" t="s">
        <v>61</v>
      </c>
      <c r="H691" t="s">
        <v>46</v>
      </c>
      <c r="I691" s="16"/>
      <c r="J691">
        <v>8</v>
      </c>
      <c r="K691" s="23">
        <f t="shared" si="10"/>
        <v>0.1005312</v>
      </c>
      <c r="N691" s="16"/>
      <c r="P691">
        <v>1</v>
      </c>
    </row>
    <row r="692" spans="1:20" x14ac:dyDescent="0.35">
      <c r="A692" t="s">
        <v>140</v>
      </c>
      <c r="B692">
        <v>19</v>
      </c>
      <c r="C692">
        <v>30</v>
      </c>
      <c r="D692" t="s">
        <v>29</v>
      </c>
      <c r="E692" s="16"/>
      <c r="F692" s="16"/>
      <c r="G692" t="s">
        <v>141</v>
      </c>
      <c r="H692" t="s">
        <v>46</v>
      </c>
      <c r="I692" s="16"/>
      <c r="J692">
        <v>8.8000000000000007</v>
      </c>
      <c r="K692" s="23">
        <f t="shared" si="10"/>
        <v>0.12164275200000002</v>
      </c>
      <c r="N692" s="16"/>
      <c r="P692">
        <v>1</v>
      </c>
    </row>
    <row r="693" spans="1:20" x14ac:dyDescent="0.35">
      <c r="A693" t="s">
        <v>140</v>
      </c>
      <c r="B693">
        <v>19</v>
      </c>
      <c r="C693">
        <v>33</v>
      </c>
      <c r="D693" t="s">
        <v>29</v>
      </c>
      <c r="E693" s="16"/>
      <c r="F693" s="16"/>
      <c r="G693" t="s">
        <v>47</v>
      </c>
      <c r="H693" t="s">
        <v>46</v>
      </c>
      <c r="I693" s="16"/>
      <c r="J693">
        <v>12.4</v>
      </c>
      <c r="K693" s="23">
        <f t="shared" si="10"/>
        <v>0.24152620800000002</v>
      </c>
      <c r="N693" s="16"/>
      <c r="P693">
        <v>1</v>
      </c>
    </row>
    <row r="694" spans="1:20" x14ac:dyDescent="0.35">
      <c r="A694" t="s">
        <v>140</v>
      </c>
      <c r="B694">
        <v>19</v>
      </c>
      <c r="C694">
        <v>10</v>
      </c>
      <c r="D694" t="s">
        <v>29</v>
      </c>
      <c r="E694" s="16"/>
      <c r="F694" s="16"/>
      <c r="G694" t="s">
        <v>141</v>
      </c>
      <c r="H694" t="s">
        <v>46</v>
      </c>
      <c r="I694" s="16"/>
      <c r="J694">
        <v>12.9</v>
      </c>
      <c r="K694" s="23">
        <f t="shared" si="10"/>
        <v>0.26139682799999997</v>
      </c>
      <c r="N694" s="16"/>
      <c r="P694">
        <v>1</v>
      </c>
    </row>
    <row r="695" spans="1:20" x14ac:dyDescent="0.35">
      <c r="A695" t="s">
        <v>140</v>
      </c>
      <c r="B695">
        <v>19</v>
      </c>
      <c r="C695">
        <v>26</v>
      </c>
      <c r="D695" t="s">
        <v>29</v>
      </c>
      <c r="E695" s="16"/>
      <c r="F695" s="16"/>
      <c r="G695" t="s">
        <v>48</v>
      </c>
      <c r="H695" t="s">
        <v>46</v>
      </c>
      <c r="I695" s="16"/>
      <c r="J695">
        <v>15.2</v>
      </c>
      <c r="K695" s="23">
        <f t="shared" si="10"/>
        <v>0.36291763199999999</v>
      </c>
      <c r="N695" s="16"/>
      <c r="P695">
        <v>1</v>
      </c>
    </row>
    <row r="696" spans="1:20" x14ac:dyDescent="0.35">
      <c r="A696" t="s">
        <v>140</v>
      </c>
      <c r="B696">
        <v>19</v>
      </c>
      <c r="C696">
        <v>7</v>
      </c>
      <c r="D696" t="s">
        <v>29</v>
      </c>
      <c r="E696" s="16"/>
      <c r="F696" s="16"/>
      <c r="G696" t="s">
        <v>141</v>
      </c>
      <c r="H696" t="s">
        <v>46</v>
      </c>
      <c r="I696" s="16"/>
      <c r="J696">
        <v>16.3</v>
      </c>
      <c r="K696" s="23">
        <f t="shared" si="10"/>
        <v>0.41734585199999996</v>
      </c>
      <c r="N696" s="16"/>
      <c r="P696">
        <v>1</v>
      </c>
    </row>
    <row r="697" spans="1:20" x14ac:dyDescent="0.35">
      <c r="A697" t="s">
        <v>140</v>
      </c>
      <c r="B697">
        <v>19</v>
      </c>
      <c r="C697">
        <v>28</v>
      </c>
      <c r="D697" t="s">
        <v>29</v>
      </c>
      <c r="E697" s="16"/>
      <c r="F697" s="16"/>
      <c r="G697" t="s">
        <v>50</v>
      </c>
      <c r="H697" t="s">
        <v>46</v>
      </c>
      <c r="I697" s="16"/>
      <c r="J697">
        <v>16.5</v>
      </c>
      <c r="K697" s="23">
        <f t="shared" si="10"/>
        <v>0.42765030000000004</v>
      </c>
      <c r="N697" s="16"/>
      <c r="P697">
        <v>1</v>
      </c>
    </row>
    <row r="698" spans="1:20" x14ac:dyDescent="0.35">
      <c r="A698" t="s">
        <v>140</v>
      </c>
      <c r="B698">
        <v>19</v>
      </c>
      <c r="C698">
        <v>17</v>
      </c>
      <c r="D698" t="s">
        <v>29</v>
      </c>
      <c r="E698" s="16"/>
      <c r="F698" s="16"/>
      <c r="G698" t="s">
        <v>48</v>
      </c>
      <c r="H698" t="s">
        <v>46</v>
      </c>
      <c r="I698" s="16"/>
      <c r="J698">
        <v>17.5</v>
      </c>
      <c r="K698" s="23">
        <f t="shared" si="10"/>
        <v>0.48105750000000003</v>
      </c>
      <c r="N698" s="16"/>
      <c r="P698">
        <v>1</v>
      </c>
    </row>
    <row r="699" spans="1:20" x14ac:dyDescent="0.35">
      <c r="A699" t="s">
        <v>140</v>
      </c>
      <c r="B699">
        <v>19</v>
      </c>
      <c r="C699">
        <v>35</v>
      </c>
      <c r="D699" t="s">
        <v>29</v>
      </c>
      <c r="E699" s="16"/>
      <c r="F699" s="16"/>
      <c r="G699" t="s">
        <v>48</v>
      </c>
      <c r="H699" t="s">
        <v>46</v>
      </c>
      <c r="I699" s="16"/>
      <c r="J699">
        <v>19.399999999999999</v>
      </c>
      <c r="K699" s="23">
        <f t="shared" si="10"/>
        <v>0.59118628799999984</v>
      </c>
      <c r="N699" s="16"/>
      <c r="P699">
        <v>1</v>
      </c>
      <c r="Q699">
        <v>2</v>
      </c>
      <c r="R699">
        <v>1.7</v>
      </c>
      <c r="S699">
        <v>339</v>
      </c>
    </row>
    <row r="700" spans="1:20" x14ac:dyDescent="0.35">
      <c r="A700" t="s">
        <v>140</v>
      </c>
      <c r="B700">
        <v>19</v>
      </c>
      <c r="C700">
        <v>2</v>
      </c>
      <c r="D700" t="s">
        <v>29</v>
      </c>
      <c r="E700" s="16"/>
      <c r="F700" s="16"/>
      <c r="G700" t="s">
        <v>48</v>
      </c>
      <c r="H700" t="s">
        <v>46</v>
      </c>
      <c r="I700" s="16"/>
      <c r="J700">
        <v>19.5</v>
      </c>
      <c r="K700" s="23">
        <f t="shared" si="10"/>
        <v>0.59729670000000001</v>
      </c>
      <c r="N700" s="16"/>
      <c r="P700">
        <v>3</v>
      </c>
    </row>
    <row r="701" spans="1:20" x14ac:dyDescent="0.35">
      <c r="A701" t="s">
        <v>140</v>
      </c>
      <c r="B701">
        <v>19</v>
      </c>
      <c r="C701">
        <v>29</v>
      </c>
      <c r="D701" t="s">
        <v>29</v>
      </c>
      <c r="E701" s="16"/>
      <c r="F701" s="16"/>
      <c r="G701" t="s">
        <v>48</v>
      </c>
      <c r="H701" t="s">
        <v>46</v>
      </c>
      <c r="I701" s="16"/>
      <c r="J701">
        <v>19.8</v>
      </c>
      <c r="K701" s="23">
        <f t="shared" si="10"/>
        <v>0.61581643200000002</v>
      </c>
      <c r="N701" s="16"/>
      <c r="P701">
        <v>3</v>
      </c>
    </row>
    <row r="702" spans="1:20" x14ac:dyDescent="0.35">
      <c r="A702" t="s">
        <v>140</v>
      </c>
      <c r="B702">
        <v>19</v>
      </c>
      <c r="C702">
        <v>6</v>
      </c>
      <c r="D702" t="s">
        <v>29</v>
      </c>
      <c r="E702" s="16"/>
      <c r="F702" s="16"/>
      <c r="G702" t="s">
        <v>48</v>
      </c>
      <c r="H702" t="s">
        <v>46</v>
      </c>
      <c r="I702" s="16"/>
      <c r="J702">
        <v>21.3</v>
      </c>
      <c r="K702" s="23">
        <f t="shared" si="10"/>
        <v>0.71265625200000016</v>
      </c>
      <c r="N702" s="16"/>
      <c r="P702">
        <v>1</v>
      </c>
    </row>
    <row r="703" spans="1:20" x14ac:dyDescent="0.35">
      <c r="A703" t="s">
        <v>140</v>
      </c>
      <c r="B703">
        <v>19</v>
      </c>
      <c r="C703">
        <v>3</v>
      </c>
      <c r="D703" t="s">
        <v>29</v>
      </c>
      <c r="E703" s="16"/>
      <c r="F703" s="16"/>
      <c r="G703" t="s">
        <v>141</v>
      </c>
      <c r="H703" t="s">
        <v>46</v>
      </c>
      <c r="I703" s="16"/>
      <c r="J703">
        <v>21.9</v>
      </c>
      <c r="K703" s="23">
        <f t="shared" si="10"/>
        <v>0.75337138799999992</v>
      </c>
      <c r="N703" s="16"/>
      <c r="P703">
        <v>1</v>
      </c>
    </row>
    <row r="704" spans="1:20" x14ac:dyDescent="0.35">
      <c r="A704" t="s">
        <v>140</v>
      </c>
      <c r="B704">
        <v>19</v>
      </c>
      <c r="C704">
        <v>22</v>
      </c>
      <c r="D704" t="s">
        <v>29</v>
      </c>
      <c r="E704" s="16"/>
      <c r="F704" s="16"/>
      <c r="G704" t="s">
        <v>61</v>
      </c>
      <c r="H704" t="s">
        <v>46</v>
      </c>
      <c r="I704" s="16"/>
      <c r="J704">
        <v>23.8</v>
      </c>
      <c r="K704" s="23">
        <f t="shared" si="10"/>
        <v>0.88976395200000002</v>
      </c>
      <c r="N704" s="16"/>
      <c r="P704">
        <v>1</v>
      </c>
    </row>
    <row r="705" spans="1:20" x14ac:dyDescent="0.35">
      <c r="A705" t="s">
        <v>140</v>
      </c>
      <c r="B705">
        <v>19</v>
      </c>
      <c r="C705">
        <v>27</v>
      </c>
      <c r="D705" t="s">
        <v>29</v>
      </c>
      <c r="E705" s="16"/>
      <c r="F705" s="16"/>
      <c r="G705" t="s">
        <v>48</v>
      </c>
      <c r="H705" t="s">
        <v>46</v>
      </c>
      <c r="I705" s="16"/>
      <c r="J705">
        <v>24</v>
      </c>
      <c r="K705" s="23">
        <f t="shared" si="10"/>
        <v>0.90478080000000005</v>
      </c>
      <c r="N705" s="16"/>
      <c r="P705">
        <v>1</v>
      </c>
    </row>
    <row r="706" spans="1:20" x14ac:dyDescent="0.35">
      <c r="A706" t="s">
        <v>140</v>
      </c>
      <c r="B706">
        <v>19</v>
      </c>
      <c r="C706">
        <v>11</v>
      </c>
      <c r="D706" t="s">
        <v>29</v>
      </c>
      <c r="E706" s="16"/>
      <c r="F706" s="16"/>
      <c r="G706" t="s">
        <v>48</v>
      </c>
      <c r="H706" t="s">
        <v>46</v>
      </c>
      <c r="I706" s="16"/>
      <c r="J706">
        <v>24.3</v>
      </c>
      <c r="K706" s="23">
        <f t="shared" ref="K706:K769" si="11">(((J706/2)^2)*3.1416)/500</f>
        <v>0.92754169200000003</v>
      </c>
      <c r="N706" s="16"/>
      <c r="P706">
        <v>1</v>
      </c>
    </row>
    <row r="707" spans="1:20" x14ac:dyDescent="0.35">
      <c r="A707" t="s">
        <v>140</v>
      </c>
      <c r="B707">
        <v>19</v>
      </c>
      <c r="C707">
        <v>19</v>
      </c>
      <c r="D707" t="s">
        <v>29</v>
      </c>
      <c r="E707" s="16"/>
      <c r="F707" s="16"/>
      <c r="G707" t="s">
        <v>61</v>
      </c>
      <c r="H707" t="s">
        <v>46</v>
      </c>
      <c r="I707" s="16"/>
      <c r="J707">
        <v>24.4</v>
      </c>
      <c r="K707" s="23">
        <f t="shared" si="11"/>
        <v>0.93519148799999985</v>
      </c>
      <c r="N707" s="16"/>
      <c r="P707">
        <v>1</v>
      </c>
    </row>
    <row r="708" spans="1:20" x14ac:dyDescent="0.35">
      <c r="A708" t="s">
        <v>140</v>
      </c>
      <c r="B708">
        <v>19</v>
      </c>
      <c r="C708">
        <v>9</v>
      </c>
      <c r="D708" t="s">
        <v>29</v>
      </c>
      <c r="E708" s="16"/>
      <c r="F708" s="16"/>
      <c r="G708" t="s">
        <v>141</v>
      </c>
      <c r="H708" t="s">
        <v>46</v>
      </c>
      <c r="I708" s="16"/>
      <c r="J708">
        <v>25.9</v>
      </c>
      <c r="K708" s="23">
        <f t="shared" si="11"/>
        <v>1.0537083479999998</v>
      </c>
      <c r="N708" s="16"/>
      <c r="P708">
        <v>1</v>
      </c>
    </row>
    <row r="709" spans="1:20" x14ac:dyDescent="0.35">
      <c r="A709" t="s">
        <v>140</v>
      </c>
      <c r="B709">
        <v>19</v>
      </c>
      <c r="C709">
        <v>16</v>
      </c>
      <c r="D709" t="s">
        <v>29</v>
      </c>
      <c r="E709" s="16"/>
      <c r="F709" s="16"/>
      <c r="G709" t="s">
        <v>48</v>
      </c>
      <c r="H709" t="s">
        <v>46</v>
      </c>
      <c r="I709" s="16"/>
      <c r="J709">
        <v>27.3</v>
      </c>
      <c r="K709" s="23">
        <f t="shared" si="11"/>
        <v>1.170701532</v>
      </c>
      <c r="N709" s="16"/>
      <c r="P709">
        <v>1</v>
      </c>
    </row>
    <row r="710" spans="1:20" x14ac:dyDescent="0.35">
      <c r="A710" t="s">
        <v>140</v>
      </c>
      <c r="B710">
        <v>19</v>
      </c>
      <c r="C710">
        <v>8</v>
      </c>
      <c r="D710" t="s">
        <v>29</v>
      </c>
      <c r="E710" s="16"/>
      <c r="F710" s="16"/>
      <c r="G710" t="s">
        <v>147</v>
      </c>
      <c r="H710" t="s">
        <v>46</v>
      </c>
      <c r="I710" s="16"/>
      <c r="J710">
        <v>30.1</v>
      </c>
      <c r="K710" s="23">
        <f t="shared" si="11"/>
        <v>1.4231605080000003</v>
      </c>
      <c r="N710" s="16"/>
      <c r="P710">
        <v>1</v>
      </c>
      <c r="T710" t="s">
        <v>238</v>
      </c>
    </row>
    <row r="711" spans="1:20" x14ac:dyDescent="0.35">
      <c r="A711" t="s">
        <v>140</v>
      </c>
      <c r="B711">
        <v>19</v>
      </c>
      <c r="C711">
        <v>4</v>
      </c>
      <c r="D711" t="s">
        <v>29</v>
      </c>
      <c r="E711" s="16"/>
      <c r="F711" s="16"/>
      <c r="G711" t="s">
        <v>48</v>
      </c>
      <c r="H711" t="s">
        <v>46</v>
      </c>
      <c r="I711" s="16"/>
      <c r="J711">
        <v>30.5</v>
      </c>
      <c r="K711" s="23">
        <f t="shared" si="11"/>
        <v>1.4612366999999999</v>
      </c>
      <c r="N711" s="16"/>
      <c r="P711">
        <v>1</v>
      </c>
    </row>
    <row r="712" spans="1:20" x14ac:dyDescent="0.35">
      <c r="A712" t="s">
        <v>140</v>
      </c>
      <c r="B712">
        <v>19</v>
      </c>
      <c r="C712">
        <v>1</v>
      </c>
      <c r="D712" t="s">
        <v>29</v>
      </c>
      <c r="E712" s="16"/>
      <c r="F712" s="16"/>
      <c r="G712" t="s">
        <v>48</v>
      </c>
      <c r="H712" t="s">
        <v>46</v>
      </c>
      <c r="I712" s="16"/>
      <c r="J712">
        <v>31</v>
      </c>
      <c r="K712" s="23">
        <f t="shared" si="11"/>
        <v>1.5095388000000001</v>
      </c>
      <c r="N712" s="16"/>
      <c r="P712">
        <v>1</v>
      </c>
    </row>
    <row r="713" spans="1:20" x14ac:dyDescent="0.35">
      <c r="A713" t="s">
        <v>140</v>
      </c>
      <c r="B713">
        <v>19</v>
      </c>
      <c r="C713">
        <v>12</v>
      </c>
      <c r="D713" t="s">
        <v>29</v>
      </c>
      <c r="E713" s="16"/>
      <c r="F713" s="16"/>
      <c r="G713" t="s">
        <v>48</v>
      </c>
      <c r="H713" t="s">
        <v>46</v>
      </c>
      <c r="I713" s="16"/>
      <c r="J713">
        <v>31</v>
      </c>
      <c r="K713" s="23">
        <f t="shared" si="11"/>
        <v>1.5095388000000001</v>
      </c>
      <c r="N713" s="16"/>
      <c r="P713">
        <v>1</v>
      </c>
    </row>
    <row r="714" spans="1:20" x14ac:dyDescent="0.35">
      <c r="A714" t="s">
        <v>140</v>
      </c>
      <c r="B714">
        <v>19</v>
      </c>
      <c r="C714">
        <v>15</v>
      </c>
      <c r="D714" t="s">
        <v>29</v>
      </c>
      <c r="E714" s="16"/>
      <c r="F714" s="16"/>
      <c r="G714" t="s">
        <v>141</v>
      </c>
      <c r="H714" t="s">
        <v>46</v>
      </c>
      <c r="I714" s="16"/>
      <c r="J714">
        <v>32.200000000000003</v>
      </c>
      <c r="K714" s="23">
        <f t="shared" si="11"/>
        <v>1.6286682720000001</v>
      </c>
      <c r="N714" s="16"/>
      <c r="P714">
        <v>1</v>
      </c>
    </row>
    <row r="715" spans="1:20" x14ac:dyDescent="0.35">
      <c r="A715" t="s">
        <v>140</v>
      </c>
      <c r="B715">
        <v>19</v>
      </c>
      <c r="C715">
        <v>14</v>
      </c>
      <c r="D715" t="s">
        <v>29</v>
      </c>
      <c r="E715" s="16"/>
      <c r="F715" s="16"/>
      <c r="G715" t="s">
        <v>48</v>
      </c>
      <c r="H715" t="s">
        <v>46</v>
      </c>
      <c r="I715" s="16"/>
      <c r="J715">
        <v>32.9</v>
      </c>
      <c r="K715" s="23">
        <f t="shared" si="11"/>
        <v>1.7002496279999999</v>
      </c>
      <c r="N715" s="16"/>
      <c r="P715">
        <v>1</v>
      </c>
      <c r="Q715">
        <v>1</v>
      </c>
      <c r="R715">
        <v>0.8</v>
      </c>
      <c r="S715">
        <v>142</v>
      </c>
    </row>
    <row r="716" spans="1:20" x14ac:dyDescent="0.35">
      <c r="A716" t="s">
        <v>140</v>
      </c>
      <c r="B716">
        <v>19</v>
      </c>
      <c r="C716">
        <v>32</v>
      </c>
      <c r="D716" t="s">
        <v>29</v>
      </c>
      <c r="E716" s="16"/>
      <c r="F716" s="16"/>
      <c r="G716" t="s">
        <v>48</v>
      </c>
      <c r="H716" t="s">
        <v>46</v>
      </c>
      <c r="I716" s="16"/>
      <c r="J716">
        <v>34</v>
      </c>
      <c r="K716" s="23">
        <f t="shared" si="11"/>
        <v>1.8158448</v>
      </c>
      <c r="N716" s="16"/>
      <c r="P716">
        <v>1</v>
      </c>
    </row>
    <row r="717" spans="1:20" x14ac:dyDescent="0.35">
      <c r="A717" t="s">
        <v>140</v>
      </c>
      <c r="B717">
        <v>19</v>
      </c>
      <c r="C717">
        <v>31</v>
      </c>
      <c r="D717" t="s">
        <v>29</v>
      </c>
      <c r="E717" s="16"/>
      <c r="F717" s="16"/>
      <c r="G717" t="s">
        <v>48</v>
      </c>
      <c r="H717" t="s">
        <v>46</v>
      </c>
      <c r="I717" s="16"/>
      <c r="J717">
        <v>35.4</v>
      </c>
      <c r="K717" s="23">
        <f t="shared" si="11"/>
        <v>1.9684637279999997</v>
      </c>
      <c r="N717" s="16"/>
      <c r="P717">
        <v>1</v>
      </c>
    </row>
    <row r="718" spans="1:20" x14ac:dyDescent="0.35">
      <c r="A718" t="s">
        <v>140</v>
      </c>
      <c r="B718">
        <v>19</v>
      </c>
      <c r="C718">
        <v>13</v>
      </c>
      <c r="D718" t="s">
        <v>29</v>
      </c>
      <c r="E718" s="16"/>
      <c r="F718" s="16"/>
      <c r="G718" t="s">
        <v>141</v>
      </c>
      <c r="H718" t="s">
        <v>46</v>
      </c>
      <c r="I718" s="16"/>
      <c r="J718">
        <v>38.5</v>
      </c>
      <c r="K718" s="23">
        <f t="shared" si="11"/>
        <v>2.3283182999999998</v>
      </c>
      <c r="N718" s="16"/>
      <c r="P718">
        <v>1</v>
      </c>
    </row>
    <row r="719" spans="1:20" x14ac:dyDescent="0.35">
      <c r="A719" t="s">
        <v>140</v>
      </c>
      <c r="B719">
        <v>19</v>
      </c>
      <c r="C719">
        <v>34</v>
      </c>
      <c r="D719" t="s">
        <v>29</v>
      </c>
      <c r="E719" s="16"/>
      <c r="F719" s="16"/>
      <c r="G719" t="s">
        <v>48</v>
      </c>
      <c r="H719" t="s">
        <v>46</v>
      </c>
      <c r="I719" s="16"/>
      <c r="J719">
        <v>41.7</v>
      </c>
      <c r="K719" s="23">
        <f t="shared" si="11"/>
        <v>2.7314484120000007</v>
      </c>
      <c r="N719" s="16"/>
      <c r="P719">
        <v>1</v>
      </c>
    </row>
    <row r="720" spans="1:20" x14ac:dyDescent="0.35">
      <c r="A720" t="s">
        <v>140</v>
      </c>
      <c r="B720">
        <v>19</v>
      </c>
      <c r="C720">
        <v>24</v>
      </c>
      <c r="D720" t="s">
        <v>29</v>
      </c>
      <c r="E720" s="16"/>
      <c r="F720" s="16"/>
      <c r="G720" t="s">
        <v>48</v>
      </c>
      <c r="H720" t="s">
        <v>46</v>
      </c>
      <c r="I720" s="16"/>
      <c r="J720">
        <v>51.6</v>
      </c>
      <c r="K720" s="23">
        <f t="shared" si="11"/>
        <v>4.1823492479999995</v>
      </c>
      <c r="N720" s="16"/>
      <c r="P720">
        <v>1</v>
      </c>
    </row>
    <row r="721" spans="1:20" x14ac:dyDescent="0.35">
      <c r="A721" t="s">
        <v>140</v>
      </c>
      <c r="B721">
        <v>19</v>
      </c>
      <c r="C721">
        <v>25</v>
      </c>
      <c r="D721" t="s">
        <v>29</v>
      </c>
      <c r="E721" s="16"/>
      <c r="F721" s="16"/>
      <c r="G721" t="s">
        <v>50</v>
      </c>
      <c r="H721" t="s">
        <v>46</v>
      </c>
      <c r="I721" s="16"/>
      <c r="J721">
        <v>129</v>
      </c>
      <c r="K721" s="23">
        <f t="shared" si="11"/>
        <v>26.139682799999999</v>
      </c>
      <c r="N721" s="16"/>
      <c r="P721">
        <v>1</v>
      </c>
    </row>
    <row r="722" spans="1:20" x14ac:dyDescent="0.35">
      <c r="A722" t="s">
        <v>140</v>
      </c>
      <c r="B722">
        <v>19</v>
      </c>
      <c r="C722">
        <v>21</v>
      </c>
      <c r="D722" t="s">
        <v>29</v>
      </c>
      <c r="E722" s="16"/>
      <c r="F722" s="16"/>
      <c r="G722" t="s">
        <v>61</v>
      </c>
      <c r="H722" t="s">
        <v>119</v>
      </c>
      <c r="I722" s="16"/>
      <c r="J722">
        <v>48.2</v>
      </c>
      <c r="K722" s="23">
        <f t="shared" si="11"/>
        <v>3.6493453920000003</v>
      </c>
      <c r="N722" s="16"/>
      <c r="O722" t="s">
        <v>180</v>
      </c>
      <c r="T722" t="s">
        <v>207</v>
      </c>
    </row>
    <row r="723" spans="1:20" x14ac:dyDescent="0.35">
      <c r="A723" t="s">
        <v>140</v>
      </c>
      <c r="B723">
        <v>19</v>
      </c>
      <c r="C723">
        <v>20</v>
      </c>
      <c r="D723" t="s">
        <v>29</v>
      </c>
      <c r="E723" s="16"/>
      <c r="F723" s="16"/>
      <c r="G723" t="s">
        <v>61</v>
      </c>
      <c r="H723" t="s">
        <v>119</v>
      </c>
      <c r="I723" s="16"/>
      <c r="J723">
        <v>54.4</v>
      </c>
      <c r="K723" s="23">
        <f t="shared" si="11"/>
        <v>4.6485626879999993</v>
      </c>
      <c r="N723" s="16"/>
      <c r="O723" t="s">
        <v>120</v>
      </c>
    </row>
    <row r="724" spans="1:20" x14ac:dyDescent="0.35">
      <c r="A724" t="s">
        <v>140</v>
      </c>
      <c r="B724">
        <v>19</v>
      </c>
      <c r="C724">
        <v>23</v>
      </c>
      <c r="D724" t="s">
        <v>29</v>
      </c>
      <c r="E724" s="16"/>
      <c r="F724" s="16"/>
      <c r="G724" t="s">
        <v>61</v>
      </c>
      <c r="H724" t="s">
        <v>119</v>
      </c>
      <c r="I724" s="16"/>
      <c r="J724">
        <v>73</v>
      </c>
      <c r="K724" s="23">
        <f t="shared" si="11"/>
        <v>8.3707931999999996</v>
      </c>
      <c r="N724" s="16"/>
      <c r="O724" t="s">
        <v>180</v>
      </c>
      <c r="T724" t="s">
        <v>260</v>
      </c>
    </row>
    <row r="725" spans="1:20" x14ac:dyDescent="0.35">
      <c r="A725" t="s">
        <v>140</v>
      </c>
      <c r="B725">
        <v>19</v>
      </c>
      <c r="C725">
        <v>5</v>
      </c>
      <c r="D725" t="s">
        <v>29</v>
      </c>
      <c r="E725" s="16"/>
      <c r="F725" s="16"/>
      <c r="G725" t="s">
        <v>49</v>
      </c>
      <c r="H725" t="s">
        <v>119</v>
      </c>
      <c r="I725" s="16"/>
      <c r="J725">
        <v>98.4</v>
      </c>
      <c r="K725" s="23">
        <f t="shared" si="11"/>
        <v>15.209365248000001</v>
      </c>
      <c r="N725" s="16"/>
      <c r="T725" t="s">
        <v>238</v>
      </c>
    </row>
    <row r="726" spans="1:20" x14ac:dyDescent="0.35">
      <c r="A726" t="s">
        <v>140</v>
      </c>
      <c r="B726">
        <v>20</v>
      </c>
      <c r="C726">
        <v>6</v>
      </c>
      <c r="D726" s="3" t="s">
        <v>29</v>
      </c>
      <c r="E726" s="20"/>
      <c r="F726" s="20"/>
      <c r="G726" t="s">
        <v>147</v>
      </c>
      <c r="H726" t="s">
        <v>46</v>
      </c>
      <c r="I726" s="16"/>
      <c r="J726">
        <v>7.8</v>
      </c>
      <c r="K726" s="23">
        <f t="shared" si="11"/>
        <v>9.5567472000000001E-2</v>
      </c>
      <c r="N726" s="16"/>
      <c r="P726">
        <v>2</v>
      </c>
      <c r="T726" t="s">
        <v>263</v>
      </c>
    </row>
    <row r="727" spans="1:20" x14ac:dyDescent="0.35">
      <c r="A727" t="s">
        <v>140</v>
      </c>
      <c r="B727">
        <v>20</v>
      </c>
      <c r="C727">
        <v>12</v>
      </c>
      <c r="D727" s="3" t="s">
        <v>29</v>
      </c>
      <c r="E727" s="20"/>
      <c r="F727" s="20"/>
      <c r="G727" t="s">
        <v>47</v>
      </c>
      <c r="H727" t="s">
        <v>46</v>
      </c>
      <c r="I727" s="16"/>
      <c r="J727">
        <v>8.1</v>
      </c>
      <c r="K727" s="23">
        <f t="shared" si="11"/>
        <v>0.103060188</v>
      </c>
      <c r="N727" s="16"/>
      <c r="P727">
        <v>2</v>
      </c>
    </row>
    <row r="728" spans="1:20" x14ac:dyDescent="0.35">
      <c r="A728" t="s">
        <v>140</v>
      </c>
      <c r="B728">
        <v>20</v>
      </c>
      <c r="C728">
        <v>4</v>
      </c>
      <c r="D728" s="3" t="s">
        <v>29</v>
      </c>
      <c r="E728" s="20"/>
      <c r="F728" s="20"/>
      <c r="G728" t="s">
        <v>147</v>
      </c>
      <c r="H728" t="s">
        <v>46</v>
      </c>
      <c r="I728" s="16"/>
      <c r="J728">
        <v>8.4</v>
      </c>
      <c r="K728" s="23">
        <f t="shared" si="11"/>
        <v>0.11083564800000001</v>
      </c>
      <c r="N728" s="16"/>
      <c r="P728">
        <v>2</v>
      </c>
    </row>
    <row r="729" spans="1:20" x14ac:dyDescent="0.35">
      <c r="A729" t="s">
        <v>140</v>
      </c>
      <c r="B729">
        <v>20</v>
      </c>
      <c r="C729">
        <v>26</v>
      </c>
      <c r="D729" s="3" t="s">
        <v>29</v>
      </c>
      <c r="E729" s="20"/>
      <c r="F729" s="20"/>
      <c r="G729" t="s">
        <v>147</v>
      </c>
      <c r="H729" t="s">
        <v>46</v>
      </c>
      <c r="I729" s="16"/>
      <c r="J729">
        <v>8.6999999999999993</v>
      </c>
      <c r="K729" s="23">
        <f t="shared" si="11"/>
        <v>0.11889385199999997</v>
      </c>
      <c r="N729" s="16"/>
      <c r="P729">
        <v>2</v>
      </c>
    </row>
    <row r="730" spans="1:20" x14ac:dyDescent="0.35">
      <c r="A730" t="s">
        <v>140</v>
      </c>
      <c r="B730">
        <v>20</v>
      </c>
      <c r="C730">
        <v>9</v>
      </c>
      <c r="D730" s="3" t="s">
        <v>29</v>
      </c>
      <c r="E730" s="20"/>
      <c r="F730" s="20"/>
      <c r="G730" t="s">
        <v>147</v>
      </c>
      <c r="H730" t="s">
        <v>46</v>
      </c>
      <c r="I730" s="16"/>
      <c r="J730">
        <v>9.8000000000000007</v>
      </c>
      <c r="K730" s="23">
        <f t="shared" si="11"/>
        <v>0.15085963200000002</v>
      </c>
      <c r="N730" s="16"/>
      <c r="P730">
        <v>1</v>
      </c>
    </row>
    <row r="731" spans="1:20" x14ac:dyDescent="0.35">
      <c r="A731" t="s">
        <v>140</v>
      </c>
      <c r="B731">
        <v>20</v>
      </c>
      <c r="C731">
        <v>20</v>
      </c>
      <c r="D731" s="3" t="s">
        <v>29</v>
      </c>
      <c r="E731" s="20"/>
      <c r="F731" s="20"/>
      <c r="G731" t="s">
        <v>147</v>
      </c>
      <c r="H731" t="s">
        <v>46</v>
      </c>
      <c r="I731" s="16"/>
      <c r="J731">
        <v>10.199999999999999</v>
      </c>
      <c r="K731" s="23">
        <f t="shared" si="11"/>
        <v>0.163426032</v>
      </c>
      <c r="N731" s="16"/>
      <c r="P731">
        <v>2</v>
      </c>
    </row>
    <row r="732" spans="1:20" x14ac:dyDescent="0.35">
      <c r="A732" t="s">
        <v>140</v>
      </c>
      <c r="B732">
        <v>20</v>
      </c>
      <c r="C732">
        <v>7</v>
      </c>
      <c r="D732" s="3" t="s">
        <v>29</v>
      </c>
      <c r="E732" s="20"/>
      <c r="F732" s="20"/>
      <c r="G732" t="s">
        <v>147</v>
      </c>
      <c r="H732" t="s">
        <v>46</v>
      </c>
      <c r="I732" s="16"/>
      <c r="J732">
        <v>10.7</v>
      </c>
      <c r="K732" s="23">
        <f t="shared" si="11"/>
        <v>0.17984089199999997</v>
      </c>
      <c r="N732" s="16"/>
      <c r="P732">
        <v>2</v>
      </c>
    </row>
    <row r="733" spans="1:20" x14ac:dyDescent="0.35">
      <c r="A733" t="s">
        <v>140</v>
      </c>
      <c r="B733">
        <v>20</v>
      </c>
      <c r="C733">
        <v>24</v>
      </c>
      <c r="D733" s="3" t="s">
        <v>29</v>
      </c>
      <c r="E733" s="20"/>
      <c r="F733" s="20"/>
      <c r="G733" t="s">
        <v>48</v>
      </c>
      <c r="H733" t="s">
        <v>46</v>
      </c>
      <c r="I733" s="16"/>
      <c r="J733">
        <v>10.9</v>
      </c>
      <c r="K733" s="23">
        <f t="shared" si="11"/>
        <v>0.18662674799999998</v>
      </c>
      <c r="N733" s="16"/>
      <c r="P733">
        <v>2</v>
      </c>
    </row>
    <row r="734" spans="1:20" x14ac:dyDescent="0.35">
      <c r="A734" t="s">
        <v>140</v>
      </c>
      <c r="B734">
        <v>20</v>
      </c>
      <c r="C734">
        <v>5</v>
      </c>
      <c r="D734" s="3" t="s">
        <v>29</v>
      </c>
      <c r="E734" s="20"/>
      <c r="F734" s="20"/>
      <c r="G734" t="s">
        <v>147</v>
      </c>
      <c r="H734" t="s">
        <v>46</v>
      </c>
      <c r="I734" s="16"/>
      <c r="J734">
        <v>11.4</v>
      </c>
      <c r="K734" s="23">
        <f t="shared" si="11"/>
        <v>0.20414116800000001</v>
      </c>
      <c r="N734" s="16"/>
      <c r="P734">
        <v>2</v>
      </c>
    </row>
    <row r="735" spans="1:20" x14ac:dyDescent="0.35">
      <c r="A735" t="s">
        <v>140</v>
      </c>
      <c r="B735">
        <v>20</v>
      </c>
      <c r="C735">
        <v>29</v>
      </c>
      <c r="D735" s="3" t="s">
        <v>29</v>
      </c>
      <c r="E735" s="20"/>
      <c r="F735" s="20"/>
      <c r="G735" t="s">
        <v>147</v>
      </c>
      <c r="H735" t="s">
        <v>46</v>
      </c>
      <c r="I735" s="16"/>
      <c r="J735">
        <v>12.1</v>
      </c>
      <c r="K735" s="23">
        <f t="shared" si="11"/>
        <v>0.229980828</v>
      </c>
      <c r="N735" s="16"/>
      <c r="P735">
        <v>2</v>
      </c>
    </row>
    <row r="736" spans="1:20" x14ac:dyDescent="0.35">
      <c r="A736" t="s">
        <v>140</v>
      </c>
      <c r="B736">
        <v>20</v>
      </c>
      <c r="C736">
        <v>15</v>
      </c>
      <c r="D736" s="3" t="s">
        <v>29</v>
      </c>
      <c r="E736" s="20"/>
      <c r="F736" s="20"/>
      <c r="G736" t="s">
        <v>147</v>
      </c>
      <c r="H736" t="s">
        <v>46</v>
      </c>
      <c r="I736" s="16"/>
      <c r="J736">
        <v>12.2</v>
      </c>
      <c r="K736" s="23">
        <f t="shared" si="11"/>
        <v>0.23379787199999996</v>
      </c>
      <c r="N736" s="16"/>
      <c r="P736">
        <v>2</v>
      </c>
    </row>
    <row r="737" spans="1:20" x14ac:dyDescent="0.35">
      <c r="A737" t="s">
        <v>140</v>
      </c>
      <c r="B737">
        <v>20</v>
      </c>
      <c r="C737">
        <v>1</v>
      </c>
      <c r="D737" s="3" t="s">
        <v>29</v>
      </c>
      <c r="E737" s="20"/>
      <c r="F737" s="20"/>
      <c r="G737" t="s">
        <v>48</v>
      </c>
      <c r="H737" t="s">
        <v>46</v>
      </c>
      <c r="I737" s="16"/>
      <c r="J737">
        <v>13.4</v>
      </c>
      <c r="K737" s="23">
        <f t="shared" si="11"/>
        <v>0.28205284799999997</v>
      </c>
      <c r="N737" s="16"/>
      <c r="P737">
        <v>2</v>
      </c>
    </row>
    <row r="738" spans="1:20" x14ac:dyDescent="0.35">
      <c r="A738" t="s">
        <v>140</v>
      </c>
      <c r="B738">
        <v>20</v>
      </c>
      <c r="C738">
        <v>22</v>
      </c>
      <c r="D738" s="3" t="s">
        <v>29</v>
      </c>
      <c r="E738" s="20"/>
      <c r="F738" s="20"/>
      <c r="G738" t="s">
        <v>147</v>
      </c>
      <c r="H738" t="s">
        <v>46</v>
      </c>
      <c r="I738" s="16"/>
      <c r="J738">
        <v>13.8</v>
      </c>
      <c r="K738" s="23">
        <f t="shared" si="11"/>
        <v>0.29914315200000002</v>
      </c>
      <c r="N738" s="16"/>
      <c r="P738">
        <v>1</v>
      </c>
    </row>
    <row r="739" spans="1:20" x14ac:dyDescent="0.35">
      <c r="A739" t="s">
        <v>140</v>
      </c>
      <c r="B739">
        <v>20</v>
      </c>
      <c r="C739">
        <v>3</v>
      </c>
      <c r="D739" s="3" t="s">
        <v>29</v>
      </c>
      <c r="E739" s="20"/>
      <c r="F739" s="20"/>
      <c r="G739" t="s">
        <v>147</v>
      </c>
      <c r="H739" t="s">
        <v>46</v>
      </c>
      <c r="I739" s="16"/>
      <c r="J739">
        <v>14.7</v>
      </c>
      <c r="K739" s="23">
        <f t="shared" si="11"/>
        <v>0.33943417199999992</v>
      </c>
      <c r="N739" s="16"/>
      <c r="P739">
        <v>2</v>
      </c>
    </row>
    <row r="740" spans="1:20" x14ac:dyDescent="0.35">
      <c r="A740" t="s">
        <v>140</v>
      </c>
      <c r="B740">
        <v>20</v>
      </c>
      <c r="C740">
        <v>14</v>
      </c>
      <c r="D740" s="3" t="s">
        <v>29</v>
      </c>
      <c r="E740" s="20"/>
      <c r="F740" s="20"/>
      <c r="G740" t="s">
        <v>147</v>
      </c>
      <c r="H740" t="s">
        <v>46</v>
      </c>
      <c r="I740" s="16"/>
      <c r="J740">
        <v>18.399999999999999</v>
      </c>
      <c r="K740" s="23">
        <f t="shared" si="11"/>
        <v>0.53181004799999998</v>
      </c>
      <c r="N740" s="16"/>
      <c r="P740">
        <v>1</v>
      </c>
    </row>
    <row r="741" spans="1:20" x14ac:dyDescent="0.35">
      <c r="A741" t="s">
        <v>140</v>
      </c>
      <c r="B741">
        <v>20</v>
      </c>
      <c r="C741">
        <v>17</v>
      </c>
      <c r="D741" s="3" t="s">
        <v>29</v>
      </c>
      <c r="E741" s="20"/>
      <c r="F741" s="20"/>
      <c r="G741" t="s">
        <v>47</v>
      </c>
      <c r="H741" t="s">
        <v>46</v>
      </c>
      <c r="I741" s="16"/>
      <c r="J741">
        <v>19.899999999999999</v>
      </c>
      <c r="K741" s="23">
        <f t="shared" si="11"/>
        <v>0.62205250799999989</v>
      </c>
      <c r="N741" s="16"/>
      <c r="P741">
        <v>3</v>
      </c>
    </row>
    <row r="742" spans="1:20" x14ac:dyDescent="0.35">
      <c r="A742" t="s">
        <v>140</v>
      </c>
      <c r="B742">
        <v>20</v>
      </c>
      <c r="C742">
        <v>13</v>
      </c>
      <c r="D742" s="3" t="s">
        <v>29</v>
      </c>
      <c r="E742" s="20"/>
      <c r="F742" s="20"/>
      <c r="G742" t="s">
        <v>48</v>
      </c>
      <c r="H742" t="s">
        <v>46</v>
      </c>
      <c r="I742" s="16"/>
      <c r="J742">
        <v>24.3</v>
      </c>
      <c r="K742" s="23">
        <f t="shared" si="11"/>
        <v>0.92754169200000003</v>
      </c>
      <c r="N742" s="16"/>
      <c r="P742">
        <v>1</v>
      </c>
    </row>
    <row r="743" spans="1:20" x14ac:dyDescent="0.35">
      <c r="A743" t="s">
        <v>140</v>
      </c>
      <c r="B743">
        <v>20</v>
      </c>
      <c r="C743">
        <v>16</v>
      </c>
      <c r="D743" s="3" t="s">
        <v>29</v>
      </c>
      <c r="E743" s="20"/>
      <c r="F743" s="20"/>
      <c r="G743" t="s">
        <v>48</v>
      </c>
      <c r="H743" t="s">
        <v>46</v>
      </c>
      <c r="I743" s="16"/>
      <c r="J743">
        <v>26.3</v>
      </c>
      <c r="K743" s="23">
        <f t="shared" si="11"/>
        <v>1.086506652</v>
      </c>
      <c r="N743" s="16"/>
      <c r="P743">
        <v>1</v>
      </c>
    </row>
    <row r="744" spans="1:20" x14ac:dyDescent="0.35">
      <c r="A744" t="s">
        <v>140</v>
      </c>
      <c r="B744">
        <v>20</v>
      </c>
      <c r="C744">
        <v>19</v>
      </c>
      <c r="D744" s="3" t="s">
        <v>29</v>
      </c>
      <c r="E744" s="20"/>
      <c r="F744" s="20"/>
      <c r="G744" t="s">
        <v>47</v>
      </c>
      <c r="H744" t="s">
        <v>46</v>
      </c>
      <c r="I744" s="16"/>
      <c r="J744">
        <v>28.1</v>
      </c>
      <c r="K744" s="23">
        <f t="shared" si="11"/>
        <v>1.2403193880000001</v>
      </c>
      <c r="N744" s="16"/>
      <c r="P744">
        <v>3</v>
      </c>
    </row>
    <row r="745" spans="1:20" x14ac:dyDescent="0.35">
      <c r="A745" t="s">
        <v>140</v>
      </c>
      <c r="B745">
        <v>20</v>
      </c>
      <c r="C745">
        <v>10</v>
      </c>
      <c r="D745" s="3" t="s">
        <v>29</v>
      </c>
      <c r="E745" s="20"/>
      <c r="F745" s="20"/>
      <c r="G745" t="s">
        <v>141</v>
      </c>
      <c r="H745" t="s">
        <v>46</v>
      </c>
      <c r="I745" s="16"/>
      <c r="J745">
        <v>29.2</v>
      </c>
      <c r="K745" s="23">
        <f t="shared" si="11"/>
        <v>1.339326912</v>
      </c>
      <c r="N745" s="16"/>
      <c r="P745">
        <v>1</v>
      </c>
    </row>
    <row r="746" spans="1:20" x14ac:dyDescent="0.35">
      <c r="A746" t="s">
        <v>140</v>
      </c>
      <c r="B746">
        <v>20</v>
      </c>
      <c r="C746">
        <v>28</v>
      </c>
      <c r="D746" s="3" t="s">
        <v>29</v>
      </c>
      <c r="E746" s="20"/>
      <c r="F746" s="20"/>
      <c r="G746" t="s">
        <v>48</v>
      </c>
      <c r="H746" t="s">
        <v>46</v>
      </c>
      <c r="I746" s="16"/>
      <c r="J746">
        <v>30.1</v>
      </c>
      <c r="K746" s="23">
        <f t="shared" si="11"/>
        <v>1.4231605080000003</v>
      </c>
      <c r="N746" s="16"/>
      <c r="P746">
        <v>2</v>
      </c>
      <c r="Q746">
        <v>2</v>
      </c>
      <c r="R746">
        <v>3.4</v>
      </c>
      <c r="S746">
        <v>341</v>
      </c>
    </row>
    <row r="747" spans="1:20" x14ac:dyDescent="0.35">
      <c r="A747" t="s">
        <v>140</v>
      </c>
      <c r="B747">
        <v>20</v>
      </c>
      <c r="C747">
        <v>11</v>
      </c>
      <c r="D747" s="3" t="s">
        <v>29</v>
      </c>
      <c r="E747" s="20"/>
      <c r="F747" s="20"/>
      <c r="G747" t="s">
        <v>141</v>
      </c>
      <c r="H747" t="s">
        <v>46</v>
      </c>
      <c r="I747" s="16"/>
      <c r="J747">
        <v>31.1</v>
      </c>
      <c r="K747" s="23">
        <f t="shared" si="11"/>
        <v>1.5192934680000001</v>
      </c>
      <c r="N747" s="16"/>
      <c r="P747">
        <v>1</v>
      </c>
    </row>
    <row r="748" spans="1:20" x14ac:dyDescent="0.35">
      <c r="A748" t="s">
        <v>140</v>
      </c>
      <c r="B748">
        <v>20</v>
      </c>
      <c r="C748">
        <v>2</v>
      </c>
      <c r="D748" s="3" t="s">
        <v>29</v>
      </c>
      <c r="E748" s="20"/>
      <c r="F748" s="20"/>
      <c r="G748" t="s">
        <v>48</v>
      </c>
      <c r="H748" t="s">
        <v>46</v>
      </c>
      <c r="I748" s="16"/>
      <c r="J748">
        <v>35.700000000000003</v>
      </c>
      <c r="K748" s="23">
        <f t="shared" si="11"/>
        <v>2.0019688920000003</v>
      </c>
      <c r="N748" s="16"/>
      <c r="P748">
        <v>2</v>
      </c>
    </row>
    <row r="749" spans="1:20" x14ac:dyDescent="0.35">
      <c r="A749" t="s">
        <v>140</v>
      </c>
      <c r="B749">
        <v>20</v>
      </c>
      <c r="C749">
        <v>27</v>
      </c>
      <c r="D749" s="3" t="s">
        <v>29</v>
      </c>
      <c r="E749" s="20"/>
      <c r="F749" s="20"/>
      <c r="G749" t="s">
        <v>48</v>
      </c>
      <c r="H749" t="s">
        <v>46</v>
      </c>
      <c r="I749" s="16"/>
      <c r="J749">
        <v>40.799999999999997</v>
      </c>
      <c r="K749" s="23">
        <f t="shared" si="11"/>
        <v>2.614816512</v>
      </c>
      <c r="N749" s="16"/>
      <c r="P749">
        <v>4</v>
      </c>
    </row>
    <row r="750" spans="1:20" x14ac:dyDescent="0.35">
      <c r="A750" t="s">
        <v>140</v>
      </c>
      <c r="B750">
        <v>20</v>
      </c>
      <c r="C750">
        <v>8</v>
      </c>
      <c r="D750" s="3" t="s">
        <v>29</v>
      </c>
      <c r="E750" s="20"/>
      <c r="F750" s="20"/>
      <c r="G750" t="s">
        <v>48</v>
      </c>
      <c r="H750" t="s">
        <v>46</v>
      </c>
      <c r="I750" s="16"/>
      <c r="J750">
        <v>48.5</v>
      </c>
      <c r="K750" s="23">
        <f t="shared" si="11"/>
        <v>3.6949142999999998</v>
      </c>
      <c r="N750" s="16"/>
      <c r="P750">
        <v>4</v>
      </c>
      <c r="T750" t="s">
        <v>264</v>
      </c>
    </row>
    <row r="751" spans="1:20" x14ac:dyDescent="0.35">
      <c r="A751" t="s">
        <v>140</v>
      </c>
      <c r="B751">
        <v>20</v>
      </c>
      <c r="C751">
        <v>18</v>
      </c>
      <c r="D751" s="3" t="s">
        <v>29</v>
      </c>
      <c r="E751" s="20"/>
      <c r="F751" s="20"/>
      <c r="G751" t="s">
        <v>141</v>
      </c>
      <c r="H751" t="s">
        <v>46</v>
      </c>
      <c r="I751" s="16"/>
      <c r="J751">
        <v>51.8</v>
      </c>
      <c r="K751" s="23">
        <f t="shared" si="11"/>
        <v>4.2148333919999992</v>
      </c>
      <c r="N751" s="16"/>
      <c r="P751">
        <v>2</v>
      </c>
      <c r="Q751">
        <v>1</v>
      </c>
      <c r="R751">
        <v>5.2</v>
      </c>
      <c r="S751">
        <v>242</v>
      </c>
    </row>
    <row r="752" spans="1:20" x14ac:dyDescent="0.35">
      <c r="A752" t="s">
        <v>140</v>
      </c>
      <c r="B752">
        <v>20</v>
      </c>
      <c r="C752">
        <v>21</v>
      </c>
      <c r="D752" s="3" t="s">
        <v>29</v>
      </c>
      <c r="E752" s="20"/>
      <c r="F752" s="20"/>
      <c r="G752" t="s">
        <v>61</v>
      </c>
      <c r="H752" t="s">
        <v>46</v>
      </c>
      <c r="I752" s="16"/>
      <c r="J752">
        <v>138</v>
      </c>
      <c r="K752" s="23">
        <f t="shared" si="11"/>
        <v>29.914315200000001</v>
      </c>
      <c r="L752">
        <v>25</v>
      </c>
      <c r="M752">
        <v>75</v>
      </c>
      <c r="N752" s="16"/>
      <c r="P752">
        <v>1</v>
      </c>
    </row>
    <row r="753" spans="1:20" x14ac:dyDescent="0.35">
      <c r="A753" t="s">
        <v>140</v>
      </c>
      <c r="B753">
        <v>20</v>
      </c>
      <c r="C753">
        <v>23</v>
      </c>
      <c r="D753" s="3" t="s">
        <v>29</v>
      </c>
      <c r="E753" s="20"/>
      <c r="F753" s="20"/>
      <c r="G753" t="s">
        <v>61</v>
      </c>
      <c r="H753" t="s">
        <v>46</v>
      </c>
      <c r="I753" s="16"/>
      <c r="J753">
        <v>160.9</v>
      </c>
      <c r="K753" s="23">
        <f t="shared" si="11"/>
        <v>40.666142747999999</v>
      </c>
      <c r="L753">
        <v>5</v>
      </c>
      <c r="M753">
        <v>95</v>
      </c>
      <c r="N753" s="16"/>
      <c r="P753">
        <v>1</v>
      </c>
    </row>
    <row r="754" spans="1:20" x14ac:dyDescent="0.35">
      <c r="A754" t="s">
        <v>140</v>
      </c>
      <c r="B754">
        <v>20</v>
      </c>
      <c r="C754">
        <v>25</v>
      </c>
      <c r="D754" s="3" t="s">
        <v>29</v>
      </c>
      <c r="E754" s="20"/>
      <c r="F754" s="20"/>
      <c r="G754" t="s">
        <v>61</v>
      </c>
      <c r="H754" t="s">
        <v>46</v>
      </c>
      <c r="I754" s="16"/>
      <c r="J754">
        <v>169.6</v>
      </c>
      <c r="K754" s="23">
        <f t="shared" si="11"/>
        <v>45.182742528000006</v>
      </c>
      <c r="L754">
        <v>5</v>
      </c>
      <c r="M754">
        <v>95</v>
      </c>
      <c r="N754" s="16"/>
      <c r="P754">
        <v>1</v>
      </c>
    </row>
    <row r="755" spans="1:20" x14ac:dyDescent="0.35">
      <c r="A755" t="s">
        <v>114</v>
      </c>
      <c r="B755">
        <v>3</v>
      </c>
      <c r="C755">
        <v>2</v>
      </c>
      <c r="D755" s="8" t="s">
        <v>29</v>
      </c>
      <c r="E755" s="20"/>
      <c r="F755" s="20"/>
      <c r="G755" t="s">
        <v>48</v>
      </c>
      <c r="H755" t="s">
        <v>46</v>
      </c>
      <c r="I755" s="16"/>
      <c r="J755">
        <v>13.3</v>
      </c>
      <c r="K755" s="23">
        <f t="shared" si="11"/>
        <v>0.27785881200000001</v>
      </c>
      <c r="N755" s="16"/>
      <c r="P755">
        <v>1</v>
      </c>
    </row>
    <row r="756" spans="1:20" x14ac:dyDescent="0.35">
      <c r="A756" t="s">
        <v>114</v>
      </c>
      <c r="B756">
        <v>3</v>
      </c>
      <c r="C756">
        <v>7</v>
      </c>
      <c r="D756" s="8" t="s">
        <v>29</v>
      </c>
      <c r="E756" s="20"/>
      <c r="F756" s="20"/>
      <c r="G756" t="s">
        <v>48</v>
      </c>
      <c r="H756" t="s">
        <v>46</v>
      </c>
      <c r="I756" s="16"/>
      <c r="J756">
        <v>14.3</v>
      </c>
      <c r="K756" s="23">
        <f t="shared" si="11"/>
        <v>0.32121289200000003</v>
      </c>
      <c r="N756" s="16"/>
      <c r="P756">
        <v>1</v>
      </c>
    </row>
    <row r="757" spans="1:20" x14ac:dyDescent="0.35">
      <c r="A757" t="s">
        <v>114</v>
      </c>
      <c r="B757">
        <v>3</v>
      </c>
      <c r="C757">
        <v>4</v>
      </c>
      <c r="D757" s="8" t="s">
        <v>29</v>
      </c>
      <c r="E757" s="20"/>
      <c r="F757" s="20"/>
      <c r="G757" t="s">
        <v>50</v>
      </c>
      <c r="H757" t="s">
        <v>46</v>
      </c>
      <c r="I757" s="16"/>
      <c r="J757">
        <v>14.8</v>
      </c>
      <c r="K757" s="23">
        <f t="shared" si="11"/>
        <v>0.34406803200000002</v>
      </c>
      <c r="N757" s="16"/>
      <c r="P757">
        <v>1</v>
      </c>
    </row>
    <row r="758" spans="1:20" x14ac:dyDescent="0.35">
      <c r="A758" t="s">
        <v>114</v>
      </c>
      <c r="B758">
        <v>3</v>
      </c>
      <c r="C758">
        <v>5</v>
      </c>
      <c r="D758" s="8" t="s">
        <v>29</v>
      </c>
      <c r="E758" s="20"/>
      <c r="F758" s="20"/>
      <c r="G758" t="s">
        <v>61</v>
      </c>
      <c r="H758" t="s">
        <v>46</v>
      </c>
      <c r="I758" s="16"/>
      <c r="J758">
        <v>16.5</v>
      </c>
      <c r="K758" s="23">
        <f t="shared" si="11"/>
        <v>0.42765030000000004</v>
      </c>
      <c r="N758" s="16"/>
      <c r="P758">
        <v>2</v>
      </c>
    </row>
    <row r="759" spans="1:20" x14ac:dyDescent="0.35">
      <c r="A759" t="s">
        <v>114</v>
      </c>
      <c r="B759">
        <v>3</v>
      </c>
      <c r="C759">
        <v>15</v>
      </c>
      <c r="D759" s="8" t="s">
        <v>29</v>
      </c>
      <c r="E759" s="20"/>
      <c r="F759" s="20"/>
      <c r="G759" t="s">
        <v>48</v>
      </c>
      <c r="H759" t="s">
        <v>46</v>
      </c>
      <c r="I759" s="16"/>
      <c r="J759">
        <v>17.2</v>
      </c>
      <c r="K759" s="23">
        <f t="shared" si="11"/>
        <v>0.46470547199999995</v>
      </c>
      <c r="N759" s="16"/>
      <c r="P759">
        <v>1</v>
      </c>
    </row>
    <row r="760" spans="1:20" x14ac:dyDescent="0.35">
      <c r="A760" t="s">
        <v>114</v>
      </c>
      <c r="B760">
        <v>3</v>
      </c>
      <c r="C760">
        <v>1</v>
      </c>
      <c r="D760" s="8" t="s">
        <v>29</v>
      </c>
      <c r="E760" s="20"/>
      <c r="F760" s="20"/>
      <c r="G760" t="s">
        <v>48</v>
      </c>
      <c r="H760" t="s">
        <v>46</v>
      </c>
      <c r="I760" s="16"/>
      <c r="J760">
        <v>24.3</v>
      </c>
      <c r="K760" s="23">
        <f t="shared" si="11"/>
        <v>0.92754169200000003</v>
      </c>
      <c r="N760" s="16"/>
      <c r="P760">
        <v>3</v>
      </c>
    </row>
    <row r="761" spans="1:20" x14ac:dyDescent="0.35">
      <c r="A761" t="s">
        <v>114</v>
      </c>
      <c r="B761">
        <v>3</v>
      </c>
      <c r="C761">
        <v>22</v>
      </c>
      <c r="D761" s="8" t="s">
        <v>29</v>
      </c>
      <c r="E761" s="20"/>
      <c r="F761" s="20"/>
      <c r="G761" t="s">
        <v>61</v>
      </c>
      <c r="H761" t="s">
        <v>46</v>
      </c>
      <c r="I761" s="16"/>
      <c r="J761">
        <v>29.1</v>
      </c>
      <c r="K761" s="23">
        <f t="shared" si="11"/>
        <v>1.3301691480000002</v>
      </c>
      <c r="N761" s="16"/>
      <c r="P761">
        <v>1</v>
      </c>
    </row>
    <row r="762" spans="1:20" x14ac:dyDescent="0.35">
      <c r="A762" t="s">
        <v>114</v>
      </c>
      <c r="B762">
        <v>3</v>
      </c>
      <c r="C762">
        <v>14</v>
      </c>
      <c r="D762" s="8" t="s">
        <v>29</v>
      </c>
      <c r="E762" s="20"/>
      <c r="F762" s="20"/>
      <c r="G762" t="s">
        <v>48</v>
      </c>
      <c r="H762" t="s">
        <v>46</v>
      </c>
      <c r="I762" s="16"/>
      <c r="J762">
        <v>37.6</v>
      </c>
      <c r="K762" s="23">
        <f t="shared" si="11"/>
        <v>2.2207342080000001</v>
      </c>
      <c r="N762" s="16"/>
      <c r="P762">
        <v>1</v>
      </c>
    </row>
    <row r="763" spans="1:20" x14ac:dyDescent="0.35">
      <c r="A763" t="s">
        <v>114</v>
      </c>
      <c r="B763">
        <v>3</v>
      </c>
      <c r="C763">
        <v>3</v>
      </c>
      <c r="D763" s="8" t="s">
        <v>29</v>
      </c>
      <c r="E763" s="20"/>
      <c r="F763" s="20"/>
      <c r="G763" t="s">
        <v>50</v>
      </c>
      <c r="H763" t="s">
        <v>46</v>
      </c>
      <c r="I763" s="16"/>
      <c r="J763">
        <v>141.1</v>
      </c>
      <c r="K763" s="23">
        <f t="shared" si="11"/>
        <v>31.273387067999998</v>
      </c>
      <c r="N763" s="16"/>
      <c r="P763">
        <v>2</v>
      </c>
    </row>
    <row r="764" spans="1:20" x14ac:dyDescent="0.35">
      <c r="A764" t="s">
        <v>114</v>
      </c>
      <c r="B764">
        <v>3</v>
      </c>
      <c r="C764">
        <v>21</v>
      </c>
      <c r="D764" s="8" t="s">
        <v>29</v>
      </c>
      <c r="E764" s="20"/>
      <c r="F764" s="20"/>
      <c r="G764" t="s">
        <v>48</v>
      </c>
      <c r="H764" t="s">
        <v>119</v>
      </c>
      <c r="I764" s="16"/>
      <c r="J764">
        <v>35.6</v>
      </c>
      <c r="K764" s="23">
        <f t="shared" si="11"/>
        <v>1.9907690880000002</v>
      </c>
      <c r="N764" s="16"/>
      <c r="Q764">
        <v>1</v>
      </c>
      <c r="R764">
        <v>7.25</v>
      </c>
      <c r="S764">
        <v>354</v>
      </c>
      <c r="T764" t="s">
        <v>270</v>
      </c>
    </row>
    <row r="765" spans="1:20" x14ac:dyDescent="0.35">
      <c r="A765" t="s">
        <v>114</v>
      </c>
      <c r="B765">
        <v>3</v>
      </c>
      <c r="C765">
        <v>19</v>
      </c>
      <c r="D765" s="8" t="s">
        <v>29</v>
      </c>
      <c r="E765" s="20"/>
      <c r="F765" s="20"/>
      <c r="G765" t="s">
        <v>61</v>
      </c>
      <c r="H765" t="s">
        <v>119</v>
      </c>
      <c r="I765" s="16"/>
      <c r="J765">
        <v>44.7</v>
      </c>
      <c r="K765" s="23">
        <f t="shared" si="11"/>
        <v>3.1385997720000001</v>
      </c>
      <c r="N765" s="16"/>
    </row>
    <row r="766" spans="1:20" x14ac:dyDescent="0.35">
      <c r="A766" t="s">
        <v>114</v>
      </c>
      <c r="B766">
        <v>3</v>
      </c>
      <c r="C766">
        <v>20</v>
      </c>
      <c r="D766" s="8" t="s">
        <v>29</v>
      </c>
      <c r="E766" s="20"/>
      <c r="F766" s="20"/>
      <c r="G766" t="s">
        <v>48</v>
      </c>
      <c r="H766" t="s">
        <v>119</v>
      </c>
      <c r="I766" s="16"/>
      <c r="J766">
        <v>52.1</v>
      </c>
      <c r="K766" s="23">
        <f t="shared" si="11"/>
        <v>4.2637952280000011</v>
      </c>
      <c r="N766" s="16"/>
    </row>
    <row r="767" spans="1:20" x14ac:dyDescent="0.35">
      <c r="A767" t="s">
        <v>114</v>
      </c>
      <c r="B767">
        <v>3</v>
      </c>
      <c r="C767">
        <v>11</v>
      </c>
      <c r="D767" s="8" t="s">
        <v>29</v>
      </c>
      <c r="E767" s="20"/>
      <c r="F767" s="20"/>
      <c r="G767" t="s">
        <v>61</v>
      </c>
      <c r="H767" t="s">
        <v>119</v>
      </c>
      <c r="I767" s="16"/>
      <c r="J767">
        <v>59.2</v>
      </c>
      <c r="K767" s="23">
        <f t="shared" si="11"/>
        <v>5.5050885120000004</v>
      </c>
      <c r="L767">
        <v>0</v>
      </c>
      <c r="M767">
        <v>10</v>
      </c>
      <c r="N767" s="16"/>
    </row>
    <row r="768" spans="1:20" x14ac:dyDescent="0.35">
      <c r="A768" t="s">
        <v>114</v>
      </c>
      <c r="B768">
        <v>3</v>
      </c>
      <c r="C768">
        <v>8</v>
      </c>
      <c r="D768" s="8" t="s">
        <v>29</v>
      </c>
      <c r="E768" s="20"/>
      <c r="F768" s="20"/>
      <c r="G768" t="s">
        <v>48</v>
      </c>
      <c r="H768" t="s">
        <v>119</v>
      </c>
      <c r="I768" s="16"/>
      <c r="J768">
        <v>62.9</v>
      </c>
      <c r="K768" s="23">
        <f t="shared" si="11"/>
        <v>6.2147288279999993</v>
      </c>
      <c r="N768" s="16"/>
    </row>
    <row r="769" spans="1:20" x14ac:dyDescent="0.35">
      <c r="A769" t="s">
        <v>114</v>
      </c>
      <c r="B769">
        <v>3</v>
      </c>
      <c r="C769">
        <v>16</v>
      </c>
      <c r="D769" s="8" t="s">
        <v>29</v>
      </c>
      <c r="E769" s="20"/>
      <c r="F769" s="20"/>
      <c r="G769" t="s">
        <v>48</v>
      </c>
      <c r="H769" t="s">
        <v>119</v>
      </c>
      <c r="I769" s="16"/>
      <c r="J769">
        <v>63.7</v>
      </c>
      <c r="K769" s="23">
        <f t="shared" si="11"/>
        <v>6.3738194520000002</v>
      </c>
      <c r="N769" s="16"/>
    </row>
    <row r="770" spans="1:20" x14ac:dyDescent="0.35">
      <c r="A770" t="s">
        <v>114</v>
      </c>
      <c r="B770">
        <v>3</v>
      </c>
      <c r="C770">
        <v>9</v>
      </c>
      <c r="D770" s="8" t="s">
        <v>29</v>
      </c>
      <c r="E770" s="20"/>
      <c r="F770" s="20"/>
      <c r="G770" t="s">
        <v>48</v>
      </c>
      <c r="H770" t="s">
        <v>119</v>
      </c>
      <c r="I770" s="16"/>
      <c r="J770">
        <v>76.8</v>
      </c>
      <c r="K770" s="23">
        <f t="shared" ref="K770:K798" si="12">(((J770/2)^2)*3.1416)/500</f>
        <v>9.2649553919999992</v>
      </c>
      <c r="N770" s="16"/>
      <c r="O770" t="s">
        <v>180</v>
      </c>
      <c r="T770" t="s">
        <v>207</v>
      </c>
    </row>
    <row r="771" spans="1:20" x14ac:dyDescent="0.35">
      <c r="A771" t="s">
        <v>114</v>
      </c>
      <c r="B771">
        <v>3</v>
      </c>
      <c r="C771">
        <v>18</v>
      </c>
      <c r="D771" s="8" t="s">
        <v>29</v>
      </c>
      <c r="E771" s="20"/>
      <c r="F771" s="20"/>
      <c r="G771" t="s">
        <v>61</v>
      </c>
      <c r="H771" t="s">
        <v>119</v>
      </c>
      <c r="I771" s="16"/>
      <c r="J771">
        <v>80.8</v>
      </c>
      <c r="K771" s="23">
        <f t="shared" si="12"/>
        <v>10.255187712</v>
      </c>
      <c r="L771">
        <v>0</v>
      </c>
      <c r="M771">
        <v>0</v>
      </c>
      <c r="N771" s="16"/>
    </row>
    <row r="772" spans="1:20" x14ac:dyDescent="0.35">
      <c r="A772" t="s">
        <v>114</v>
      </c>
      <c r="B772">
        <v>3</v>
      </c>
      <c r="C772">
        <v>23</v>
      </c>
      <c r="D772" s="8" t="s">
        <v>29</v>
      </c>
      <c r="E772" s="20"/>
      <c r="F772" s="20"/>
      <c r="G772" t="s">
        <v>61</v>
      </c>
      <c r="H772" t="s">
        <v>119</v>
      </c>
      <c r="I772" s="16"/>
      <c r="J772">
        <v>85.6</v>
      </c>
      <c r="K772" s="23">
        <f t="shared" si="12"/>
        <v>11.509817087999998</v>
      </c>
      <c r="L772">
        <v>0</v>
      </c>
      <c r="M772">
        <v>1</v>
      </c>
      <c r="N772" s="16"/>
    </row>
    <row r="773" spans="1:20" x14ac:dyDescent="0.35">
      <c r="A773" t="s">
        <v>114</v>
      </c>
      <c r="B773">
        <v>3</v>
      </c>
      <c r="C773">
        <v>12</v>
      </c>
      <c r="D773" s="8" t="s">
        <v>29</v>
      </c>
      <c r="E773" s="20"/>
      <c r="F773" s="20"/>
      <c r="G773" t="s">
        <v>48</v>
      </c>
      <c r="H773" t="s">
        <v>119</v>
      </c>
      <c r="I773" s="16"/>
      <c r="J773">
        <v>87.2</v>
      </c>
      <c r="K773" s="23">
        <f t="shared" si="12"/>
        <v>11.944111871999999</v>
      </c>
      <c r="N773" s="16"/>
    </row>
    <row r="774" spans="1:20" x14ac:dyDescent="0.35">
      <c r="A774" t="s">
        <v>114</v>
      </c>
      <c r="B774">
        <v>3</v>
      </c>
      <c r="C774">
        <v>17</v>
      </c>
      <c r="D774" s="8" t="s">
        <v>29</v>
      </c>
      <c r="E774" s="20"/>
      <c r="F774" s="20"/>
      <c r="G774" t="s">
        <v>61</v>
      </c>
      <c r="H774" t="s">
        <v>119</v>
      </c>
      <c r="I774" s="16"/>
      <c r="J774">
        <v>91.9</v>
      </c>
      <c r="K774" s="23">
        <f t="shared" si="12"/>
        <v>13.266364188000001</v>
      </c>
      <c r="L774">
        <v>0</v>
      </c>
      <c r="M774">
        <v>0</v>
      </c>
      <c r="N774" s="16"/>
    </row>
    <row r="775" spans="1:20" x14ac:dyDescent="0.35">
      <c r="A775" t="s">
        <v>114</v>
      </c>
      <c r="B775">
        <v>3</v>
      </c>
      <c r="C775">
        <v>6</v>
      </c>
      <c r="D775" s="8" t="s">
        <v>29</v>
      </c>
      <c r="E775" s="20"/>
      <c r="F775" s="20"/>
      <c r="G775" t="s">
        <v>48</v>
      </c>
      <c r="H775" t="s">
        <v>119</v>
      </c>
      <c r="I775" s="16"/>
      <c r="J775">
        <v>96.2</v>
      </c>
      <c r="K775" s="23">
        <f t="shared" si="12"/>
        <v>14.536874352</v>
      </c>
      <c r="N775" s="16"/>
      <c r="O775" t="s">
        <v>180</v>
      </c>
      <c r="Q775">
        <v>2</v>
      </c>
      <c r="R775">
        <v>6</v>
      </c>
      <c r="S775">
        <v>135</v>
      </c>
      <c r="T775" t="s">
        <v>207</v>
      </c>
    </row>
    <row r="776" spans="1:20" x14ac:dyDescent="0.35">
      <c r="A776" t="s">
        <v>114</v>
      </c>
      <c r="B776">
        <v>3</v>
      </c>
      <c r="C776">
        <v>13</v>
      </c>
      <c r="D776" s="8" t="s">
        <v>29</v>
      </c>
      <c r="E776" s="20"/>
      <c r="F776" s="20"/>
      <c r="G776" t="s">
        <v>61</v>
      </c>
      <c r="H776" t="s">
        <v>119</v>
      </c>
      <c r="I776" s="16"/>
      <c r="J776">
        <v>118.8</v>
      </c>
      <c r="K776" s="23">
        <f t="shared" si="12"/>
        <v>22.169391551999997</v>
      </c>
      <c r="L776">
        <v>0</v>
      </c>
      <c r="M776">
        <v>3</v>
      </c>
      <c r="N776" s="16"/>
    </row>
    <row r="777" spans="1:20" x14ac:dyDescent="0.35">
      <c r="A777" t="s">
        <v>114</v>
      </c>
      <c r="B777">
        <v>3</v>
      </c>
      <c r="C777">
        <v>10</v>
      </c>
      <c r="D777" s="8" t="s">
        <v>29</v>
      </c>
      <c r="E777" s="20"/>
      <c r="F777" s="20"/>
      <c r="G777" t="s">
        <v>61</v>
      </c>
      <c r="H777" t="s">
        <v>119</v>
      </c>
      <c r="I777" s="16"/>
      <c r="J777">
        <v>136.5</v>
      </c>
      <c r="K777" s="23">
        <f t="shared" si="12"/>
        <v>29.267538300000002</v>
      </c>
      <c r="L777">
        <v>0</v>
      </c>
      <c r="M777">
        <v>0</v>
      </c>
      <c r="N777" s="16"/>
    </row>
    <row r="778" spans="1:20" x14ac:dyDescent="0.35">
      <c r="A778" t="s">
        <v>114</v>
      </c>
      <c r="B778">
        <v>8</v>
      </c>
      <c r="C778">
        <v>7</v>
      </c>
      <c r="D778" s="8" t="s">
        <v>29</v>
      </c>
      <c r="E778" s="16"/>
      <c r="F778" s="16"/>
      <c r="G778" t="s">
        <v>48</v>
      </c>
      <c r="H778" t="s">
        <v>46</v>
      </c>
      <c r="I778" s="16"/>
      <c r="J778">
        <v>37.700000000000003</v>
      </c>
      <c r="K778" s="23">
        <f t="shared" si="12"/>
        <v>2.2325623320000005</v>
      </c>
      <c r="N778" s="16"/>
      <c r="P778">
        <v>1</v>
      </c>
    </row>
    <row r="779" spans="1:20" x14ac:dyDescent="0.35">
      <c r="A779" t="s">
        <v>114</v>
      </c>
      <c r="B779">
        <v>8</v>
      </c>
      <c r="C779">
        <v>6</v>
      </c>
      <c r="D779" s="8" t="s">
        <v>29</v>
      </c>
      <c r="E779" s="16"/>
      <c r="F779" s="16"/>
      <c r="G779" t="s">
        <v>48</v>
      </c>
      <c r="H779" t="s">
        <v>46</v>
      </c>
      <c r="I779" s="16"/>
      <c r="J779">
        <v>40.9</v>
      </c>
      <c r="K779" s="23">
        <f t="shared" si="12"/>
        <v>2.6276499479999997</v>
      </c>
      <c r="N779" s="16"/>
      <c r="P779">
        <v>1</v>
      </c>
    </row>
    <row r="780" spans="1:20" x14ac:dyDescent="0.35">
      <c r="A780" t="s">
        <v>114</v>
      </c>
      <c r="B780">
        <v>8</v>
      </c>
      <c r="C780">
        <v>1</v>
      </c>
      <c r="D780" s="8" t="s">
        <v>29</v>
      </c>
      <c r="E780" s="16"/>
      <c r="F780" s="16"/>
      <c r="G780" t="s">
        <v>48</v>
      </c>
      <c r="H780" t="s">
        <v>46</v>
      </c>
      <c r="I780" s="16"/>
      <c r="J780">
        <v>65.900000000000006</v>
      </c>
      <c r="K780" s="23">
        <f t="shared" si="12"/>
        <v>6.8216859480000007</v>
      </c>
      <c r="N780" s="16"/>
      <c r="P780">
        <v>2</v>
      </c>
    </row>
    <row r="781" spans="1:20" x14ac:dyDescent="0.35">
      <c r="A781" t="s">
        <v>114</v>
      </c>
      <c r="B781">
        <v>8</v>
      </c>
      <c r="C781">
        <v>5</v>
      </c>
      <c r="D781" s="8" t="s">
        <v>29</v>
      </c>
      <c r="E781" s="16"/>
      <c r="F781" s="16"/>
      <c r="G781" t="s">
        <v>48</v>
      </c>
      <c r="H781" t="s">
        <v>46</v>
      </c>
      <c r="I781" s="16"/>
      <c r="J781">
        <v>126.4</v>
      </c>
      <c r="K781" s="23">
        <f t="shared" si="12"/>
        <v>25.096608768000003</v>
      </c>
      <c r="N781" s="16"/>
      <c r="P781">
        <v>3</v>
      </c>
    </row>
    <row r="782" spans="1:20" x14ac:dyDescent="0.35">
      <c r="A782" t="s">
        <v>114</v>
      </c>
      <c r="B782">
        <v>8</v>
      </c>
      <c r="C782">
        <v>9</v>
      </c>
      <c r="D782" s="8" t="s">
        <v>123</v>
      </c>
      <c r="E782" s="16"/>
      <c r="F782" s="16"/>
      <c r="G782" t="s">
        <v>48</v>
      </c>
      <c r="H782" t="s">
        <v>119</v>
      </c>
      <c r="I782" s="16"/>
      <c r="J782">
        <v>45.5</v>
      </c>
      <c r="K782" s="23">
        <f t="shared" si="12"/>
        <v>3.2519486999999998</v>
      </c>
      <c r="N782" s="16"/>
      <c r="Q782">
        <v>2</v>
      </c>
      <c r="R782">
        <v>28.9</v>
      </c>
      <c r="S782">
        <v>128</v>
      </c>
    </row>
    <row r="783" spans="1:20" x14ac:dyDescent="0.35">
      <c r="A783" t="s">
        <v>114</v>
      </c>
      <c r="B783">
        <v>8</v>
      </c>
      <c r="C783">
        <v>8</v>
      </c>
      <c r="D783" s="8" t="s">
        <v>123</v>
      </c>
      <c r="E783" s="16"/>
      <c r="F783" s="16"/>
      <c r="G783" t="s">
        <v>157</v>
      </c>
      <c r="H783" t="s">
        <v>119</v>
      </c>
      <c r="I783" s="16"/>
      <c r="J783">
        <v>75.7</v>
      </c>
      <c r="K783" s="23">
        <f t="shared" si="12"/>
        <v>9.0014536920000001</v>
      </c>
      <c r="N783" s="16"/>
      <c r="Q783">
        <v>1</v>
      </c>
      <c r="R783">
        <v>27.5</v>
      </c>
      <c r="S783">
        <v>50</v>
      </c>
    </row>
    <row r="784" spans="1:20" x14ac:dyDescent="0.35">
      <c r="A784" t="s">
        <v>114</v>
      </c>
      <c r="B784">
        <v>8</v>
      </c>
      <c r="C784">
        <v>3</v>
      </c>
      <c r="D784" s="8" t="s">
        <v>29</v>
      </c>
      <c r="E784" s="16"/>
      <c r="F784" s="16"/>
      <c r="G784" t="s">
        <v>61</v>
      </c>
      <c r="H784" t="s">
        <v>119</v>
      </c>
      <c r="I784" s="16"/>
      <c r="J784">
        <v>252.8</v>
      </c>
      <c r="K784" s="23">
        <f t="shared" si="12"/>
        <v>100.38643507200001</v>
      </c>
      <c r="L784">
        <v>0</v>
      </c>
      <c r="M784">
        <v>0</v>
      </c>
      <c r="N784" s="16"/>
      <c r="O784" t="s">
        <v>150</v>
      </c>
    </row>
    <row r="785" spans="1:19" x14ac:dyDescent="0.35">
      <c r="A785" t="s">
        <v>114</v>
      </c>
      <c r="B785">
        <v>8</v>
      </c>
      <c r="C785">
        <v>2</v>
      </c>
      <c r="D785" s="8" t="s">
        <v>29</v>
      </c>
      <c r="E785" s="16"/>
      <c r="F785" s="16"/>
      <c r="G785" t="s">
        <v>61</v>
      </c>
      <c r="H785" t="s">
        <v>119</v>
      </c>
      <c r="I785" s="16"/>
      <c r="J785">
        <v>329.3</v>
      </c>
      <c r="K785" s="23">
        <f t="shared" si="12"/>
        <v>170.335180092</v>
      </c>
      <c r="L785">
        <v>0</v>
      </c>
      <c r="M785">
        <v>4</v>
      </c>
      <c r="N785" s="16"/>
      <c r="O785" t="s">
        <v>150</v>
      </c>
    </row>
    <row r="786" spans="1:19" x14ac:dyDescent="0.35">
      <c r="A786" t="s">
        <v>114</v>
      </c>
      <c r="B786">
        <v>8</v>
      </c>
      <c r="C786">
        <v>4</v>
      </c>
      <c r="D786" s="8" t="s">
        <v>29</v>
      </c>
      <c r="E786" s="16"/>
      <c r="F786" s="16"/>
      <c r="G786" t="s">
        <v>61</v>
      </c>
      <c r="H786" t="s">
        <v>119</v>
      </c>
      <c r="I786" s="16"/>
      <c r="J786">
        <v>447.5</v>
      </c>
      <c r="K786" s="23">
        <f t="shared" si="12"/>
        <v>314.56251750000001</v>
      </c>
      <c r="L786">
        <v>0</v>
      </c>
      <c r="M786">
        <v>5</v>
      </c>
      <c r="N786" s="16"/>
      <c r="O786" t="s">
        <v>150</v>
      </c>
    </row>
    <row r="787" spans="1:19" x14ac:dyDescent="0.35">
      <c r="A787" t="s">
        <v>114</v>
      </c>
      <c r="B787">
        <v>10</v>
      </c>
      <c r="C787">
        <v>9</v>
      </c>
      <c r="D787" s="8" t="s">
        <v>29</v>
      </c>
      <c r="E787" s="20"/>
      <c r="F787" s="20"/>
      <c r="G787" t="s">
        <v>48</v>
      </c>
      <c r="H787" t="s">
        <v>46</v>
      </c>
      <c r="I787" s="16"/>
      <c r="J787">
        <v>15</v>
      </c>
      <c r="K787" s="23">
        <f t="shared" si="12"/>
        <v>0.35343000000000002</v>
      </c>
      <c r="N787" s="16"/>
      <c r="P787">
        <v>2</v>
      </c>
    </row>
    <row r="788" spans="1:19" x14ac:dyDescent="0.35">
      <c r="A788" t="s">
        <v>114</v>
      </c>
      <c r="B788">
        <v>10</v>
      </c>
      <c r="C788">
        <v>10</v>
      </c>
      <c r="D788" s="8" t="s">
        <v>29</v>
      </c>
      <c r="E788" s="20"/>
      <c r="F788" s="20"/>
      <c r="G788" t="s">
        <v>48</v>
      </c>
      <c r="H788" t="s">
        <v>46</v>
      </c>
      <c r="I788" s="16"/>
      <c r="J788">
        <v>19.399999999999999</v>
      </c>
      <c r="K788" s="23">
        <f t="shared" si="12"/>
        <v>0.59118628799999984</v>
      </c>
      <c r="N788" s="16"/>
      <c r="P788">
        <v>1</v>
      </c>
    </row>
    <row r="789" spans="1:19" x14ac:dyDescent="0.35">
      <c r="A789" t="s">
        <v>114</v>
      </c>
      <c r="B789">
        <v>10</v>
      </c>
      <c r="C789">
        <v>6</v>
      </c>
      <c r="D789" s="8" t="s">
        <v>29</v>
      </c>
      <c r="E789" s="20"/>
      <c r="F789" s="20"/>
      <c r="G789" t="s">
        <v>48</v>
      </c>
      <c r="H789" t="s">
        <v>46</v>
      </c>
      <c r="I789" s="16"/>
      <c r="J789">
        <v>24.4</v>
      </c>
      <c r="K789" s="23">
        <f t="shared" si="12"/>
        <v>0.93519148799999985</v>
      </c>
      <c r="N789" s="16"/>
      <c r="P789">
        <v>1</v>
      </c>
    </row>
    <row r="790" spans="1:19" x14ac:dyDescent="0.35">
      <c r="A790" t="s">
        <v>114</v>
      </c>
      <c r="B790">
        <v>10</v>
      </c>
      <c r="C790">
        <v>8</v>
      </c>
      <c r="D790" s="8" t="s">
        <v>29</v>
      </c>
      <c r="E790" s="20"/>
      <c r="F790" s="20"/>
      <c r="G790" t="s">
        <v>48</v>
      </c>
      <c r="H790" t="s">
        <v>46</v>
      </c>
      <c r="I790" s="16"/>
      <c r="J790">
        <v>24.8</v>
      </c>
      <c r="K790" s="23">
        <f t="shared" si="12"/>
        <v>0.96610483200000008</v>
      </c>
      <c r="N790" s="16"/>
      <c r="P790">
        <v>1</v>
      </c>
    </row>
    <row r="791" spans="1:19" x14ac:dyDescent="0.35">
      <c r="A791" t="s">
        <v>114</v>
      </c>
      <c r="B791">
        <v>10</v>
      </c>
      <c r="C791">
        <v>7</v>
      </c>
      <c r="D791" s="8" t="s">
        <v>29</v>
      </c>
      <c r="E791" s="20"/>
      <c r="F791" s="20"/>
      <c r="G791" t="s">
        <v>48</v>
      </c>
      <c r="H791" t="s">
        <v>46</v>
      </c>
      <c r="I791" s="16"/>
      <c r="J791">
        <v>31.3</v>
      </c>
      <c r="K791" s="23">
        <f t="shared" si="12"/>
        <v>1.538897052</v>
      </c>
      <c r="N791" s="16"/>
      <c r="P791">
        <v>1</v>
      </c>
    </row>
    <row r="792" spans="1:19" x14ac:dyDescent="0.35">
      <c r="A792" t="s">
        <v>114</v>
      </c>
      <c r="B792">
        <v>10</v>
      </c>
      <c r="C792">
        <v>3</v>
      </c>
      <c r="D792" s="8" t="s">
        <v>29</v>
      </c>
      <c r="E792" s="20"/>
      <c r="F792" s="20"/>
      <c r="G792" t="s">
        <v>48</v>
      </c>
      <c r="H792" t="s">
        <v>46</v>
      </c>
      <c r="I792" s="16"/>
      <c r="J792">
        <v>56.9</v>
      </c>
      <c r="K792" s="23">
        <f t="shared" si="12"/>
        <v>5.0856377879999988</v>
      </c>
      <c r="N792" s="16"/>
      <c r="P792">
        <v>1</v>
      </c>
    </row>
    <row r="793" spans="1:19" x14ac:dyDescent="0.35">
      <c r="A793" t="s">
        <v>114</v>
      </c>
      <c r="B793">
        <v>10</v>
      </c>
      <c r="C793">
        <v>5</v>
      </c>
      <c r="D793" s="8" t="s">
        <v>29</v>
      </c>
      <c r="E793" s="20"/>
      <c r="F793" s="20"/>
      <c r="G793" t="s">
        <v>48</v>
      </c>
      <c r="H793" t="s">
        <v>46</v>
      </c>
      <c r="I793" s="16"/>
      <c r="J793">
        <v>79.099999999999994</v>
      </c>
      <c r="K793" s="23">
        <f t="shared" si="12"/>
        <v>9.8281971479999992</v>
      </c>
      <c r="N793" s="16"/>
      <c r="P793">
        <v>1</v>
      </c>
    </row>
    <row r="794" spans="1:19" x14ac:dyDescent="0.35">
      <c r="A794" t="s">
        <v>114</v>
      </c>
      <c r="B794">
        <v>10</v>
      </c>
      <c r="C794">
        <v>2</v>
      </c>
      <c r="D794" s="8" t="s">
        <v>29</v>
      </c>
      <c r="E794" s="20"/>
      <c r="F794" s="20"/>
      <c r="G794" t="s">
        <v>48</v>
      </c>
      <c r="H794" t="s">
        <v>119</v>
      </c>
      <c r="I794" s="16"/>
      <c r="J794">
        <v>30.5</v>
      </c>
      <c r="K794" s="23">
        <f t="shared" si="12"/>
        <v>1.4612366999999999</v>
      </c>
      <c r="N794" s="16"/>
      <c r="O794" t="s">
        <v>128</v>
      </c>
    </row>
    <row r="795" spans="1:19" x14ac:dyDescent="0.35">
      <c r="A795" t="s">
        <v>114</v>
      </c>
      <c r="B795">
        <v>10</v>
      </c>
      <c r="C795">
        <v>1</v>
      </c>
      <c r="D795" s="8" t="s">
        <v>29</v>
      </c>
      <c r="E795" s="20"/>
      <c r="F795" s="20"/>
      <c r="G795" t="s">
        <v>48</v>
      </c>
      <c r="H795" t="s">
        <v>119</v>
      </c>
      <c r="I795" s="16"/>
      <c r="J795">
        <v>33.6</v>
      </c>
      <c r="K795" s="23">
        <f t="shared" si="12"/>
        <v>1.7733703680000001</v>
      </c>
      <c r="N795" s="16"/>
      <c r="O795" t="s">
        <v>128</v>
      </c>
    </row>
    <row r="796" spans="1:19" x14ac:dyDescent="0.35">
      <c r="A796" t="s">
        <v>114</v>
      </c>
      <c r="B796">
        <v>10</v>
      </c>
      <c r="C796">
        <v>4</v>
      </c>
      <c r="D796" s="8" t="s">
        <v>29</v>
      </c>
      <c r="E796" s="20"/>
      <c r="F796" s="20"/>
      <c r="G796" t="s">
        <v>48</v>
      </c>
      <c r="H796" t="s">
        <v>119</v>
      </c>
      <c r="I796" s="16"/>
      <c r="J796">
        <v>48</v>
      </c>
      <c r="K796" s="23">
        <f t="shared" si="12"/>
        <v>3.6191232000000002</v>
      </c>
      <c r="N796" s="16"/>
      <c r="O796" t="s">
        <v>128</v>
      </c>
      <c r="Q796">
        <v>1</v>
      </c>
      <c r="R796">
        <v>9.15</v>
      </c>
      <c r="S796">
        <v>62</v>
      </c>
    </row>
    <row r="797" spans="1:19" x14ac:dyDescent="0.35">
      <c r="A797" t="s">
        <v>114</v>
      </c>
      <c r="B797">
        <v>10</v>
      </c>
      <c r="C797">
        <v>11</v>
      </c>
      <c r="D797" s="8" t="s">
        <v>29</v>
      </c>
      <c r="E797" s="20"/>
      <c r="F797" s="20"/>
      <c r="G797" t="s">
        <v>48</v>
      </c>
      <c r="H797" t="s">
        <v>119</v>
      </c>
      <c r="I797" s="16"/>
      <c r="J797">
        <v>128.4</v>
      </c>
      <c r="K797" s="23">
        <f t="shared" si="12"/>
        <v>25.897088448000002</v>
      </c>
      <c r="N797" s="16"/>
      <c r="O797" t="s">
        <v>128</v>
      </c>
      <c r="Q797">
        <v>2</v>
      </c>
      <c r="R797">
        <v>8</v>
      </c>
      <c r="S797">
        <v>339</v>
      </c>
    </row>
    <row r="798" spans="1:19" x14ac:dyDescent="0.35">
      <c r="A798" t="s">
        <v>114</v>
      </c>
      <c r="B798">
        <v>10</v>
      </c>
      <c r="C798">
        <v>12</v>
      </c>
      <c r="D798" s="8" t="s">
        <v>29</v>
      </c>
      <c r="E798" s="20"/>
      <c r="F798" s="20"/>
      <c r="G798" t="s">
        <v>48</v>
      </c>
      <c r="H798" t="s">
        <v>119</v>
      </c>
      <c r="I798" s="16"/>
      <c r="J798">
        <v>133.4</v>
      </c>
      <c r="K798" s="23">
        <f t="shared" si="12"/>
        <v>27.953265648000002</v>
      </c>
      <c r="N798" s="16"/>
    </row>
  </sheetData>
  <sortState xmlns:xlrd2="http://schemas.microsoft.com/office/spreadsheetml/2017/richdata2" ref="A2:T798">
    <sortCondition ref="A2:A798"/>
    <sortCondition ref="B2:B798"/>
    <sortCondition ref="H2:H798"/>
    <sortCondition ref="I2:I798"/>
    <sortCondition ref="J2:J798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E99EB1-3A03-4BAA-9304-218755218733}">
          <x14:formula1>
            <xm:f>Notes!$J$17:$J$18</xm:f>
          </x14:formula1>
          <xm:sqref>H2:I13 H799:I5573 F490:F798</xm:sqref>
        </x14:dataValidation>
        <x14:dataValidation type="list" allowBlank="1" showInputMessage="1" showErrorMessage="1" xr:uid="{499AED82-E3DF-4A78-8E98-EBD620BAEA2B}">
          <x14:formula1>
            <xm:f>Notes!$C$17:$C$27</xm:f>
          </x14:formula1>
          <xm:sqref>G2:G13 G799:G5573 E490:E798</xm:sqref>
        </x14:dataValidation>
        <x14:dataValidation type="list" allowBlank="1" showInputMessage="1" showErrorMessage="1" xr:uid="{D934FA23-295C-4C27-8A1F-07E6E258A153}">
          <x14:formula1>
            <xm:f>Notes!$N$17:$N$21</xm:f>
          </x14:formula1>
          <xm:sqref>N490:O798 I799:I5573 P799:P5573 I2:I13 P2:P13</xm:sqref>
        </x14:dataValidation>
        <x14:dataValidation type="list" allowBlank="1" showInputMessage="1" showErrorMessage="1" xr:uid="{2BC89C56-113A-4C5A-8919-F34AF9099FD0}">
          <x14:formula1>
            <xm:f>Notes!$M$17:$M$28</xm:f>
          </x14:formula1>
          <xm:sqref>O2:O13 O799:O5573 M490:M798</xm:sqref>
        </x14:dataValidation>
        <x14:dataValidation type="list" allowBlank="1" showInputMessage="1" showErrorMessage="1" xr:uid="{20D1BF4B-74CA-40F3-B3D4-DA0B688DB069}">
          <x14:formula1>
            <xm:f>Notes!$A$17:$A$21</xm:f>
          </x14:formula1>
          <xm:sqref>A2:A13 A490:A13073</xm:sqref>
        </x14:dataValidation>
        <x14:dataValidation type="list" allowBlank="1" showInputMessage="1" showErrorMessage="1" xr:uid="{3FC7BEDB-4C89-4A23-A91B-1C259DA870CF}">
          <x14:formula1>
            <xm:f>Notes!$L$17:$L$18</xm:f>
          </x14:formula1>
          <xm:sqref>D490:F5573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190C-387A-40D1-ADAE-BE15491C8F98}">
  <dimension ref="A1:AB279"/>
  <sheetViews>
    <sheetView tabSelected="1" topLeftCell="R1" workbookViewId="0">
      <pane ySplit="1" topLeftCell="A2" activePane="bottomLeft" state="frozen"/>
      <selection pane="bottomLeft" activeCell="AB277" sqref="AB2:AB277"/>
    </sheetView>
  </sheetViews>
  <sheetFormatPr defaultRowHeight="14.5" x14ac:dyDescent="0.35"/>
  <cols>
    <col min="1" max="1" width="12.54296875" bestFit="1" customWidth="1"/>
    <col min="2" max="2" width="13.1796875" bestFit="1" customWidth="1"/>
    <col min="3" max="3" width="11.36328125" bestFit="1" customWidth="1"/>
    <col min="4" max="4" width="7" bestFit="1" customWidth="1"/>
    <col min="5" max="5" width="8.08984375" bestFit="1" customWidth="1"/>
    <col min="6" max="6" width="5.90625" bestFit="1" customWidth="1"/>
    <col min="7" max="7" width="12.36328125" bestFit="1" customWidth="1"/>
    <col min="8" max="8" width="11.453125" bestFit="1" customWidth="1"/>
    <col min="9" max="9" width="9.08984375" bestFit="1" customWidth="1"/>
    <col min="10" max="10" width="8.08984375" bestFit="1" customWidth="1"/>
    <col min="11" max="11" width="7.54296875" bestFit="1" customWidth="1"/>
    <col min="12" max="12" width="10" bestFit="1" customWidth="1"/>
    <col min="13" max="13" width="8.36328125" bestFit="1" customWidth="1"/>
    <col min="14" max="14" width="12.08984375" bestFit="1" customWidth="1"/>
    <col min="15" max="15" width="9.1796875" bestFit="1" customWidth="1"/>
    <col min="16" max="16" width="10.1796875" bestFit="1" customWidth="1"/>
    <col min="17" max="17" width="8.36328125" bestFit="1" customWidth="1"/>
    <col min="18" max="18" width="7.54296875" bestFit="1" customWidth="1"/>
    <col min="19" max="19" width="11.81640625" bestFit="1" customWidth="1"/>
    <col min="20" max="20" width="11" bestFit="1" customWidth="1"/>
    <col min="21" max="21" width="14.453125" bestFit="1" customWidth="1"/>
    <col min="22" max="22" width="7" bestFit="1" customWidth="1"/>
    <col min="23" max="23" width="7.54296875" bestFit="1" customWidth="1"/>
    <col min="24" max="24" width="12.453125" bestFit="1" customWidth="1"/>
    <col min="25" max="25" width="13" customWidth="1"/>
  </cols>
  <sheetData>
    <row r="1" spans="1:28" x14ac:dyDescent="0.35">
      <c r="A1" t="s">
        <v>0</v>
      </c>
      <c r="B1" t="s">
        <v>62</v>
      </c>
      <c r="C1" t="s">
        <v>63</v>
      </c>
      <c r="D1" t="s">
        <v>3</v>
      </c>
      <c r="E1" t="s">
        <v>4</v>
      </c>
      <c r="F1" t="s">
        <v>69</v>
      </c>
      <c r="G1" t="s">
        <v>64</v>
      </c>
      <c r="H1" t="s">
        <v>65</v>
      </c>
      <c r="I1" t="s">
        <v>562</v>
      </c>
      <c r="J1" t="s">
        <v>299</v>
      </c>
      <c r="K1" t="s">
        <v>37</v>
      </c>
      <c r="L1" t="s">
        <v>300</v>
      </c>
      <c r="M1" t="s">
        <v>301</v>
      </c>
      <c r="N1" t="s">
        <v>669</v>
      </c>
      <c r="O1" t="s">
        <v>67</v>
      </c>
      <c r="P1" t="s">
        <v>68</v>
      </c>
      <c r="Q1" t="s">
        <v>670</v>
      </c>
      <c r="R1" t="s">
        <v>577</v>
      </c>
      <c r="S1" t="s">
        <v>579</v>
      </c>
      <c r="T1" t="s">
        <v>581</v>
      </c>
      <c r="U1" t="s">
        <v>71</v>
      </c>
      <c r="V1" t="s">
        <v>302</v>
      </c>
      <c r="W1" t="s">
        <v>70</v>
      </c>
      <c r="X1" t="s">
        <v>40</v>
      </c>
      <c r="Y1" t="s">
        <v>10</v>
      </c>
      <c r="Z1" t="s">
        <v>26</v>
      </c>
      <c r="AA1" t="s">
        <v>691</v>
      </c>
      <c r="AB1" t="s">
        <v>692</v>
      </c>
    </row>
    <row r="2" spans="1:28" x14ac:dyDescent="0.35">
      <c r="A2" t="s">
        <v>289</v>
      </c>
      <c r="B2">
        <v>2</v>
      </c>
      <c r="C2">
        <v>1</v>
      </c>
      <c r="D2">
        <v>350520</v>
      </c>
      <c r="E2">
        <v>4014228</v>
      </c>
      <c r="F2" t="s">
        <v>29</v>
      </c>
      <c r="G2" t="s">
        <v>119</v>
      </c>
      <c r="H2" t="s">
        <v>119</v>
      </c>
      <c r="I2">
        <v>2</v>
      </c>
      <c r="J2" t="s">
        <v>304</v>
      </c>
      <c r="K2">
        <v>116.18283677107206</v>
      </c>
      <c r="L2" t="s">
        <v>305</v>
      </c>
      <c r="M2">
        <v>48</v>
      </c>
      <c r="N2">
        <v>15.7</v>
      </c>
      <c r="O2">
        <v>80</v>
      </c>
      <c r="P2">
        <v>20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Y2" t="s">
        <v>30</v>
      </c>
      <c r="Z2" t="s">
        <v>306</v>
      </c>
      <c r="AA2">
        <v>9</v>
      </c>
      <c r="AB2">
        <v>0</v>
      </c>
    </row>
    <row r="3" spans="1:28" x14ac:dyDescent="0.35">
      <c r="A3" t="s">
        <v>289</v>
      </c>
      <c r="B3">
        <v>2</v>
      </c>
      <c r="C3">
        <v>2</v>
      </c>
      <c r="D3">
        <v>350535</v>
      </c>
      <c r="E3">
        <v>4014185</v>
      </c>
      <c r="F3" t="s">
        <v>29</v>
      </c>
      <c r="G3" t="s">
        <v>119</v>
      </c>
      <c r="H3" t="s">
        <v>119</v>
      </c>
      <c r="I3">
        <v>2</v>
      </c>
      <c r="J3" s="8" t="s">
        <v>304</v>
      </c>
      <c r="K3">
        <v>381.33435192258725</v>
      </c>
      <c r="L3" t="s">
        <v>305</v>
      </c>
      <c r="M3">
        <v>51.8</v>
      </c>
      <c r="N3">
        <v>10.7</v>
      </c>
      <c r="O3">
        <v>100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Y3" t="s">
        <v>30</v>
      </c>
      <c r="Z3" t="s">
        <v>307</v>
      </c>
      <c r="AA3">
        <v>9</v>
      </c>
      <c r="AB3">
        <v>0</v>
      </c>
    </row>
    <row r="4" spans="1:28" x14ac:dyDescent="0.35">
      <c r="A4" t="s">
        <v>289</v>
      </c>
      <c r="B4">
        <v>2</v>
      </c>
      <c r="C4">
        <v>3</v>
      </c>
      <c r="D4">
        <v>350532</v>
      </c>
      <c r="E4">
        <v>4014163</v>
      </c>
      <c r="F4" t="s">
        <v>29</v>
      </c>
      <c r="G4" t="s">
        <v>119</v>
      </c>
      <c r="H4" t="s">
        <v>119</v>
      </c>
      <c r="I4">
        <v>2</v>
      </c>
      <c r="J4" s="8" t="s">
        <v>304</v>
      </c>
      <c r="K4">
        <v>339.63585434173666</v>
      </c>
      <c r="L4" t="s">
        <v>305</v>
      </c>
      <c r="M4">
        <v>70.900000000000006</v>
      </c>
      <c r="N4">
        <v>11.5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Y4" t="s">
        <v>30</v>
      </c>
      <c r="Z4" t="s">
        <v>308</v>
      </c>
      <c r="AA4">
        <v>9</v>
      </c>
      <c r="AB4">
        <v>0</v>
      </c>
    </row>
    <row r="5" spans="1:28" x14ac:dyDescent="0.35">
      <c r="A5" t="s">
        <v>289</v>
      </c>
      <c r="B5">
        <v>2</v>
      </c>
      <c r="C5">
        <v>4</v>
      </c>
      <c r="D5">
        <v>350501</v>
      </c>
      <c r="E5">
        <v>4014141</v>
      </c>
      <c r="F5" t="s">
        <v>29</v>
      </c>
      <c r="G5" t="s">
        <v>119</v>
      </c>
      <c r="H5" t="s">
        <v>119</v>
      </c>
      <c r="I5">
        <v>2</v>
      </c>
      <c r="J5" t="s">
        <v>304</v>
      </c>
      <c r="K5">
        <v>123.18563789152024</v>
      </c>
      <c r="L5" t="s">
        <v>309</v>
      </c>
      <c r="M5">
        <v>49.9</v>
      </c>
      <c r="N5">
        <v>16.399999999999999</v>
      </c>
      <c r="O5">
        <v>88</v>
      </c>
      <c r="P5">
        <v>12</v>
      </c>
      <c r="Q5">
        <v>24.5</v>
      </c>
      <c r="R5">
        <v>0</v>
      </c>
      <c r="S5">
        <v>0</v>
      </c>
      <c r="T5">
        <v>2</v>
      </c>
      <c r="U5">
        <v>0</v>
      </c>
      <c r="V5">
        <v>1</v>
      </c>
      <c r="W5">
        <v>0</v>
      </c>
      <c r="Y5" t="s">
        <v>30</v>
      </c>
      <c r="Z5" t="s">
        <v>306</v>
      </c>
      <c r="AA5">
        <v>9</v>
      </c>
      <c r="AB5">
        <v>0</v>
      </c>
    </row>
    <row r="6" spans="1:28" x14ac:dyDescent="0.35">
      <c r="A6" t="s">
        <v>289</v>
      </c>
      <c r="B6">
        <v>2</v>
      </c>
      <c r="C6">
        <v>5</v>
      </c>
      <c r="D6">
        <v>350492</v>
      </c>
      <c r="E6">
        <v>4014168</v>
      </c>
      <c r="F6" t="s">
        <v>29</v>
      </c>
      <c r="G6" t="s">
        <v>119</v>
      </c>
      <c r="H6" t="s">
        <v>119</v>
      </c>
      <c r="I6">
        <v>2</v>
      </c>
      <c r="J6" t="s">
        <v>304</v>
      </c>
      <c r="K6">
        <v>380.37942449707157</v>
      </c>
      <c r="L6" t="s">
        <v>309</v>
      </c>
      <c r="M6">
        <v>76.3</v>
      </c>
      <c r="N6">
        <v>11.7</v>
      </c>
      <c r="O6">
        <v>90</v>
      </c>
      <c r="P6">
        <v>10</v>
      </c>
      <c r="Q6">
        <v>26.3</v>
      </c>
      <c r="R6">
        <v>0</v>
      </c>
      <c r="S6">
        <v>0</v>
      </c>
      <c r="T6">
        <v>5</v>
      </c>
      <c r="U6">
        <v>0</v>
      </c>
      <c r="V6">
        <v>1</v>
      </c>
      <c r="W6">
        <v>1</v>
      </c>
      <c r="Y6" t="s">
        <v>30</v>
      </c>
      <c r="Z6" t="s">
        <v>310</v>
      </c>
      <c r="AA6">
        <v>9</v>
      </c>
      <c r="AB6">
        <v>0</v>
      </c>
    </row>
    <row r="7" spans="1:28" x14ac:dyDescent="0.35">
      <c r="A7" t="s">
        <v>289</v>
      </c>
      <c r="B7">
        <v>2</v>
      </c>
      <c r="C7">
        <v>6</v>
      </c>
      <c r="D7">
        <v>350479</v>
      </c>
      <c r="E7">
        <v>4014161</v>
      </c>
      <c r="F7" t="s">
        <v>29</v>
      </c>
      <c r="G7" t="s">
        <v>119</v>
      </c>
      <c r="H7" t="s">
        <v>119</v>
      </c>
      <c r="I7">
        <v>2</v>
      </c>
      <c r="J7" t="s">
        <v>304</v>
      </c>
      <c r="K7">
        <v>238.73185637891518</v>
      </c>
      <c r="L7" t="s">
        <v>305</v>
      </c>
      <c r="M7">
        <v>65.099999999999994</v>
      </c>
      <c r="N7">
        <v>11.5</v>
      </c>
      <c r="O7">
        <v>95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Y7" t="s">
        <v>30</v>
      </c>
      <c r="Z7" t="s">
        <v>311</v>
      </c>
      <c r="AA7">
        <v>9</v>
      </c>
      <c r="AB7">
        <v>0</v>
      </c>
    </row>
    <row r="8" spans="1:28" x14ac:dyDescent="0.35">
      <c r="A8" t="s">
        <v>289</v>
      </c>
      <c r="B8">
        <v>2</v>
      </c>
      <c r="C8">
        <v>7</v>
      </c>
      <c r="D8">
        <v>350495</v>
      </c>
      <c r="E8">
        <v>4014184</v>
      </c>
      <c r="F8" t="s">
        <v>29</v>
      </c>
      <c r="G8" t="s">
        <v>119</v>
      </c>
      <c r="H8" t="s">
        <v>119</v>
      </c>
      <c r="I8">
        <v>2</v>
      </c>
      <c r="J8" t="s">
        <v>304</v>
      </c>
      <c r="K8">
        <v>114.27298192004073</v>
      </c>
      <c r="L8" t="s">
        <v>309</v>
      </c>
      <c r="M8">
        <v>52.1</v>
      </c>
      <c r="N8">
        <v>20.5</v>
      </c>
      <c r="O8">
        <v>97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t="s">
        <v>30</v>
      </c>
      <c r="Z8" t="s">
        <v>306</v>
      </c>
      <c r="AA8">
        <v>9</v>
      </c>
      <c r="AB8">
        <v>0</v>
      </c>
    </row>
    <row r="9" spans="1:28" x14ac:dyDescent="0.35">
      <c r="A9" t="s">
        <v>289</v>
      </c>
      <c r="B9">
        <v>2</v>
      </c>
      <c r="C9">
        <v>8</v>
      </c>
      <c r="D9">
        <v>350503</v>
      </c>
      <c r="E9">
        <v>4014187</v>
      </c>
      <c r="F9" t="s">
        <v>29</v>
      </c>
      <c r="G9" t="s">
        <v>119</v>
      </c>
      <c r="H9" t="s">
        <v>119</v>
      </c>
      <c r="I9">
        <v>2</v>
      </c>
      <c r="J9" t="s">
        <v>304</v>
      </c>
      <c r="K9">
        <v>123.18563789152024</v>
      </c>
      <c r="L9" t="s">
        <v>309</v>
      </c>
      <c r="M9">
        <v>47.7</v>
      </c>
      <c r="N9">
        <v>18</v>
      </c>
      <c r="O9">
        <v>99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t="s">
        <v>30</v>
      </c>
      <c r="Z9" t="s">
        <v>306</v>
      </c>
      <c r="AA9">
        <v>9</v>
      </c>
      <c r="AB9">
        <v>0</v>
      </c>
    </row>
    <row r="10" spans="1:28" x14ac:dyDescent="0.35">
      <c r="A10" t="s">
        <v>289</v>
      </c>
      <c r="B10">
        <v>2</v>
      </c>
      <c r="C10">
        <v>9</v>
      </c>
      <c r="D10">
        <v>350499</v>
      </c>
      <c r="E10">
        <v>4014197</v>
      </c>
      <c r="F10" t="s">
        <v>29</v>
      </c>
      <c r="G10" t="s">
        <v>119</v>
      </c>
      <c r="H10" t="s">
        <v>119</v>
      </c>
      <c r="I10">
        <v>2</v>
      </c>
      <c r="J10" t="s">
        <v>304</v>
      </c>
      <c r="K10">
        <v>113.63636363636363</v>
      </c>
      <c r="L10" t="s">
        <v>309</v>
      </c>
      <c r="M10">
        <v>47.8</v>
      </c>
      <c r="N10">
        <v>13.1</v>
      </c>
      <c r="O10">
        <v>99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Y10" t="s">
        <v>30</v>
      </c>
      <c r="Z10" t="s">
        <v>306</v>
      </c>
      <c r="AA10">
        <v>9</v>
      </c>
      <c r="AB10">
        <v>0</v>
      </c>
    </row>
    <row r="11" spans="1:28" x14ac:dyDescent="0.35">
      <c r="A11" t="s">
        <v>289</v>
      </c>
      <c r="B11">
        <v>2</v>
      </c>
      <c r="C11">
        <v>10</v>
      </c>
      <c r="D11">
        <v>350501</v>
      </c>
      <c r="E11">
        <v>4014198</v>
      </c>
      <c r="F11" t="s">
        <v>29</v>
      </c>
      <c r="G11" t="s">
        <v>119</v>
      </c>
      <c r="H11" t="s">
        <v>119</v>
      </c>
      <c r="I11">
        <v>2</v>
      </c>
      <c r="J11" t="s">
        <v>304</v>
      </c>
      <c r="K11">
        <v>134.32645785586962</v>
      </c>
      <c r="L11" t="s">
        <v>309</v>
      </c>
      <c r="M11">
        <v>54.4</v>
      </c>
      <c r="N11">
        <v>12.4</v>
      </c>
      <c r="O11">
        <v>99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t="s">
        <v>30</v>
      </c>
      <c r="Z11" t="s">
        <v>306</v>
      </c>
      <c r="AA11">
        <v>9</v>
      </c>
      <c r="AB11">
        <v>0</v>
      </c>
    </row>
    <row r="12" spans="1:28" x14ac:dyDescent="0.35">
      <c r="A12" t="s">
        <v>289</v>
      </c>
      <c r="B12">
        <v>2</v>
      </c>
      <c r="C12">
        <v>11</v>
      </c>
      <c r="D12">
        <v>350467</v>
      </c>
      <c r="E12">
        <v>4014194</v>
      </c>
      <c r="F12" t="s">
        <v>29</v>
      </c>
      <c r="G12" t="s">
        <v>119</v>
      </c>
      <c r="H12" t="s">
        <v>119</v>
      </c>
      <c r="I12">
        <v>2</v>
      </c>
      <c r="J12" t="s">
        <v>304</v>
      </c>
      <c r="K12">
        <v>236.50369238604534</v>
      </c>
      <c r="L12" t="s">
        <v>305</v>
      </c>
      <c r="M12">
        <v>68.5</v>
      </c>
      <c r="N12">
        <v>15.3</v>
      </c>
      <c r="O12">
        <v>98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Y12" t="s">
        <v>30</v>
      </c>
      <c r="Z12" t="s">
        <v>312</v>
      </c>
      <c r="AA12">
        <v>9</v>
      </c>
      <c r="AB12">
        <v>0</v>
      </c>
    </row>
    <row r="13" spans="1:28" x14ac:dyDescent="0.35">
      <c r="A13" t="s">
        <v>289</v>
      </c>
      <c r="B13">
        <v>2</v>
      </c>
      <c r="C13">
        <v>12</v>
      </c>
      <c r="D13">
        <v>350460</v>
      </c>
      <c r="E13">
        <v>4014206</v>
      </c>
      <c r="F13" t="s">
        <v>29</v>
      </c>
      <c r="G13" t="s">
        <v>119</v>
      </c>
      <c r="H13" t="s">
        <v>119</v>
      </c>
      <c r="I13">
        <v>2</v>
      </c>
      <c r="J13" t="s">
        <v>304</v>
      </c>
      <c r="K13">
        <v>241.27832951362365</v>
      </c>
      <c r="L13" t="s">
        <v>305</v>
      </c>
      <c r="M13">
        <v>71.7</v>
      </c>
      <c r="N13">
        <v>28.8</v>
      </c>
      <c r="O13">
        <v>98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Y13" t="s">
        <v>30</v>
      </c>
      <c r="Z13" t="s">
        <v>312</v>
      </c>
      <c r="AA13">
        <v>9</v>
      </c>
      <c r="AB13">
        <v>0</v>
      </c>
    </row>
    <row r="14" spans="1:28" x14ac:dyDescent="0.35">
      <c r="A14" t="s">
        <v>289</v>
      </c>
      <c r="B14">
        <v>3</v>
      </c>
      <c r="C14">
        <v>1</v>
      </c>
      <c r="D14">
        <v>350746</v>
      </c>
      <c r="E14">
        <v>4014193</v>
      </c>
      <c r="F14" t="s">
        <v>29</v>
      </c>
      <c r="G14" t="s">
        <v>119</v>
      </c>
      <c r="H14" t="s">
        <v>119</v>
      </c>
      <c r="I14">
        <v>2</v>
      </c>
      <c r="J14" t="s">
        <v>313</v>
      </c>
      <c r="K14">
        <v>251.78253119429593</v>
      </c>
      <c r="L14" t="s">
        <v>309</v>
      </c>
      <c r="M14">
        <v>68.2</v>
      </c>
      <c r="N14">
        <v>16.5</v>
      </c>
      <c r="O14">
        <v>98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Y14" t="s">
        <v>30</v>
      </c>
      <c r="Z14" t="s">
        <v>314</v>
      </c>
      <c r="AA14">
        <v>15</v>
      </c>
      <c r="AB14">
        <v>0</v>
      </c>
    </row>
    <row r="15" spans="1:28" x14ac:dyDescent="0.35">
      <c r="A15" t="s">
        <v>289</v>
      </c>
      <c r="B15">
        <v>3</v>
      </c>
      <c r="C15">
        <v>2</v>
      </c>
      <c r="D15">
        <v>350730</v>
      </c>
      <c r="E15">
        <v>4014186</v>
      </c>
      <c r="F15" t="s">
        <v>29</v>
      </c>
      <c r="G15" t="s">
        <v>119</v>
      </c>
      <c r="H15" t="s">
        <v>119</v>
      </c>
      <c r="I15">
        <v>2</v>
      </c>
      <c r="J15" t="s">
        <v>313</v>
      </c>
      <c r="K15" s="17">
        <v>317.99083269671502</v>
      </c>
      <c r="L15" t="s">
        <v>309</v>
      </c>
      <c r="M15">
        <v>68.599999999999994</v>
      </c>
      <c r="N15">
        <v>9.9</v>
      </c>
      <c r="O15">
        <v>92</v>
      </c>
      <c r="P15">
        <v>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Y15" t="s">
        <v>30</v>
      </c>
      <c r="Z15" t="s">
        <v>315</v>
      </c>
      <c r="AA15">
        <v>15</v>
      </c>
      <c r="AB15">
        <v>0</v>
      </c>
    </row>
    <row r="16" spans="1:28" x14ac:dyDescent="0.35">
      <c r="A16" t="s">
        <v>289</v>
      </c>
      <c r="B16">
        <v>3</v>
      </c>
      <c r="C16">
        <v>3</v>
      </c>
      <c r="D16">
        <v>350713</v>
      </c>
      <c r="E16">
        <v>4014134</v>
      </c>
      <c r="F16" t="s">
        <v>29</v>
      </c>
      <c r="G16" t="s">
        <v>119</v>
      </c>
      <c r="H16" t="s">
        <v>119</v>
      </c>
      <c r="I16">
        <v>2</v>
      </c>
      <c r="J16" t="s">
        <v>313</v>
      </c>
      <c r="K16">
        <v>267.06137000254648</v>
      </c>
      <c r="L16" t="s">
        <v>305</v>
      </c>
      <c r="M16">
        <v>62.5</v>
      </c>
      <c r="N16">
        <v>15.4</v>
      </c>
      <c r="O16">
        <v>99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Y16" t="s">
        <v>30</v>
      </c>
      <c r="Z16" t="s">
        <v>316</v>
      </c>
      <c r="AA16">
        <v>15</v>
      </c>
      <c r="AB16">
        <v>0</v>
      </c>
    </row>
    <row r="17" spans="1:28" x14ac:dyDescent="0.35">
      <c r="A17" t="s">
        <v>289</v>
      </c>
      <c r="B17">
        <v>3</v>
      </c>
      <c r="C17">
        <v>4</v>
      </c>
      <c r="D17">
        <v>350686</v>
      </c>
      <c r="E17">
        <v>4014168</v>
      </c>
      <c r="F17" t="s">
        <v>29</v>
      </c>
      <c r="G17" t="s">
        <v>119</v>
      </c>
      <c r="H17" t="s">
        <v>119</v>
      </c>
      <c r="I17">
        <v>2</v>
      </c>
      <c r="J17" t="s">
        <v>313</v>
      </c>
      <c r="K17">
        <v>297.61904761904765</v>
      </c>
      <c r="L17" t="s">
        <v>309</v>
      </c>
      <c r="M17">
        <v>74.5</v>
      </c>
      <c r="N17">
        <v>24.9</v>
      </c>
      <c r="O17">
        <v>98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Y17" t="s">
        <v>30</v>
      </c>
      <c r="Z17" t="s">
        <v>317</v>
      </c>
      <c r="AA17">
        <v>15</v>
      </c>
      <c r="AB17">
        <v>0</v>
      </c>
    </row>
    <row r="18" spans="1:28" x14ac:dyDescent="0.35">
      <c r="A18" t="s">
        <v>289</v>
      </c>
      <c r="B18">
        <v>3</v>
      </c>
      <c r="C18">
        <v>5</v>
      </c>
      <c r="D18">
        <v>350686</v>
      </c>
      <c r="E18">
        <v>4014168</v>
      </c>
      <c r="F18" t="s">
        <v>29</v>
      </c>
      <c r="G18" t="s">
        <v>119</v>
      </c>
      <c r="H18" t="s">
        <v>119</v>
      </c>
      <c r="I18">
        <v>2</v>
      </c>
      <c r="J18" t="s">
        <v>313</v>
      </c>
      <c r="K18">
        <v>267.69798828622362</v>
      </c>
      <c r="L18" t="s">
        <v>309</v>
      </c>
      <c r="M18">
        <v>62.4</v>
      </c>
      <c r="N18">
        <v>12.8</v>
      </c>
      <c r="O18">
        <v>99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Y18" t="s">
        <v>30</v>
      </c>
      <c r="Z18" t="s">
        <v>318</v>
      </c>
      <c r="AA18">
        <v>15</v>
      </c>
      <c r="AB18">
        <v>0</v>
      </c>
    </row>
    <row r="19" spans="1:28" x14ac:dyDescent="0.35">
      <c r="A19" t="s">
        <v>289</v>
      </c>
      <c r="B19">
        <v>3</v>
      </c>
      <c r="C19">
        <v>6</v>
      </c>
      <c r="D19">
        <v>350676</v>
      </c>
      <c r="E19">
        <v>4014205</v>
      </c>
      <c r="F19" t="s">
        <v>29</v>
      </c>
      <c r="G19" t="s">
        <v>119</v>
      </c>
      <c r="H19" t="s">
        <v>119</v>
      </c>
      <c r="I19">
        <v>2</v>
      </c>
      <c r="J19" t="s">
        <v>313</v>
      </c>
      <c r="K19">
        <v>124.77718360071302</v>
      </c>
      <c r="L19" t="s">
        <v>319</v>
      </c>
      <c r="M19">
        <v>56.5</v>
      </c>
      <c r="N19">
        <v>18.399999999999999</v>
      </c>
      <c r="O19">
        <v>99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30</v>
      </c>
      <c r="Z19" t="s">
        <v>320</v>
      </c>
      <c r="AA19">
        <v>15</v>
      </c>
      <c r="AB19">
        <v>0</v>
      </c>
    </row>
    <row r="20" spans="1:28" x14ac:dyDescent="0.35">
      <c r="A20" t="s">
        <v>289</v>
      </c>
      <c r="B20">
        <v>3</v>
      </c>
      <c r="C20">
        <v>7</v>
      </c>
      <c r="D20">
        <v>350674</v>
      </c>
      <c r="E20">
        <v>4014205</v>
      </c>
      <c r="F20" t="s">
        <v>29</v>
      </c>
      <c r="G20" t="s">
        <v>119</v>
      </c>
      <c r="H20" t="s">
        <v>119</v>
      </c>
      <c r="I20">
        <v>2</v>
      </c>
      <c r="J20" t="s">
        <v>313</v>
      </c>
      <c r="K20">
        <v>101.22230710466005</v>
      </c>
      <c r="L20" t="s">
        <v>319</v>
      </c>
      <c r="M20">
        <v>43</v>
      </c>
      <c r="N20">
        <v>13.1</v>
      </c>
      <c r="O20">
        <v>99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30</v>
      </c>
      <c r="Z20" t="s">
        <v>321</v>
      </c>
      <c r="AA20">
        <v>15</v>
      </c>
      <c r="AB20">
        <v>0</v>
      </c>
    </row>
    <row r="21" spans="1:28" x14ac:dyDescent="0.35">
      <c r="A21" t="s">
        <v>289</v>
      </c>
      <c r="B21">
        <v>3</v>
      </c>
      <c r="C21">
        <v>8</v>
      </c>
      <c r="D21">
        <v>350690</v>
      </c>
      <c r="E21">
        <v>4014228</v>
      </c>
      <c r="F21" t="s">
        <v>29</v>
      </c>
      <c r="G21" t="s">
        <v>119</v>
      </c>
      <c r="H21" t="s">
        <v>119</v>
      </c>
      <c r="I21">
        <v>2</v>
      </c>
      <c r="J21" t="s">
        <v>313</v>
      </c>
      <c r="K21">
        <v>392.79348102877515</v>
      </c>
      <c r="L21" t="s">
        <v>305</v>
      </c>
      <c r="M21">
        <v>74.2</v>
      </c>
      <c r="N21">
        <v>8.5</v>
      </c>
      <c r="O21">
        <v>99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30</v>
      </c>
      <c r="Z21" t="s">
        <v>322</v>
      </c>
      <c r="AA21">
        <v>15</v>
      </c>
      <c r="AB21">
        <v>0</v>
      </c>
    </row>
    <row r="22" spans="1:28" x14ac:dyDescent="0.35">
      <c r="A22" t="s">
        <v>289</v>
      </c>
      <c r="B22">
        <v>4</v>
      </c>
      <c r="C22">
        <v>1</v>
      </c>
      <c r="D22">
        <v>350543</v>
      </c>
      <c r="E22">
        <v>4014431</v>
      </c>
      <c r="F22" t="s">
        <v>29</v>
      </c>
      <c r="G22" t="s">
        <v>119</v>
      </c>
      <c r="H22" t="s">
        <v>119</v>
      </c>
      <c r="I22">
        <v>3</v>
      </c>
      <c r="J22" s="8" t="s">
        <v>304</v>
      </c>
      <c r="K22">
        <v>210.0840336134454</v>
      </c>
      <c r="L22" t="s">
        <v>309</v>
      </c>
      <c r="M22">
        <v>61.1</v>
      </c>
      <c r="N22">
        <v>14.2</v>
      </c>
      <c r="O22">
        <v>100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Y22" t="s">
        <v>30</v>
      </c>
      <c r="Z22" t="s">
        <v>323</v>
      </c>
      <c r="AA22">
        <v>15</v>
      </c>
      <c r="AB22">
        <v>0</v>
      </c>
    </row>
    <row r="23" spans="1:28" x14ac:dyDescent="0.35">
      <c r="A23" t="s">
        <v>289</v>
      </c>
      <c r="B23">
        <v>4</v>
      </c>
      <c r="C23">
        <v>2</v>
      </c>
      <c r="D23">
        <v>350563</v>
      </c>
      <c r="E23">
        <v>4014415</v>
      </c>
      <c r="F23" t="s">
        <v>29</v>
      </c>
      <c r="G23" t="s">
        <v>119</v>
      </c>
      <c r="H23" t="s">
        <v>119</v>
      </c>
      <c r="I23">
        <v>2</v>
      </c>
      <c r="J23" s="8" t="s">
        <v>304</v>
      </c>
      <c r="K23">
        <v>211.67557932263813</v>
      </c>
      <c r="L23" t="s">
        <v>309</v>
      </c>
      <c r="M23">
        <v>54.4</v>
      </c>
      <c r="N23">
        <v>7.3</v>
      </c>
      <c r="O23">
        <v>100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Y23" t="s">
        <v>30</v>
      </c>
      <c r="Z23" t="s">
        <v>324</v>
      </c>
      <c r="AA23">
        <v>15</v>
      </c>
      <c r="AB23">
        <v>0</v>
      </c>
    </row>
    <row r="24" spans="1:28" x14ac:dyDescent="0.35">
      <c r="A24" t="s">
        <v>289</v>
      </c>
      <c r="B24">
        <v>4</v>
      </c>
      <c r="C24">
        <v>3</v>
      </c>
      <c r="D24">
        <v>350520</v>
      </c>
      <c r="E24">
        <v>4014395</v>
      </c>
      <c r="F24" t="s">
        <v>29</v>
      </c>
      <c r="G24" t="s">
        <v>119</v>
      </c>
      <c r="H24" t="s">
        <v>119</v>
      </c>
      <c r="I24">
        <v>3</v>
      </c>
      <c r="J24" s="8" t="s">
        <v>304</v>
      </c>
      <c r="K24">
        <v>203.71785077667431</v>
      </c>
      <c r="L24" t="s">
        <v>309</v>
      </c>
      <c r="M24">
        <v>64.2</v>
      </c>
      <c r="N24">
        <v>14.6</v>
      </c>
      <c r="O24">
        <v>98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Y24" t="s">
        <v>30</v>
      </c>
      <c r="Z24" t="s">
        <v>325</v>
      </c>
      <c r="AA24">
        <v>15</v>
      </c>
      <c r="AB24">
        <v>0</v>
      </c>
    </row>
    <row r="25" spans="1:28" x14ac:dyDescent="0.35">
      <c r="A25" t="s">
        <v>289</v>
      </c>
      <c r="B25">
        <v>4</v>
      </c>
      <c r="C25">
        <v>4</v>
      </c>
      <c r="D25">
        <v>350559</v>
      </c>
      <c r="E25">
        <v>4014392</v>
      </c>
      <c r="F25" t="s">
        <v>29</v>
      </c>
      <c r="G25" t="s">
        <v>119</v>
      </c>
      <c r="H25" t="s">
        <v>119</v>
      </c>
      <c r="I25">
        <v>2</v>
      </c>
      <c r="J25" s="8" t="s">
        <v>304</v>
      </c>
      <c r="K25">
        <v>220.58823529411765</v>
      </c>
      <c r="L25" t="s">
        <v>309</v>
      </c>
      <c r="M25">
        <v>58.1</v>
      </c>
      <c r="N25">
        <v>9.3000000000000007</v>
      </c>
      <c r="O25">
        <v>99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Y25" t="s">
        <v>30</v>
      </c>
      <c r="Z25" t="s">
        <v>326</v>
      </c>
      <c r="AA25">
        <v>15</v>
      </c>
      <c r="AB25">
        <v>0</v>
      </c>
    </row>
    <row r="26" spans="1:28" x14ac:dyDescent="0.35">
      <c r="A26" t="s">
        <v>289</v>
      </c>
      <c r="B26">
        <v>4</v>
      </c>
      <c r="C26">
        <v>5</v>
      </c>
      <c r="D26">
        <v>350561</v>
      </c>
      <c r="E26">
        <v>4014382</v>
      </c>
      <c r="F26" t="s">
        <v>29</v>
      </c>
      <c r="G26" t="s">
        <v>119</v>
      </c>
      <c r="H26" t="s">
        <v>119</v>
      </c>
      <c r="I26">
        <v>2</v>
      </c>
      <c r="J26" s="8" t="s">
        <v>304</v>
      </c>
      <c r="K26">
        <v>334.22459893048131</v>
      </c>
      <c r="L26" t="s">
        <v>309</v>
      </c>
      <c r="M26">
        <v>72.8</v>
      </c>
      <c r="N26">
        <v>9.5</v>
      </c>
      <c r="O26">
        <v>99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30</v>
      </c>
      <c r="Z26" t="s">
        <v>327</v>
      </c>
      <c r="AA26">
        <v>15</v>
      </c>
      <c r="AB26">
        <v>0</v>
      </c>
    </row>
    <row r="27" spans="1:28" x14ac:dyDescent="0.35">
      <c r="A27" t="s">
        <v>289</v>
      </c>
      <c r="B27">
        <v>4</v>
      </c>
      <c r="C27">
        <v>6</v>
      </c>
      <c r="D27">
        <v>350532</v>
      </c>
      <c r="E27">
        <v>4014377</v>
      </c>
      <c r="F27" t="s">
        <v>29</v>
      </c>
      <c r="G27" t="s">
        <v>119</v>
      </c>
      <c r="H27" t="s">
        <v>119</v>
      </c>
      <c r="I27">
        <v>2</v>
      </c>
      <c r="J27" s="8" t="s">
        <v>304</v>
      </c>
      <c r="K27">
        <v>206.58263305322131</v>
      </c>
      <c r="L27" t="s">
        <v>309</v>
      </c>
      <c r="M27">
        <v>68.5</v>
      </c>
      <c r="N27">
        <v>14.9</v>
      </c>
      <c r="O27">
        <v>99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Y27" t="s">
        <v>30</v>
      </c>
      <c r="Z27" t="s">
        <v>328</v>
      </c>
      <c r="AA27">
        <v>15</v>
      </c>
      <c r="AB27">
        <v>0</v>
      </c>
    </row>
    <row r="28" spans="1:28" x14ac:dyDescent="0.35">
      <c r="A28" t="s">
        <v>289</v>
      </c>
      <c r="B28">
        <v>4</v>
      </c>
      <c r="C28">
        <v>7</v>
      </c>
      <c r="D28">
        <v>350532</v>
      </c>
      <c r="E28">
        <v>4014370</v>
      </c>
      <c r="F28" t="s">
        <v>29</v>
      </c>
      <c r="G28" t="s">
        <v>119</v>
      </c>
      <c r="H28" t="s">
        <v>119</v>
      </c>
      <c r="I28">
        <v>2</v>
      </c>
      <c r="J28" s="8" t="s">
        <v>304</v>
      </c>
      <c r="K28">
        <v>194.16857652151768</v>
      </c>
      <c r="L28" t="s">
        <v>309</v>
      </c>
      <c r="M28">
        <v>65.5</v>
      </c>
      <c r="N28">
        <v>11.9</v>
      </c>
      <c r="O28">
        <v>97</v>
      </c>
      <c r="P28">
        <v>3</v>
      </c>
      <c r="Q28">
        <v>24.2</v>
      </c>
      <c r="R28">
        <v>0</v>
      </c>
      <c r="S28">
        <v>0</v>
      </c>
      <c r="T28">
        <v>5</v>
      </c>
      <c r="U28">
        <v>0</v>
      </c>
      <c r="V28">
        <v>1</v>
      </c>
      <c r="W28">
        <v>1</v>
      </c>
      <c r="Y28" t="s">
        <v>30</v>
      </c>
      <c r="Z28" t="s">
        <v>329</v>
      </c>
      <c r="AA28">
        <v>15</v>
      </c>
      <c r="AB28">
        <v>0</v>
      </c>
    </row>
    <row r="29" spans="1:28" x14ac:dyDescent="0.35">
      <c r="A29" t="s">
        <v>289</v>
      </c>
      <c r="B29">
        <v>4</v>
      </c>
      <c r="C29">
        <v>8</v>
      </c>
      <c r="D29">
        <v>350528</v>
      </c>
      <c r="E29">
        <v>4014367</v>
      </c>
      <c r="F29" t="s">
        <v>29</v>
      </c>
      <c r="G29" t="s">
        <v>119</v>
      </c>
      <c r="H29" t="s">
        <v>119</v>
      </c>
      <c r="I29">
        <v>4</v>
      </c>
      <c r="J29" s="8" t="s">
        <v>304</v>
      </c>
      <c r="K29">
        <v>291.5711739241151</v>
      </c>
      <c r="L29" t="s">
        <v>309</v>
      </c>
      <c r="M29">
        <v>71.7</v>
      </c>
      <c r="N29">
        <v>15.6</v>
      </c>
      <c r="O29">
        <v>98</v>
      </c>
      <c r="P29">
        <v>2</v>
      </c>
      <c r="Q29">
        <v>17.7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Y29" t="s">
        <v>30</v>
      </c>
      <c r="Z29" t="s">
        <v>330</v>
      </c>
      <c r="AA29">
        <v>15</v>
      </c>
      <c r="AB29">
        <v>0</v>
      </c>
    </row>
    <row r="30" spans="1:28" x14ac:dyDescent="0.35">
      <c r="A30" t="s">
        <v>289</v>
      </c>
      <c r="B30">
        <v>4</v>
      </c>
      <c r="C30">
        <v>9</v>
      </c>
      <c r="D30">
        <v>350523</v>
      </c>
      <c r="E30">
        <v>4014380</v>
      </c>
      <c r="F30" t="s">
        <v>29</v>
      </c>
      <c r="G30" t="s">
        <v>119</v>
      </c>
      <c r="H30" t="s">
        <v>119</v>
      </c>
      <c r="I30">
        <v>3</v>
      </c>
      <c r="J30" s="8" t="s">
        <v>304</v>
      </c>
      <c r="K30" s="17">
        <v>163.292589763178</v>
      </c>
      <c r="L30" t="s">
        <v>309</v>
      </c>
      <c r="M30">
        <v>59.1</v>
      </c>
      <c r="N30">
        <v>14.7</v>
      </c>
      <c r="O30">
        <v>99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30</v>
      </c>
      <c r="Z30" t="s">
        <v>331</v>
      </c>
      <c r="AA30">
        <v>15</v>
      </c>
      <c r="AB30">
        <v>0</v>
      </c>
    </row>
    <row r="31" spans="1:28" x14ac:dyDescent="0.35">
      <c r="A31" t="s">
        <v>289</v>
      </c>
      <c r="B31">
        <v>4</v>
      </c>
      <c r="C31">
        <v>10</v>
      </c>
      <c r="D31">
        <v>350513</v>
      </c>
      <c r="E31">
        <v>4014357</v>
      </c>
      <c r="F31" t="s">
        <v>29</v>
      </c>
      <c r="G31" t="s">
        <v>119</v>
      </c>
      <c r="H31" t="s">
        <v>119</v>
      </c>
      <c r="I31">
        <v>3</v>
      </c>
      <c r="J31" s="8" t="s">
        <v>304</v>
      </c>
      <c r="K31">
        <v>222.81639928698752</v>
      </c>
      <c r="L31" t="s">
        <v>309</v>
      </c>
      <c r="M31">
        <v>59</v>
      </c>
      <c r="N31">
        <v>21.7</v>
      </c>
      <c r="O31">
        <v>98</v>
      </c>
      <c r="P31">
        <v>2</v>
      </c>
      <c r="Q31">
        <v>16.5</v>
      </c>
      <c r="R31">
        <v>0</v>
      </c>
      <c r="S31">
        <v>0</v>
      </c>
      <c r="T31">
        <v>2</v>
      </c>
      <c r="U31">
        <v>0</v>
      </c>
      <c r="V31">
        <v>1</v>
      </c>
      <c r="W31">
        <v>1</v>
      </c>
      <c r="Y31" t="s">
        <v>30</v>
      </c>
      <c r="Z31" t="s">
        <v>332</v>
      </c>
      <c r="AA31">
        <v>15</v>
      </c>
      <c r="AB31">
        <v>0</v>
      </c>
    </row>
    <row r="32" spans="1:28" x14ac:dyDescent="0.35">
      <c r="A32" t="s">
        <v>289</v>
      </c>
      <c r="B32">
        <v>4</v>
      </c>
      <c r="C32">
        <v>11</v>
      </c>
      <c r="D32">
        <v>350500</v>
      </c>
      <c r="E32">
        <v>4014348</v>
      </c>
      <c r="F32" t="s">
        <v>29</v>
      </c>
      <c r="G32" t="s">
        <v>119</v>
      </c>
      <c r="H32" t="s">
        <v>119</v>
      </c>
      <c r="I32">
        <v>3</v>
      </c>
      <c r="J32" s="8" t="s">
        <v>304</v>
      </c>
      <c r="K32">
        <v>264.19658772599951</v>
      </c>
      <c r="L32" t="s">
        <v>309</v>
      </c>
      <c r="M32">
        <v>63.3</v>
      </c>
      <c r="N32">
        <v>21.5</v>
      </c>
      <c r="O32">
        <v>99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Y32" t="s">
        <v>30</v>
      </c>
      <c r="Z32" t="s">
        <v>333</v>
      </c>
      <c r="AA32">
        <v>15</v>
      </c>
      <c r="AB32">
        <v>0</v>
      </c>
    </row>
    <row r="33" spans="1:28" x14ac:dyDescent="0.35">
      <c r="A33" t="s">
        <v>289</v>
      </c>
      <c r="B33">
        <v>4</v>
      </c>
      <c r="C33">
        <v>12</v>
      </c>
      <c r="D33">
        <v>350513</v>
      </c>
      <c r="E33">
        <v>4014357</v>
      </c>
      <c r="F33" t="s">
        <v>29</v>
      </c>
      <c r="G33" t="s">
        <v>119</v>
      </c>
      <c r="H33" t="s">
        <v>119</v>
      </c>
      <c r="I33">
        <v>3</v>
      </c>
      <c r="J33" s="8" t="s">
        <v>304</v>
      </c>
      <c r="K33">
        <v>183.02775655716832</v>
      </c>
      <c r="L33" t="s">
        <v>309</v>
      </c>
      <c r="M33">
        <v>52.1</v>
      </c>
      <c r="N33">
        <v>21.4</v>
      </c>
      <c r="O33">
        <v>99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Y33" t="s">
        <v>30</v>
      </c>
      <c r="Z33" t="s">
        <v>334</v>
      </c>
      <c r="AA33">
        <v>15</v>
      </c>
      <c r="AB33">
        <v>0</v>
      </c>
    </row>
    <row r="34" spans="1:28" x14ac:dyDescent="0.35">
      <c r="A34" t="s">
        <v>289</v>
      </c>
      <c r="B34">
        <v>4</v>
      </c>
      <c r="C34">
        <v>13</v>
      </c>
      <c r="D34">
        <v>350497</v>
      </c>
      <c r="E34">
        <v>4014388</v>
      </c>
      <c r="F34" t="s">
        <v>29</v>
      </c>
      <c r="G34" t="s">
        <v>119</v>
      </c>
      <c r="H34" t="s">
        <v>119</v>
      </c>
      <c r="I34">
        <v>2</v>
      </c>
      <c r="J34" s="8" t="s">
        <v>304</v>
      </c>
      <c r="K34">
        <v>188.43901196842376</v>
      </c>
      <c r="L34" t="s">
        <v>309</v>
      </c>
      <c r="M34">
        <v>56.4</v>
      </c>
      <c r="N34">
        <v>15.7</v>
      </c>
      <c r="O34">
        <v>99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30</v>
      </c>
      <c r="Z34" t="s">
        <v>335</v>
      </c>
      <c r="AA34">
        <v>15</v>
      </c>
      <c r="AB34">
        <v>0</v>
      </c>
    </row>
    <row r="35" spans="1:28" x14ac:dyDescent="0.35">
      <c r="A35" t="s">
        <v>289</v>
      </c>
      <c r="B35">
        <v>4</v>
      </c>
      <c r="C35">
        <v>14</v>
      </c>
      <c r="D35">
        <v>350500</v>
      </c>
      <c r="E35">
        <v>4014401</v>
      </c>
      <c r="F35" t="s">
        <v>29</v>
      </c>
      <c r="G35" t="s">
        <v>119</v>
      </c>
      <c r="H35" t="s">
        <v>119</v>
      </c>
      <c r="I35">
        <v>2</v>
      </c>
      <c r="J35" s="8" t="s">
        <v>304</v>
      </c>
      <c r="K35">
        <v>197.98828622358033</v>
      </c>
      <c r="L35" t="s">
        <v>309</v>
      </c>
      <c r="M35">
        <v>53.3</v>
      </c>
      <c r="N35">
        <v>11.9</v>
      </c>
      <c r="O35">
        <v>99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30</v>
      </c>
      <c r="Z35" t="s">
        <v>336</v>
      </c>
      <c r="AA35">
        <v>15</v>
      </c>
      <c r="AB35">
        <v>0</v>
      </c>
    </row>
    <row r="36" spans="1:28" x14ac:dyDescent="0.35">
      <c r="A36" t="s">
        <v>289</v>
      </c>
      <c r="B36">
        <v>4</v>
      </c>
      <c r="C36">
        <v>15</v>
      </c>
      <c r="D36">
        <v>350474</v>
      </c>
      <c r="E36">
        <v>4014429</v>
      </c>
      <c r="F36" t="s">
        <v>29</v>
      </c>
      <c r="G36" t="s">
        <v>119</v>
      </c>
      <c r="H36" t="s">
        <v>119</v>
      </c>
      <c r="I36">
        <v>2</v>
      </c>
      <c r="J36" s="8" t="s">
        <v>304</v>
      </c>
      <c r="K36">
        <v>224.4079449961803</v>
      </c>
      <c r="L36" t="s">
        <v>309</v>
      </c>
      <c r="M36">
        <v>61.9</v>
      </c>
      <c r="N36">
        <v>6.9</v>
      </c>
      <c r="O36">
        <v>99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Y36" t="s">
        <v>30</v>
      </c>
      <c r="Z36" t="s">
        <v>337</v>
      </c>
      <c r="AA36">
        <v>15</v>
      </c>
      <c r="AB36">
        <v>0</v>
      </c>
    </row>
    <row r="37" spans="1:28" x14ac:dyDescent="0.35">
      <c r="A37" t="s">
        <v>289</v>
      </c>
      <c r="B37">
        <v>4</v>
      </c>
      <c r="C37">
        <v>16</v>
      </c>
      <c r="D37">
        <v>350482</v>
      </c>
      <c r="E37">
        <v>4014437</v>
      </c>
      <c r="F37" t="s">
        <v>29</v>
      </c>
      <c r="G37" t="s">
        <v>119</v>
      </c>
      <c r="H37" t="s">
        <v>119</v>
      </c>
      <c r="I37">
        <v>2</v>
      </c>
      <c r="J37" s="8" t="s">
        <v>304</v>
      </c>
      <c r="K37">
        <v>216.76852559205503</v>
      </c>
      <c r="L37" t="s">
        <v>309</v>
      </c>
      <c r="M37">
        <v>70.099999999999994</v>
      </c>
      <c r="N37">
        <v>18.100000000000001</v>
      </c>
      <c r="O37">
        <v>99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Y37" t="s">
        <v>30</v>
      </c>
      <c r="Z37" t="s">
        <v>338</v>
      </c>
      <c r="AA37">
        <v>15</v>
      </c>
      <c r="AB37">
        <v>0</v>
      </c>
    </row>
    <row r="38" spans="1:28" x14ac:dyDescent="0.35">
      <c r="A38" t="s">
        <v>289</v>
      </c>
      <c r="B38">
        <v>4</v>
      </c>
      <c r="C38">
        <v>17</v>
      </c>
      <c r="D38">
        <v>350497</v>
      </c>
      <c r="E38">
        <v>4014419</v>
      </c>
      <c r="F38" t="s">
        <v>29</v>
      </c>
      <c r="G38" t="s">
        <v>119</v>
      </c>
      <c r="H38" t="s">
        <v>119</v>
      </c>
      <c r="I38">
        <v>2</v>
      </c>
      <c r="J38" s="8" t="s">
        <v>304</v>
      </c>
      <c r="K38">
        <v>205.30939648586707</v>
      </c>
      <c r="L38" t="s">
        <v>309</v>
      </c>
      <c r="M38">
        <v>58.6</v>
      </c>
      <c r="N38">
        <v>12.4</v>
      </c>
      <c r="O38">
        <v>99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Y38" t="s">
        <v>30</v>
      </c>
      <c r="Z38" t="s">
        <v>339</v>
      </c>
      <c r="AA38">
        <v>15</v>
      </c>
      <c r="AB38">
        <v>0</v>
      </c>
    </row>
    <row r="39" spans="1:28" x14ac:dyDescent="0.35">
      <c r="A39" t="s">
        <v>289</v>
      </c>
      <c r="B39">
        <v>4</v>
      </c>
      <c r="C39">
        <v>18</v>
      </c>
      <c r="D39">
        <v>350498</v>
      </c>
      <c r="E39">
        <v>4014421</v>
      </c>
      <c r="F39" t="s">
        <v>29</v>
      </c>
      <c r="G39" t="s">
        <v>119</v>
      </c>
      <c r="H39" t="s">
        <v>119</v>
      </c>
      <c r="I39">
        <v>2</v>
      </c>
      <c r="J39" s="8" t="s">
        <v>304</v>
      </c>
      <c r="K39">
        <v>191.3037942449707</v>
      </c>
      <c r="L39" t="s">
        <v>309</v>
      </c>
      <c r="M39">
        <v>51.8</v>
      </c>
      <c r="N39">
        <v>9.1999999999999993</v>
      </c>
      <c r="O39">
        <v>99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Y39" t="s">
        <v>30</v>
      </c>
      <c r="Z39" t="s">
        <v>340</v>
      </c>
      <c r="AA39">
        <v>15</v>
      </c>
      <c r="AB39">
        <v>0</v>
      </c>
    </row>
    <row r="40" spans="1:28" x14ac:dyDescent="0.35">
      <c r="A40" t="s">
        <v>289</v>
      </c>
      <c r="B40">
        <v>4</v>
      </c>
      <c r="C40">
        <v>19</v>
      </c>
      <c r="D40">
        <v>350505</v>
      </c>
      <c r="E40">
        <v>4014427</v>
      </c>
      <c r="F40" t="s">
        <v>29</v>
      </c>
      <c r="G40" t="s">
        <v>119</v>
      </c>
      <c r="H40" t="s">
        <v>119</v>
      </c>
      <c r="I40">
        <v>2</v>
      </c>
      <c r="J40" s="8" t="s">
        <v>304</v>
      </c>
      <c r="K40">
        <v>217.0868347338936</v>
      </c>
      <c r="L40" t="s">
        <v>309</v>
      </c>
      <c r="M40">
        <v>60.5</v>
      </c>
      <c r="N40">
        <v>12.1</v>
      </c>
      <c r="O40">
        <v>99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Y40" t="s">
        <v>30</v>
      </c>
      <c r="Z40" t="s">
        <v>341</v>
      </c>
      <c r="AA40">
        <v>15</v>
      </c>
      <c r="AB40">
        <v>0</v>
      </c>
    </row>
    <row r="41" spans="1:28" x14ac:dyDescent="0.35">
      <c r="A41" t="s">
        <v>289</v>
      </c>
      <c r="B41">
        <v>4</v>
      </c>
      <c r="C41">
        <v>20</v>
      </c>
      <c r="D41">
        <v>350517</v>
      </c>
      <c r="E41">
        <v>4014438</v>
      </c>
      <c r="F41" t="s">
        <v>29</v>
      </c>
      <c r="G41" t="s">
        <v>119</v>
      </c>
      <c r="H41" t="s">
        <v>119</v>
      </c>
      <c r="I41">
        <v>2</v>
      </c>
      <c r="J41" s="8" t="s">
        <v>304</v>
      </c>
      <c r="K41">
        <v>314.80774127832956</v>
      </c>
      <c r="L41" t="s">
        <v>309</v>
      </c>
      <c r="M41">
        <v>66</v>
      </c>
      <c r="N41">
        <v>11.2</v>
      </c>
      <c r="O41">
        <v>99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Y41" t="s">
        <v>30</v>
      </c>
      <c r="Z41" t="s">
        <v>342</v>
      </c>
      <c r="AA41">
        <v>15</v>
      </c>
      <c r="AB41">
        <v>0</v>
      </c>
    </row>
    <row r="42" spans="1:28" x14ac:dyDescent="0.35">
      <c r="A42" t="s">
        <v>289</v>
      </c>
      <c r="B42">
        <v>4</v>
      </c>
      <c r="C42">
        <v>21</v>
      </c>
      <c r="D42">
        <v>350530</v>
      </c>
      <c r="E42">
        <v>4014444</v>
      </c>
      <c r="F42" t="s">
        <v>29</v>
      </c>
      <c r="G42" t="s">
        <v>119</v>
      </c>
      <c r="H42" t="s">
        <v>119</v>
      </c>
      <c r="I42">
        <v>2</v>
      </c>
      <c r="J42" s="8" t="s">
        <v>304</v>
      </c>
      <c r="K42">
        <v>309.07817672523555</v>
      </c>
      <c r="L42" t="s">
        <v>309</v>
      </c>
      <c r="M42">
        <v>56.9</v>
      </c>
      <c r="N42">
        <v>11</v>
      </c>
      <c r="O42">
        <v>100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Y42" t="s">
        <v>30</v>
      </c>
      <c r="Z42" t="s">
        <v>343</v>
      </c>
      <c r="AA42">
        <v>15</v>
      </c>
      <c r="AB42">
        <v>0</v>
      </c>
    </row>
    <row r="43" spans="1:28" x14ac:dyDescent="0.35">
      <c r="A43" t="s">
        <v>289</v>
      </c>
      <c r="B43">
        <v>5</v>
      </c>
      <c r="C43">
        <v>1</v>
      </c>
      <c r="D43">
        <v>350733</v>
      </c>
      <c r="E43">
        <v>4014410</v>
      </c>
      <c r="F43" t="s">
        <v>29</v>
      </c>
      <c r="G43" t="s">
        <v>119</v>
      </c>
      <c r="H43" t="s">
        <v>119</v>
      </c>
      <c r="I43">
        <v>2</v>
      </c>
      <c r="J43" t="s">
        <v>304</v>
      </c>
      <c r="K43">
        <v>216.45021645021646</v>
      </c>
      <c r="L43" t="s">
        <v>305</v>
      </c>
      <c r="M43">
        <v>58</v>
      </c>
      <c r="N43">
        <v>10.4</v>
      </c>
      <c r="O43">
        <v>95</v>
      </c>
      <c r="P43">
        <v>5</v>
      </c>
      <c r="Q43" t="s">
        <v>202</v>
      </c>
      <c r="R43" t="s">
        <v>202</v>
      </c>
      <c r="S43">
        <v>0</v>
      </c>
      <c r="T43">
        <v>0</v>
      </c>
      <c r="U43">
        <v>0</v>
      </c>
      <c r="V43">
        <v>0</v>
      </c>
      <c r="W43">
        <v>1</v>
      </c>
      <c r="Y43" t="s">
        <v>129</v>
      </c>
      <c r="Z43" t="s">
        <v>344</v>
      </c>
      <c r="AA43">
        <v>15</v>
      </c>
      <c r="AB43">
        <v>0</v>
      </c>
    </row>
    <row r="44" spans="1:28" x14ac:dyDescent="0.35">
      <c r="A44" t="s">
        <v>289</v>
      </c>
      <c r="B44">
        <v>5</v>
      </c>
      <c r="C44">
        <v>2</v>
      </c>
      <c r="D44">
        <v>350742</v>
      </c>
      <c r="E44">
        <v>4014379</v>
      </c>
      <c r="F44" t="s">
        <v>29</v>
      </c>
      <c r="G44" t="s">
        <v>119</v>
      </c>
      <c r="H44" t="s">
        <v>119</v>
      </c>
      <c r="I44">
        <v>2</v>
      </c>
      <c r="J44" t="s">
        <v>304</v>
      </c>
      <c r="K44">
        <v>276.61064425770309</v>
      </c>
      <c r="L44" t="s">
        <v>305</v>
      </c>
      <c r="M44">
        <v>67.400000000000006</v>
      </c>
      <c r="N44">
        <v>13</v>
      </c>
      <c r="O44">
        <v>99</v>
      </c>
      <c r="P44">
        <v>1</v>
      </c>
      <c r="Q44" t="s">
        <v>202</v>
      </c>
      <c r="R44" t="s">
        <v>202</v>
      </c>
      <c r="S44">
        <v>0</v>
      </c>
      <c r="T44">
        <v>0</v>
      </c>
      <c r="U44">
        <v>0</v>
      </c>
      <c r="V44">
        <v>0</v>
      </c>
      <c r="W44">
        <v>1</v>
      </c>
      <c r="Y44" t="s">
        <v>129</v>
      </c>
      <c r="Z44" t="s">
        <v>345</v>
      </c>
      <c r="AA44">
        <v>15</v>
      </c>
      <c r="AB44">
        <v>0</v>
      </c>
    </row>
    <row r="45" spans="1:28" x14ac:dyDescent="0.35">
      <c r="A45" t="s">
        <v>289</v>
      </c>
      <c r="B45">
        <v>5</v>
      </c>
      <c r="C45">
        <v>3</v>
      </c>
      <c r="D45">
        <v>350729</v>
      </c>
      <c r="E45">
        <v>4014342</v>
      </c>
      <c r="F45" t="s">
        <v>29</v>
      </c>
      <c r="G45" t="s">
        <v>119</v>
      </c>
      <c r="H45" t="s">
        <v>119</v>
      </c>
      <c r="I45">
        <v>2</v>
      </c>
      <c r="J45" t="s">
        <v>304</v>
      </c>
      <c r="K45">
        <v>407.11739241151008</v>
      </c>
      <c r="L45" t="s">
        <v>309</v>
      </c>
      <c r="M45">
        <v>73.8</v>
      </c>
      <c r="N45">
        <v>18.2</v>
      </c>
      <c r="O45">
        <v>100</v>
      </c>
      <c r="P45">
        <v>0</v>
      </c>
      <c r="Q45" t="s">
        <v>202</v>
      </c>
      <c r="R45" t="s">
        <v>202</v>
      </c>
      <c r="S45">
        <v>0</v>
      </c>
      <c r="T45">
        <v>0</v>
      </c>
      <c r="U45">
        <v>0</v>
      </c>
      <c r="V45">
        <v>0</v>
      </c>
      <c r="W45">
        <v>1</v>
      </c>
      <c r="Y45" t="s">
        <v>129</v>
      </c>
      <c r="Z45" t="s">
        <v>346</v>
      </c>
      <c r="AA45">
        <v>15</v>
      </c>
      <c r="AB45">
        <v>0</v>
      </c>
    </row>
    <row r="46" spans="1:28" x14ac:dyDescent="0.35">
      <c r="A46" t="s">
        <v>289</v>
      </c>
      <c r="B46">
        <v>5</v>
      </c>
      <c r="C46">
        <v>4</v>
      </c>
      <c r="D46">
        <v>350722</v>
      </c>
      <c r="E46">
        <v>4014341</v>
      </c>
      <c r="F46" t="s">
        <v>29</v>
      </c>
      <c r="G46" t="s">
        <v>119</v>
      </c>
      <c r="H46" t="s">
        <v>119</v>
      </c>
      <c r="I46">
        <v>2</v>
      </c>
      <c r="J46" t="s">
        <v>304</v>
      </c>
      <c r="K46">
        <v>391.20193531958239</v>
      </c>
      <c r="L46" t="s">
        <v>309</v>
      </c>
      <c r="M46">
        <v>71.8</v>
      </c>
      <c r="N46">
        <v>15.5</v>
      </c>
      <c r="O46">
        <v>90</v>
      </c>
      <c r="P46">
        <v>10</v>
      </c>
      <c r="Q46" t="s">
        <v>202</v>
      </c>
      <c r="R46" t="s">
        <v>202</v>
      </c>
      <c r="S46">
        <v>0</v>
      </c>
      <c r="T46">
        <v>0</v>
      </c>
      <c r="U46">
        <v>0</v>
      </c>
      <c r="V46">
        <v>1</v>
      </c>
      <c r="W46">
        <v>1</v>
      </c>
      <c r="Y46" t="s">
        <v>129</v>
      </c>
      <c r="Z46" t="s">
        <v>347</v>
      </c>
      <c r="AA46">
        <v>15</v>
      </c>
      <c r="AB46">
        <v>0</v>
      </c>
    </row>
    <row r="47" spans="1:28" x14ac:dyDescent="0.35">
      <c r="A47" t="s">
        <v>289</v>
      </c>
      <c r="B47">
        <v>5</v>
      </c>
      <c r="C47">
        <v>5</v>
      </c>
      <c r="D47">
        <v>350684</v>
      </c>
      <c r="E47">
        <v>4014386</v>
      </c>
      <c r="F47" t="s">
        <v>29</v>
      </c>
      <c r="G47" t="s">
        <v>119</v>
      </c>
      <c r="H47" t="s">
        <v>119</v>
      </c>
      <c r="I47">
        <v>2</v>
      </c>
      <c r="J47" t="s">
        <v>304</v>
      </c>
      <c r="K47">
        <v>275.65571683218741</v>
      </c>
      <c r="L47" t="s">
        <v>305</v>
      </c>
      <c r="M47">
        <v>64</v>
      </c>
      <c r="N47">
        <v>14.5</v>
      </c>
      <c r="O47">
        <v>98</v>
      </c>
      <c r="P47">
        <v>2</v>
      </c>
      <c r="Q47" t="s">
        <v>202</v>
      </c>
      <c r="R47" t="s">
        <v>202</v>
      </c>
      <c r="S47">
        <v>0</v>
      </c>
      <c r="T47">
        <v>0</v>
      </c>
      <c r="U47">
        <v>0</v>
      </c>
      <c r="V47">
        <v>1</v>
      </c>
      <c r="W47">
        <v>1</v>
      </c>
      <c r="Y47" t="s">
        <v>30</v>
      </c>
      <c r="Z47" s="18" t="s">
        <v>348</v>
      </c>
      <c r="AA47">
        <v>15</v>
      </c>
      <c r="AB47">
        <v>0</v>
      </c>
    </row>
    <row r="48" spans="1:28" x14ac:dyDescent="0.35">
      <c r="A48" t="s">
        <v>289</v>
      </c>
      <c r="B48">
        <v>5</v>
      </c>
      <c r="C48">
        <v>6</v>
      </c>
      <c r="D48">
        <v>350677</v>
      </c>
      <c r="E48">
        <v>4014432</v>
      </c>
      <c r="F48" t="s">
        <v>29</v>
      </c>
      <c r="G48" t="s">
        <v>119</v>
      </c>
      <c r="H48" t="s">
        <v>119</v>
      </c>
      <c r="I48">
        <v>2</v>
      </c>
      <c r="J48" t="s">
        <v>304</v>
      </c>
      <c r="K48">
        <v>145.14896867838044</v>
      </c>
      <c r="L48" t="s">
        <v>309</v>
      </c>
      <c r="M48">
        <v>57.6</v>
      </c>
      <c r="N48">
        <v>7.7</v>
      </c>
      <c r="O48">
        <v>95</v>
      </c>
      <c r="P48">
        <v>5</v>
      </c>
      <c r="Q48" t="s">
        <v>202</v>
      </c>
      <c r="R48" t="s">
        <v>202</v>
      </c>
      <c r="S48">
        <v>0</v>
      </c>
      <c r="T48">
        <v>0</v>
      </c>
      <c r="U48">
        <v>0</v>
      </c>
      <c r="V48">
        <v>0</v>
      </c>
      <c r="W48">
        <v>1</v>
      </c>
      <c r="Y48" t="s">
        <v>30</v>
      </c>
      <c r="Z48" s="18" t="s">
        <v>349</v>
      </c>
      <c r="AA48">
        <v>15</v>
      </c>
      <c r="AB48">
        <v>0</v>
      </c>
    </row>
    <row r="49" spans="1:28" x14ac:dyDescent="0.35">
      <c r="A49" t="s">
        <v>289</v>
      </c>
      <c r="B49">
        <v>5</v>
      </c>
      <c r="C49">
        <v>7</v>
      </c>
      <c r="D49">
        <v>350678</v>
      </c>
      <c r="E49">
        <v>4014429</v>
      </c>
      <c r="F49" t="s">
        <v>29</v>
      </c>
      <c r="G49" t="s">
        <v>119</v>
      </c>
      <c r="H49" t="s">
        <v>119</v>
      </c>
      <c r="I49">
        <v>2</v>
      </c>
      <c r="J49" t="s">
        <v>304</v>
      </c>
      <c r="K49">
        <v>181.43621084797556</v>
      </c>
      <c r="L49" t="s">
        <v>309</v>
      </c>
      <c r="M49">
        <v>61.8</v>
      </c>
      <c r="N49">
        <v>6.4</v>
      </c>
      <c r="O49">
        <v>93</v>
      </c>
      <c r="P49">
        <v>7</v>
      </c>
      <c r="Q49" t="s">
        <v>202</v>
      </c>
      <c r="R49" t="s">
        <v>202</v>
      </c>
      <c r="S49">
        <v>0</v>
      </c>
      <c r="T49">
        <v>0</v>
      </c>
      <c r="U49">
        <v>0</v>
      </c>
      <c r="V49">
        <v>0</v>
      </c>
      <c r="W49">
        <v>1</v>
      </c>
      <c r="Y49" t="s">
        <v>30</v>
      </c>
      <c r="Z49" s="18" t="s">
        <v>350</v>
      </c>
      <c r="AA49">
        <v>15</v>
      </c>
      <c r="AB49">
        <v>0</v>
      </c>
    </row>
    <row r="50" spans="1:28" x14ac:dyDescent="0.35">
      <c r="A50" t="s">
        <v>289</v>
      </c>
      <c r="B50">
        <v>5</v>
      </c>
      <c r="C50">
        <v>8</v>
      </c>
      <c r="D50">
        <v>350703</v>
      </c>
      <c r="E50">
        <v>4014423</v>
      </c>
      <c r="F50" t="s">
        <v>29</v>
      </c>
      <c r="G50" t="s">
        <v>119</v>
      </c>
      <c r="H50" t="s">
        <v>119</v>
      </c>
      <c r="I50">
        <v>2</v>
      </c>
      <c r="J50" t="s">
        <v>304</v>
      </c>
      <c r="K50">
        <v>249.23605805958746</v>
      </c>
      <c r="L50" t="s">
        <v>309</v>
      </c>
      <c r="M50">
        <v>70.5</v>
      </c>
      <c r="N50">
        <v>20</v>
      </c>
      <c r="O50">
        <v>98</v>
      </c>
      <c r="P50">
        <v>2</v>
      </c>
      <c r="Q50" t="s">
        <v>202</v>
      </c>
      <c r="R50" t="s">
        <v>202</v>
      </c>
      <c r="S50">
        <v>0</v>
      </c>
      <c r="T50">
        <v>0</v>
      </c>
      <c r="U50">
        <v>0</v>
      </c>
      <c r="V50">
        <v>0</v>
      </c>
      <c r="W50">
        <v>1</v>
      </c>
      <c r="Y50" t="s">
        <v>30</v>
      </c>
      <c r="Z50" s="18" t="s">
        <v>351</v>
      </c>
      <c r="AA50">
        <v>15</v>
      </c>
      <c r="AB50">
        <v>0</v>
      </c>
    </row>
    <row r="51" spans="1:28" x14ac:dyDescent="0.35">
      <c r="A51" t="s">
        <v>289</v>
      </c>
      <c r="B51">
        <v>18</v>
      </c>
      <c r="C51">
        <v>1</v>
      </c>
      <c r="D51">
        <v>350320</v>
      </c>
      <c r="E51">
        <v>4015605</v>
      </c>
      <c r="F51" t="s">
        <v>29</v>
      </c>
      <c r="G51" t="s">
        <v>119</v>
      </c>
      <c r="H51" t="s">
        <v>119</v>
      </c>
      <c r="I51">
        <v>2</v>
      </c>
      <c r="J51" t="s">
        <v>304</v>
      </c>
      <c r="K51">
        <v>447.22434428316785</v>
      </c>
      <c r="L51" t="s">
        <v>309</v>
      </c>
      <c r="M51">
        <v>61</v>
      </c>
      <c r="N51">
        <v>9.6999999999999993</v>
      </c>
      <c r="O51">
        <v>99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Y51" t="s">
        <v>146</v>
      </c>
      <c r="Z51" t="s">
        <v>410</v>
      </c>
      <c r="AA51">
        <v>15</v>
      </c>
      <c r="AB51">
        <v>0</v>
      </c>
    </row>
    <row r="52" spans="1:28" x14ac:dyDescent="0.35">
      <c r="A52" t="s">
        <v>289</v>
      </c>
      <c r="B52">
        <v>18</v>
      </c>
      <c r="C52">
        <v>2</v>
      </c>
      <c r="D52">
        <v>350357</v>
      </c>
      <c r="E52">
        <v>4014602</v>
      </c>
      <c r="F52" t="s">
        <v>29</v>
      </c>
      <c r="G52" t="s">
        <v>119</v>
      </c>
      <c r="H52" t="s">
        <v>119</v>
      </c>
      <c r="I52">
        <v>2</v>
      </c>
      <c r="J52" t="s">
        <v>304</v>
      </c>
      <c r="K52">
        <v>276.61064425770309</v>
      </c>
      <c r="L52" t="s">
        <v>309</v>
      </c>
      <c r="M52">
        <v>58.3</v>
      </c>
      <c r="N52">
        <v>9.5</v>
      </c>
      <c r="O52">
        <v>94</v>
      </c>
      <c r="P52">
        <v>6</v>
      </c>
      <c r="Q52">
        <v>7</v>
      </c>
      <c r="R52">
        <v>0</v>
      </c>
      <c r="S52">
        <v>0</v>
      </c>
      <c r="T52">
        <v>5</v>
      </c>
      <c r="U52">
        <v>0</v>
      </c>
      <c r="V52">
        <v>0</v>
      </c>
      <c r="W52">
        <v>1</v>
      </c>
      <c r="Y52" t="s">
        <v>146</v>
      </c>
      <c r="Z52" t="s">
        <v>411</v>
      </c>
      <c r="AA52">
        <v>15</v>
      </c>
      <c r="AB52">
        <v>0</v>
      </c>
    </row>
    <row r="53" spans="1:28" x14ac:dyDescent="0.35">
      <c r="A53" t="s">
        <v>289</v>
      </c>
      <c r="B53">
        <v>18</v>
      </c>
      <c r="C53">
        <v>3</v>
      </c>
      <c r="D53">
        <v>350354</v>
      </c>
      <c r="E53">
        <v>4015570</v>
      </c>
      <c r="F53" t="s">
        <v>29</v>
      </c>
      <c r="G53" t="s">
        <v>119</v>
      </c>
      <c r="H53" t="s">
        <v>119</v>
      </c>
      <c r="I53">
        <v>2</v>
      </c>
      <c r="J53" t="s">
        <v>304</v>
      </c>
      <c r="K53">
        <v>288.06977336389104</v>
      </c>
      <c r="L53" t="s">
        <v>309</v>
      </c>
      <c r="M53">
        <v>62.3</v>
      </c>
      <c r="N53">
        <v>6.6</v>
      </c>
      <c r="O53">
        <v>99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146</v>
      </c>
      <c r="Z53" t="s">
        <v>412</v>
      </c>
      <c r="AA53">
        <v>15</v>
      </c>
      <c r="AB53">
        <v>0</v>
      </c>
    </row>
    <row r="54" spans="1:28" x14ac:dyDescent="0.35">
      <c r="A54" t="s">
        <v>289</v>
      </c>
      <c r="B54">
        <v>18</v>
      </c>
      <c r="C54">
        <v>4</v>
      </c>
      <c r="D54">
        <v>350317</v>
      </c>
      <c r="E54">
        <v>4015563</v>
      </c>
      <c r="F54" t="s">
        <v>29</v>
      </c>
      <c r="G54" t="s">
        <v>119</v>
      </c>
      <c r="H54" t="s">
        <v>119</v>
      </c>
      <c r="I54">
        <v>2</v>
      </c>
      <c r="J54" t="s">
        <v>304</v>
      </c>
      <c r="K54">
        <v>338.0443086325439</v>
      </c>
      <c r="L54" t="s">
        <v>309</v>
      </c>
      <c r="M54">
        <v>63.5</v>
      </c>
      <c r="N54">
        <v>27.2</v>
      </c>
      <c r="O54">
        <v>98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Y54" t="s">
        <v>138</v>
      </c>
      <c r="Z54" t="s">
        <v>413</v>
      </c>
      <c r="AA54">
        <v>15</v>
      </c>
      <c r="AB54">
        <v>0</v>
      </c>
    </row>
    <row r="55" spans="1:28" x14ac:dyDescent="0.35">
      <c r="A55" t="s">
        <v>289</v>
      </c>
      <c r="B55">
        <v>18</v>
      </c>
      <c r="C55">
        <v>5</v>
      </c>
      <c r="D55">
        <v>350305</v>
      </c>
      <c r="E55">
        <v>4015589</v>
      </c>
      <c r="F55" t="s">
        <v>29</v>
      </c>
      <c r="G55" t="s">
        <v>119</v>
      </c>
      <c r="H55" t="s">
        <v>119</v>
      </c>
      <c r="I55">
        <v>2</v>
      </c>
      <c r="J55" t="s">
        <v>304</v>
      </c>
      <c r="K55">
        <v>408.39062897886424</v>
      </c>
      <c r="L55" t="s">
        <v>309</v>
      </c>
      <c r="M55">
        <v>63.8</v>
      </c>
      <c r="N55">
        <v>20.6</v>
      </c>
      <c r="O55">
        <v>99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Y55" t="s">
        <v>146</v>
      </c>
      <c r="Z55" t="s">
        <v>414</v>
      </c>
      <c r="AA55">
        <v>15</v>
      </c>
      <c r="AB55">
        <v>0</v>
      </c>
    </row>
    <row r="56" spans="1:28" x14ac:dyDescent="0.35">
      <c r="A56" t="s">
        <v>289</v>
      </c>
      <c r="B56">
        <v>18</v>
      </c>
      <c r="C56">
        <v>6</v>
      </c>
      <c r="D56">
        <v>350267</v>
      </c>
      <c r="E56">
        <v>4015599</v>
      </c>
      <c r="F56" t="s">
        <v>29</v>
      </c>
      <c r="G56" t="s">
        <v>119</v>
      </c>
      <c r="H56" t="s">
        <v>119</v>
      </c>
      <c r="I56">
        <v>2</v>
      </c>
      <c r="J56" t="s">
        <v>304</v>
      </c>
      <c r="K56">
        <v>305.57677616501144</v>
      </c>
      <c r="L56" t="s">
        <v>309</v>
      </c>
      <c r="M56">
        <v>70.8</v>
      </c>
      <c r="N56">
        <v>6.4</v>
      </c>
      <c r="O56">
        <v>99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Y56" t="s">
        <v>415</v>
      </c>
      <c r="Z56" t="s">
        <v>416</v>
      </c>
      <c r="AA56">
        <v>15</v>
      </c>
      <c r="AB56">
        <v>0</v>
      </c>
    </row>
    <row r="57" spans="1:28" x14ac:dyDescent="0.35">
      <c r="A57" t="s">
        <v>288</v>
      </c>
      <c r="B57">
        <v>6</v>
      </c>
      <c r="C57">
        <v>1</v>
      </c>
      <c r="D57">
        <v>350491</v>
      </c>
      <c r="E57">
        <v>4014566</v>
      </c>
      <c r="F57" s="17"/>
      <c r="G57" t="s">
        <v>46</v>
      </c>
      <c r="H57" s="3" t="s">
        <v>46</v>
      </c>
      <c r="I57">
        <v>3</v>
      </c>
      <c r="J57" t="s">
        <v>304</v>
      </c>
      <c r="K57">
        <v>133.68983957219251</v>
      </c>
      <c r="M57">
        <v>43.6</v>
      </c>
      <c r="Y57" t="s">
        <v>30</v>
      </c>
      <c r="Z57" s="3" t="s">
        <v>352</v>
      </c>
      <c r="AA57">
        <v>15</v>
      </c>
      <c r="AB57">
        <v>0</v>
      </c>
    </row>
    <row r="58" spans="1:28" x14ac:dyDescent="0.35">
      <c r="A58" t="s">
        <v>288</v>
      </c>
      <c r="B58">
        <v>6</v>
      </c>
      <c r="C58">
        <v>2</v>
      </c>
      <c r="D58">
        <v>350481</v>
      </c>
      <c r="E58">
        <v>4014586</v>
      </c>
      <c r="F58" t="s">
        <v>29</v>
      </c>
      <c r="G58" t="s">
        <v>119</v>
      </c>
      <c r="H58" t="s">
        <v>119</v>
      </c>
      <c r="I58">
        <v>3</v>
      </c>
      <c r="J58" t="s">
        <v>304</v>
      </c>
      <c r="K58">
        <v>283.29513623631271</v>
      </c>
      <c r="L58" t="s">
        <v>305</v>
      </c>
      <c r="M58">
        <v>65.7</v>
      </c>
      <c r="N58">
        <v>22.1</v>
      </c>
      <c r="O58">
        <v>99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Y58" t="s">
        <v>30</v>
      </c>
      <c r="Z58" t="s">
        <v>353</v>
      </c>
      <c r="AA58">
        <v>15</v>
      </c>
      <c r="AB58">
        <v>0</v>
      </c>
    </row>
    <row r="59" spans="1:28" x14ac:dyDescent="0.35">
      <c r="A59" s="19" t="s">
        <v>288</v>
      </c>
      <c r="B59" s="19">
        <v>7</v>
      </c>
      <c r="C59" s="19">
        <v>1</v>
      </c>
      <c r="D59" s="19">
        <v>350689</v>
      </c>
      <c r="E59" s="19">
        <v>4014557</v>
      </c>
      <c r="F59" t="s">
        <v>29</v>
      </c>
      <c r="G59" t="s">
        <v>119</v>
      </c>
      <c r="H59" t="s">
        <v>119</v>
      </c>
      <c r="I59">
        <v>2</v>
      </c>
      <c r="J59" s="19" t="s">
        <v>304</v>
      </c>
      <c r="K59" s="19">
        <v>222.81639928698752</v>
      </c>
      <c r="L59" s="19" t="s">
        <v>309</v>
      </c>
      <c r="M59" s="19">
        <v>70.599999999999994</v>
      </c>
      <c r="N59" s="19">
        <v>14.7</v>
      </c>
      <c r="O59" s="19">
        <v>97</v>
      </c>
      <c r="P59" s="19">
        <v>3</v>
      </c>
      <c r="Q59" s="19">
        <v>0</v>
      </c>
      <c r="R59" s="19">
        <v>0</v>
      </c>
      <c r="S59" s="19">
        <v>0</v>
      </c>
      <c r="T59" s="19">
        <v>0</v>
      </c>
      <c r="U59">
        <v>0</v>
      </c>
      <c r="V59">
        <v>0</v>
      </c>
      <c r="W59">
        <v>1</v>
      </c>
      <c r="X59" s="19"/>
      <c r="Y59" s="19" t="s">
        <v>30</v>
      </c>
      <c r="Z59" s="19" t="s">
        <v>354</v>
      </c>
      <c r="AA59">
        <v>15</v>
      </c>
      <c r="AB59">
        <v>0</v>
      </c>
    </row>
    <row r="60" spans="1:28" x14ac:dyDescent="0.35">
      <c r="A60" s="19" t="s">
        <v>288</v>
      </c>
      <c r="B60" s="19">
        <v>7</v>
      </c>
      <c r="C60" s="19">
        <v>2</v>
      </c>
      <c r="D60" s="19">
        <v>350677</v>
      </c>
      <c r="E60" s="19">
        <v>4014557</v>
      </c>
      <c r="F60" t="s">
        <v>29</v>
      </c>
      <c r="G60" t="s">
        <v>119</v>
      </c>
      <c r="H60" t="s">
        <v>119</v>
      </c>
      <c r="I60">
        <v>2</v>
      </c>
      <c r="J60" s="19" t="s">
        <v>304</v>
      </c>
      <c r="K60" s="19">
        <v>277.8838808250573</v>
      </c>
      <c r="L60" s="19" t="s">
        <v>309</v>
      </c>
      <c r="M60" s="19">
        <v>59.7</v>
      </c>
      <c r="N60" s="19">
        <v>9</v>
      </c>
      <c r="O60" s="19">
        <v>98</v>
      </c>
      <c r="P60" s="19">
        <v>2</v>
      </c>
      <c r="Q60" s="19">
        <v>0</v>
      </c>
      <c r="R60" s="19">
        <v>0</v>
      </c>
      <c r="S60" s="19">
        <v>0</v>
      </c>
      <c r="T60" s="19">
        <v>0</v>
      </c>
      <c r="U60">
        <v>0</v>
      </c>
      <c r="V60">
        <v>1</v>
      </c>
      <c r="W60">
        <v>1</v>
      </c>
      <c r="X60" s="19"/>
      <c r="Y60" s="19" t="s">
        <v>30</v>
      </c>
      <c r="Z60" s="19" t="s">
        <v>355</v>
      </c>
      <c r="AA60">
        <v>15</v>
      </c>
      <c r="AB60">
        <v>0</v>
      </c>
    </row>
    <row r="61" spans="1:28" x14ac:dyDescent="0.35">
      <c r="A61" s="19" t="s">
        <v>288</v>
      </c>
      <c r="B61" s="19">
        <v>7</v>
      </c>
      <c r="C61" s="19">
        <v>3</v>
      </c>
      <c r="D61" s="19">
        <v>350709</v>
      </c>
      <c r="E61" s="19">
        <v>4014589</v>
      </c>
      <c r="F61" t="s">
        <v>29</v>
      </c>
      <c r="G61" t="s">
        <v>119</v>
      </c>
      <c r="H61" t="s">
        <v>119</v>
      </c>
      <c r="I61">
        <v>2</v>
      </c>
      <c r="J61" s="19" t="s">
        <v>304</v>
      </c>
      <c r="K61" s="19">
        <v>275.33740769034887</v>
      </c>
      <c r="L61" s="19" t="s">
        <v>309</v>
      </c>
      <c r="M61" s="19">
        <v>66.099999999999994</v>
      </c>
      <c r="N61" s="19">
        <v>15.5</v>
      </c>
      <c r="O61" s="19">
        <v>97</v>
      </c>
      <c r="P61" s="19">
        <v>3</v>
      </c>
      <c r="Q61" s="19">
        <v>0</v>
      </c>
      <c r="R61" s="19">
        <v>0</v>
      </c>
      <c r="S61" s="19">
        <v>0</v>
      </c>
      <c r="T61" s="19">
        <v>0</v>
      </c>
      <c r="U61">
        <v>0</v>
      </c>
      <c r="V61">
        <v>1</v>
      </c>
      <c r="W61">
        <v>1</v>
      </c>
      <c r="X61" s="19"/>
      <c r="Y61" s="19" t="s">
        <v>30</v>
      </c>
      <c r="Z61" s="19" t="s">
        <v>356</v>
      </c>
      <c r="AA61">
        <v>15</v>
      </c>
      <c r="AB61">
        <v>0</v>
      </c>
    </row>
    <row r="62" spans="1:28" x14ac:dyDescent="0.35">
      <c r="A62" s="19" t="s">
        <v>288</v>
      </c>
      <c r="B62" s="19">
        <v>7</v>
      </c>
      <c r="C62" s="19">
        <v>4</v>
      </c>
      <c r="D62" s="19">
        <v>350693</v>
      </c>
      <c r="E62" s="19">
        <v>4014584</v>
      </c>
      <c r="F62" t="s">
        <v>29</v>
      </c>
      <c r="G62" t="s">
        <v>119</v>
      </c>
      <c r="H62" t="s">
        <v>119</v>
      </c>
      <c r="I62">
        <v>2</v>
      </c>
      <c r="J62" s="19" t="s">
        <v>304</v>
      </c>
      <c r="K62" s="19">
        <v>305.57677616501144</v>
      </c>
      <c r="L62" s="19" t="s">
        <v>309</v>
      </c>
      <c r="M62" s="19">
        <v>65.900000000000006</v>
      </c>
      <c r="N62" s="19">
        <v>8.9</v>
      </c>
      <c r="O62" s="19">
        <v>97</v>
      </c>
      <c r="P62" s="19">
        <v>3</v>
      </c>
      <c r="Q62" s="19">
        <v>0</v>
      </c>
      <c r="R62" s="19">
        <v>0</v>
      </c>
      <c r="S62" s="19">
        <v>0</v>
      </c>
      <c r="T62" s="19">
        <v>0</v>
      </c>
      <c r="U62">
        <v>0</v>
      </c>
      <c r="V62">
        <v>1</v>
      </c>
      <c r="W62">
        <v>1</v>
      </c>
      <c r="X62" s="19"/>
      <c r="Y62" s="19" t="s">
        <v>30</v>
      </c>
      <c r="Z62" s="19" t="s">
        <v>357</v>
      </c>
      <c r="AA62">
        <v>15</v>
      </c>
      <c r="AB62">
        <v>0</v>
      </c>
    </row>
    <row r="63" spans="1:28" x14ac:dyDescent="0.35">
      <c r="A63" s="19" t="s">
        <v>288</v>
      </c>
      <c r="B63" s="19">
        <v>7</v>
      </c>
      <c r="C63" s="19">
        <v>5</v>
      </c>
      <c r="D63" s="19">
        <v>350664</v>
      </c>
      <c r="E63" s="19">
        <v>4014584</v>
      </c>
      <c r="F63" t="s">
        <v>29</v>
      </c>
      <c r="G63" t="s">
        <v>119</v>
      </c>
      <c r="H63" t="s">
        <v>119</v>
      </c>
      <c r="I63">
        <v>2</v>
      </c>
      <c r="J63" s="19" t="s">
        <v>304</v>
      </c>
      <c r="K63" s="19">
        <v>286.47822765469823</v>
      </c>
      <c r="L63" s="19" t="s">
        <v>305</v>
      </c>
      <c r="M63" s="19">
        <v>65.8</v>
      </c>
      <c r="N63" s="19">
        <v>10.9</v>
      </c>
      <c r="O63" s="19">
        <v>98</v>
      </c>
      <c r="P63" s="19">
        <v>2</v>
      </c>
      <c r="Q63" s="19">
        <v>0</v>
      </c>
      <c r="R63" s="19">
        <v>0</v>
      </c>
      <c r="S63" s="19">
        <v>0</v>
      </c>
      <c r="T63" s="19">
        <v>0</v>
      </c>
      <c r="U63">
        <v>0</v>
      </c>
      <c r="V63">
        <v>1</v>
      </c>
      <c r="W63">
        <v>1</v>
      </c>
      <c r="X63" s="19"/>
      <c r="Y63" s="19" t="s">
        <v>30</v>
      </c>
      <c r="Z63" s="19" t="s">
        <v>358</v>
      </c>
      <c r="AA63">
        <v>15</v>
      </c>
      <c r="AB63">
        <v>0</v>
      </c>
    </row>
    <row r="64" spans="1:28" x14ac:dyDescent="0.35">
      <c r="A64" t="s">
        <v>288</v>
      </c>
      <c r="B64">
        <v>8</v>
      </c>
      <c r="C64">
        <v>1</v>
      </c>
      <c r="D64">
        <v>349675</v>
      </c>
      <c r="E64">
        <v>4014771</v>
      </c>
      <c r="F64" t="s">
        <v>29</v>
      </c>
      <c r="G64" t="s">
        <v>119</v>
      </c>
      <c r="H64" t="s">
        <v>119</v>
      </c>
      <c r="I64">
        <v>4</v>
      </c>
      <c r="J64" t="s">
        <v>313</v>
      </c>
      <c r="K64">
        <v>164.24751718869365</v>
      </c>
      <c r="L64" t="s">
        <v>305</v>
      </c>
      <c r="M64">
        <v>42</v>
      </c>
      <c r="N64">
        <v>9.4</v>
      </c>
      <c r="O64">
        <v>25</v>
      </c>
      <c r="P64">
        <v>85</v>
      </c>
      <c r="Q64">
        <v>40.6</v>
      </c>
      <c r="R64">
        <v>18.100000000000001</v>
      </c>
      <c r="S64">
        <v>17</v>
      </c>
      <c r="T64">
        <v>45</v>
      </c>
      <c r="U64">
        <v>0</v>
      </c>
      <c r="V64">
        <v>1</v>
      </c>
      <c r="W64">
        <v>0</v>
      </c>
      <c r="Y64" t="s">
        <v>30</v>
      </c>
      <c r="Z64" t="s">
        <v>359</v>
      </c>
      <c r="AA64">
        <v>15</v>
      </c>
      <c r="AB64">
        <v>0</v>
      </c>
    </row>
    <row r="65" spans="1:28" x14ac:dyDescent="0.35">
      <c r="A65" t="s">
        <v>288</v>
      </c>
      <c r="B65">
        <v>10</v>
      </c>
      <c r="C65">
        <v>1</v>
      </c>
      <c r="D65">
        <v>349921</v>
      </c>
      <c r="E65">
        <v>4015026</v>
      </c>
      <c r="F65" t="s">
        <v>29</v>
      </c>
      <c r="G65" t="s">
        <v>119</v>
      </c>
      <c r="H65" t="s">
        <v>119</v>
      </c>
      <c r="I65">
        <v>4</v>
      </c>
      <c r="J65" t="s">
        <v>313</v>
      </c>
      <c r="K65">
        <v>380.37942449707157</v>
      </c>
      <c r="L65" t="s">
        <v>309</v>
      </c>
      <c r="M65">
        <v>65</v>
      </c>
      <c r="N65">
        <v>35.299999999999997</v>
      </c>
      <c r="O65">
        <v>47</v>
      </c>
      <c r="P65">
        <v>63</v>
      </c>
      <c r="Q65">
        <v>65</v>
      </c>
      <c r="R65">
        <v>56</v>
      </c>
      <c r="S65">
        <v>3</v>
      </c>
      <c r="T65">
        <v>60</v>
      </c>
      <c r="U65">
        <v>0</v>
      </c>
      <c r="V65">
        <v>1</v>
      </c>
      <c r="W65">
        <v>1</v>
      </c>
      <c r="Y65" t="s">
        <v>30</v>
      </c>
      <c r="Z65" t="s">
        <v>360</v>
      </c>
      <c r="AA65">
        <v>15</v>
      </c>
      <c r="AB65">
        <v>0</v>
      </c>
    </row>
    <row r="66" spans="1:28" x14ac:dyDescent="0.35">
      <c r="A66" t="s">
        <v>288</v>
      </c>
      <c r="B66">
        <v>10</v>
      </c>
      <c r="C66">
        <v>2</v>
      </c>
      <c r="D66">
        <v>349962</v>
      </c>
      <c r="E66">
        <v>4015030</v>
      </c>
      <c r="F66" t="s">
        <v>29</v>
      </c>
      <c r="G66" t="s">
        <v>119</v>
      </c>
      <c r="H66" t="s">
        <v>119</v>
      </c>
      <c r="I66">
        <v>4</v>
      </c>
      <c r="J66" t="s">
        <v>313</v>
      </c>
      <c r="K66">
        <v>283.29513623631271</v>
      </c>
      <c r="L66" t="s">
        <v>309</v>
      </c>
      <c r="M66">
        <v>65.7</v>
      </c>
      <c r="N66">
        <v>41.1</v>
      </c>
      <c r="O66">
        <v>4</v>
      </c>
      <c r="P66">
        <v>96</v>
      </c>
      <c r="Q66">
        <v>65.7</v>
      </c>
      <c r="R66">
        <v>65.7</v>
      </c>
      <c r="S66">
        <v>50</v>
      </c>
      <c r="T66">
        <v>46</v>
      </c>
      <c r="U66">
        <v>0</v>
      </c>
      <c r="V66">
        <v>1</v>
      </c>
      <c r="W66">
        <v>0</v>
      </c>
      <c r="Y66" t="s">
        <v>30</v>
      </c>
      <c r="Z66" t="s">
        <v>361</v>
      </c>
      <c r="AA66">
        <v>15</v>
      </c>
      <c r="AB66">
        <v>0</v>
      </c>
    </row>
    <row r="67" spans="1:28" x14ac:dyDescent="0.35">
      <c r="A67" t="s">
        <v>288</v>
      </c>
      <c r="B67">
        <v>10</v>
      </c>
      <c r="C67">
        <v>3</v>
      </c>
      <c r="D67">
        <v>349954</v>
      </c>
      <c r="E67">
        <v>4014984</v>
      </c>
      <c r="F67" t="s">
        <v>29</v>
      </c>
      <c r="G67" t="s">
        <v>119</v>
      </c>
      <c r="H67" t="s">
        <v>119</v>
      </c>
      <c r="I67">
        <v>4</v>
      </c>
      <c r="J67" t="s">
        <v>313</v>
      </c>
      <c r="K67">
        <v>398.5230455818691</v>
      </c>
      <c r="L67" t="s">
        <v>305</v>
      </c>
      <c r="M67">
        <v>61.7</v>
      </c>
      <c r="N67">
        <v>11.4</v>
      </c>
      <c r="O67">
        <v>75</v>
      </c>
      <c r="P67">
        <v>25</v>
      </c>
      <c r="Q67">
        <v>60.5</v>
      </c>
      <c r="R67" t="s">
        <v>206</v>
      </c>
      <c r="S67">
        <v>0</v>
      </c>
      <c r="T67">
        <v>20</v>
      </c>
      <c r="U67">
        <v>0</v>
      </c>
      <c r="V67">
        <v>1</v>
      </c>
      <c r="W67">
        <v>1</v>
      </c>
      <c r="Y67" t="s">
        <v>30</v>
      </c>
      <c r="Z67" t="s">
        <v>362</v>
      </c>
      <c r="AA67">
        <v>15</v>
      </c>
      <c r="AB67">
        <v>0</v>
      </c>
    </row>
    <row r="68" spans="1:28" x14ac:dyDescent="0.35">
      <c r="A68" t="s">
        <v>288</v>
      </c>
      <c r="B68">
        <v>10</v>
      </c>
      <c r="C68">
        <v>4</v>
      </c>
      <c r="D68">
        <v>349911</v>
      </c>
      <c r="E68">
        <v>4014940</v>
      </c>
      <c r="F68" t="s">
        <v>29</v>
      </c>
      <c r="G68" t="s">
        <v>119</v>
      </c>
      <c r="H68" t="s">
        <v>119</v>
      </c>
      <c r="I68">
        <v>4</v>
      </c>
      <c r="J68" t="s">
        <v>313</v>
      </c>
      <c r="K68">
        <v>236.50369238604534</v>
      </c>
      <c r="L68" t="s">
        <v>305</v>
      </c>
      <c r="M68">
        <v>62.3</v>
      </c>
      <c r="N68">
        <v>44.8</v>
      </c>
      <c r="O68" s="2">
        <v>33.299999999999997</v>
      </c>
      <c r="P68" s="2">
        <v>66.7</v>
      </c>
      <c r="Q68">
        <v>58.3</v>
      </c>
      <c r="R68">
        <v>36.200000000000003</v>
      </c>
      <c r="S68">
        <v>10</v>
      </c>
      <c r="T68">
        <v>56</v>
      </c>
      <c r="U68">
        <v>0</v>
      </c>
      <c r="V68">
        <v>0</v>
      </c>
      <c r="W68">
        <v>0</v>
      </c>
      <c r="Y68" t="s">
        <v>30</v>
      </c>
      <c r="Z68" t="s">
        <v>363</v>
      </c>
      <c r="AA68">
        <v>15</v>
      </c>
      <c r="AB68">
        <v>0</v>
      </c>
    </row>
    <row r="69" spans="1:28" x14ac:dyDescent="0.35">
      <c r="A69" t="s">
        <v>288</v>
      </c>
      <c r="B69">
        <v>10</v>
      </c>
      <c r="C69">
        <v>5</v>
      </c>
      <c r="D69">
        <v>349912</v>
      </c>
      <c r="E69">
        <v>4014968</v>
      </c>
      <c r="F69" t="s">
        <v>29</v>
      </c>
      <c r="G69" t="s">
        <v>46</v>
      </c>
      <c r="H69" t="s">
        <v>119</v>
      </c>
      <c r="I69">
        <v>4</v>
      </c>
      <c r="J69" t="s">
        <v>313</v>
      </c>
      <c r="K69">
        <v>201.1713776419659</v>
      </c>
      <c r="L69" t="s">
        <v>364</v>
      </c>
      <c r="M69">
        <v>15.4</v>
      </c>
      <c r="N69" t="s">
        <v>202</v>
      </c>
      <c r="O69">
        <v>0</v>
      </c>
      <c r="P69">
        <v>100</v>
      </c>
      <c r="Q69" t="s">
        <v>202</v>
      </c>
      <c r="R69" t="s">
        <v>206</v>
      </c>
      <c r="S69" t="s">
        <v>206</v>
      </c>
      <c r="T69" t="s">
        <v>206</v>
      </c>
      <c r="U69">
        <v>0</v>
      </c>
      <c r="V69">
        <v>1</v>
      </c>
      <c r="W69">
        <v>0</v>
      </c>
      <c r="Y69" t="s">
        <v>30</v>
      </c>
      <c r="Z69" t="s">
        <v>365</v>
      </c>
      <c r="AA69">
        <v>15</v>
      </c>
      <c r="AB69">
        <v>0</v>
      </c>
    </row>
    <row r="70" spans="1:28" x14ac:dyDescent="0.35">
      <c r="A70" t="s">
        <v>288</v>
      </c>
      <c r="B70">
        <v>10</v>
      </c>
      <c r="C70">
        <v>6</v>
      </c>
      <c r="D70">
        <v>349909</v>
      </c>
      <c r="E70">
        <v>4014968</v>
      </c>
      <c r="F70" t="s">
        <v>29</v>
      </c>
      <c r="G70" t="s">
        <v>119</v>
      </c>
      <c r="H70" t="s">
        <v>119</v>
      </c>
      <c r="I70">
        <v>4</v>
      </c>
      <c r="J70" t="s">
        <v>313</v>
      </c>
      <c r="K70">
        <v>260.05856888209831</v>
      </c>
      <c r="L70" t="s">
        <v>309</v>
      </c>
      <c r="M70">
        <v>55.8</v>
      </c>
      <c r="N70">
        <v>24.7</v>
      </c>
      <c r="O70">
        <v>90</v>
      </c>
      <c r="P70">
        <v>10</v>
      </c>
      <c r="Q70">
        <v>27</v>
      </c>
      <c r="R70">
        <v>15.2</v>
      </c>
      <c r="S70">
        <v>0</v>
      </c>
      <c r="T70">
        <v>7</v>
      </c>
      <c r="U70">
        <v>0</v>
      </c>
      <c r="V70">
        <v>1</v>
      </c>
      <c r="W70">
        <v>1</v>
      </c>
      <c r="Y70" t="s">
        <v>30</v>
      </c>
      <c r="Z70" t="s">
        <v>366</v>
      </c>
      <c r="AA70">
        <v>15</v>
      </c>
      <c r="AB70">
        <v>0</v>
      </c>
    </row>
    <row r="71" spans="1:28" x14ac:dyDescent="0.35">
      <c r="A71" t="s">
        <v>288</v>
      </c>
      <c r="B71">
        <v>10</v>
      </c>
      <c r="C71">
        <v>7</v>
      </c>
      <c r="D71">
        <v>349887</v>
      </c>
      <c r="E71">
        <v>4014962</v>
      </c>
      <c r="F71" t="s">
        <v>29</v>
      </c>
      <c r="G71" t="s">
        <v>119</v>
      </c>
      <c r="H71" t="s">
        <v>119</v>
      </c>
      <c r="I71">
        <v>4</v>
      </c>
      <c r="J71" t="s">
        <v>313</v>
      </c>
      <c r="K71">
        <v>331.67812579577287</v>
      </c>
      <c r="L71" t="s">
        <v>305</v>
      </c>
      <c r="M71">
        <v>71.900000000000006</v>
      </c>
      <c r="N71">
        <v>53.6</v>
      </c>
      <c r="O71">
        <v>7</v>
      </c>
      <c r="P71">
        <v>93</v>
      </c>
      <c r="Q71">
        <v>69.5</v>
      </c>
      <c r="R71" t="s">
        <v>206</v>
      </c>
      <c r="S71">
        <v>3</v>
      </c>
      <c r="T71">
        <v>90</v>
      </c>
      <c r="U71">
        <v>0</v>
      </c>
      <c r="V71">
        <v>1</v>
      </c>
      <c r="W71">
        <v>1</v>
      </c>
      <c r="Y71" t="s">
        <v>30</v>
      </c>
      <c r="Z71" t="s">
        <v>367</v>
      </c>
      <c r="AA71">
        <v>15</v>
      </c>
      <c r="AB71">
        <v>0</v>
      </c>
    </row>
    <row r="72" spans="1:28" x14ac:dyDescent="0.35">
      <c r="A72" t="s">
        <v>288</v>
      </c>
      <c r="B72">
        <v>10</v>
      </c>
      <c r="C72">
        <v>8</v>
      </c>
      <c r="D72">
        <v>349870</v>
      </c>
      <c r="E72">
        <v>4014964</v>
      </c>
      <c r="F72" t="s">
        <v>29</v>
      </c>
      <c r="G72" t="s">
        <v>46</v>
      </c>
      <c r="H72" t="s">
        <v>119</v>
      </c>
      <c r="I72">
        <v>4</v>
      </c>
      <c r="J72" t="s">
        <v>313</v>
      </c>
      <c r="K72">
        <v>247.64451235039471</v>
      </c>
      <c r="L72" t="s">
        <v>305</v>
      </c>
      <c r="M72">
        <v>60.5</v>
      </c>
      <c r="N72" t="s">
        <v>202</v>
      </c>
      <c r="O72">
        <v>0</v>
      </c>
      <c r="P72">
        <v>100</v>
      </c>
      <c r="Q72">
        <v>60.5</v>
      </c>
      <c r="R72">
        <v>60.5</v>
      </c>
      <c r="S72">
        <v>40</v>
      </c>
      <c r="T72">
        <v>60</v>
      </c>
      <c r="U72">
        <v>0</v>
      </c>
      <c r="V72">
        <v>1</v>
      </c>
      <c r="W72">
        <v>1</v>
      </c>
      <c r="Y72" t="s">
        <v>30</v>
      </c>
      <c r="Z72" t="s">
        <v>368</v>
      </c>
      <c r="AA72">
        <v>15</v>
      </c>
      <c r="AB72">
        <v>0</v>
      </c>
    </row>
    <row r="73" spans="1:28" x14ac:dyDescent="0.35">
      <c r="A73" t="s">
        <v>288</v>
      </c>
      <c r="B73">
        <v>10</v>
      </c>
      <c r="C73">
        <v>9</v>
      </c>
      <c r="D73">
        <v>349866</v>
      </c>
      <c r="E73">
        <v>4014998</v>
      </c>
      <c r="F73" t="s">
        <v>29</v>
      </c>
      <c r="G73" t="s">
        <v>119</v>
      </c>
      <c r="H73" t="s">
        <v>119</v>
      </c>
      <c r="I73">
        <v>4</v>
      </c>
      <c r="J73" t="s">
        <v>313</v>
      </c>
      <c r="K73">
        <v>276.29233511586449</v>
      </c>
      <c r="L73" t="s">
        <v>309</v>
      </c>
      <c r="M73">
        <v>58.6</v>
      </c>
      <c r="N73">
        <v>33.700000000000003</v>
      </c>
      <c r="O73">
        <v>55</v>
      </c>
      <c r="P73">
        <v>45</v>
      </c>
      <c r="Q73">
        <v>51.6</v>
      </c>
      <c r="R73" t="s">
        <v>206</v>
      </c>
      <c r="S73">
        <v>0</v>
      </c>
      <c r="T73">
        <v>45</v>
      </c>
      <c r="U73">
        <v>0</v>
      </c>
      <c r="V73">
        <v>1</v>
      </c>
      <c r="W73">
        <v>1</v>
      </c>
      <c r="Y73" t="s">
        <v>30</v>
      </c>
      <c r="Z73" t="s">
        <v>369</v>
      </c>
      <c r="AA73">
        <v>15</v>
      </c>
      <c r="AB73">
        <v>0</v>
      </c>
    </row>
    <row r="74" spans="1:28" x14ac:dyDescent="0.35">
      <c r="A74" t="s">
        <v>288</v>
      </c>
      <c r="B74">
        <v>10</v>
      </c>
      <c r="C74">
        <v>10</v>
      </c>
      <c r="D74">
        <v>349896</v>
      </c>
      <c r="E74">
        <v>4015002</v>
      </c>
      <c r="F74" t="s">
        <v>29</v>
      </c>
      <c r="G74" t="s">
        <v>46</v>
      </c>
      <c r="H74" t="s">
        <v>119</v>
      </c>
      <c r="I74">
        <v>4</v>
      </c>
      <c r="J74" t="s">
        <v>313</v>
      </c>
      <c r="K74">
        <v>159.79118920295389</v>
      </c>
      <c r="L74" t="s">
        <v>309</v>
      </c>
      <c r="M74">
        <v>38</v>
      </c>
      <c r="N74" t="s">
        <v>202</v>
      </c>
      <c r="O74">
        <v>0</v>
      </c>
      <c r="P74">
        <v>100</v>
      </c>
      <c r="Q74">
        <v>38</v>
      </c>
      <c r="R74" t="s">
        <v>206</v>
      </c>
      <c r="S74">
        <v>0</v>
      </c>
      <c r="T74">
        <v>100</v>
      </c>
      <c r="U74">
        <v>0</v>
      </c>
      <c r="V74">
        <v>1</v>
      </c>
      <c r="W74">
        <v>1</v>
      </c>
      <c r="Y74" t="s">
        <v>30</v>
      </c>
      <c r="Z74" t="s">
        <v>370</v>
      </c>
      <c r="AA74">
        <v>15</v>
      </c>
      <c r="AB74">
        <v>0</v>
      </c>
    </row>
    <row r="75" spans="1:28" x14ac:dyDescent="0.35">
      <c r="A75" t="s">
        <v>288</v>
      </c>
      <c r="B75">
        <v>10</v>
      </c>
      <c r="C75">
        <v>11</v>
      </c>
      <c r="D75">
        <v>349893</v>
      </c>
      <c r="E75">
        <v>4015000</v>
      </c>
      <c r="F75" t="s">
        <v>29</v>
      </c>
      <c r="G75" t="s">
        <v>119</v>
      </c>
      <c r="H75" t="s">
        <v>119</v>
      </c>
      <c r="I75">
        <v>4</v>
      </c>
      <c r="J75" t="s">
        <v>313</v>
      </c>
      <c r="K75">
        <v>175.38833715304304</v>
      </c>
      <c r="L75" t="s">
        <v>309</v>
      </c>
      <c r="M75">
        <v>53</v>
      </c>
      <c r="N75">
        <v>42.6</v>
      </c>
      <c r="O75">
        <v>50</v>
      </c>
      <c r="P75">
        <v>50</v>
      </c>
      <c r="Q75">
        <v>53</v>
      </c>
      <c r="R75">
        <v>31.6</v>
      </c>
      <c r="S75">
        <v>0</v>
      </c>
      <c r="T75">
        <v>50</v>
      </c>
      <c r="U75">
        <v>0</v>
      </c>
      <c r="V75">
        <v>1</v>
      </c>
      <c r="W75">
        <v>1</v>
      </c>
      <c r="Y75" t="s">
        <v>30</v>
      </c>
      <c r="Z75" t="s">
        <v>371</v>
      </c>
      <c r="AA75">
        <v>15</v>
      </c>
      <c r="AB75">
        <v>0</v>
      </c>
    </row>
    <row r="76" spans="1:28" x14ac:dyDescent="0.35">
      <c r="A76" t="s">
        <v>288</v>
      </c>
      <c r="B76">
        <v>10</v>
      </c>
      <c r="C76">
        <v>12</v>
      </c>
      <c r="D76">
        <v>349894</v>
      </c>
      <c r="E76">
        <v>4015001</v>
      </c>
      <c r="F76" t="s">
        <v>29</v>
      </c>
      <c r="G76" t="s">
        <v>46</v>
      </c>
      <c r="H76" t="s">
        <v>119</v>
      </c>
      <c r="I76">
        <v>4</v>
      </c>
      <c r="J76" t="s">
        <v>313</v>
      </c>
      <c r="K76">
        <v>155.33486121721415</v>
      </c>
      <c r="L76" t="s">
        <v>309</v>
      </c>
      <c r="M76">
        <v>53.4</v>
      </c>
      <c r="N76" t="s">
        <v>202</v>
      </c>
      <c r="O76">
        <v>0</v>
      </c>
      <c r="P76">
        <v>100</v>
      </c>
      <c r="Q76">
        <v>19.899999999999999</v>
      </c>
      <c r="R76">
        <v>24.5</v>
      </c>
      <c r="S76">
        <v>0</v>
      </c>
      <c r="T76">
        <v>100</v>
      </c>
      <c r="U76">
        <v>0</v>
      </c>
      <c r="V76">
        <v>1</v>
      </c>
      <c r="W76">
        <v>1</v>
      </c>
      <c r="Y76" t="s">
        <v>30</v>
      </c>
      <c r="Z76" t="s">
        <v>372</v>
      </c>
      <c r="AA76">
        <v>15</v>
      </c>
      <c r="AB76">
        <v>0</v>
      </c>
    </row>
    <row r="77" spans="1:28" x14ac:dyDescent="0.35">
      <c r="A77" t="s">
        <v>288</v>
      </c>
      <c r="B77">
        <v>10</v>
      </c>
      <c r="C77">
        <v>13</v>
      </c>
      <c r="D77">
        <v>349891</v>
      </c>
      <c r="E77">
        <v>4015005</v>
      </c>
      <c r="F77" t="s">
        <v>29</v>
      </c>
      <c r="G77" t="s">
        <v>46</v>
      </c>
      <c r="H77" t="s">
        <v>119</v>
      </c>
      <c r="I77">
        <v>4</v>
      </c>
      <c r="J77" t="s">
        <v>313</v>
      </c>
      <c r="K77">
        <v>149.28698752228163</v>
      </c>
      <c r="L77" t="s">
        <v>309</v>
      </c>
      <c r="M77">
        <v>50.2</v>
      </c>
      <c r="N77" t="s">
        <v>202</v>
      </c>
      <c r="O77">
        <v>0</v>
      </c>
      <c r="P77">
        <v>100</v>
      </c>
      <c r="Q77">
        <v>25.3</v>
      </c>
      <c r="R77">
        <v>50.2</v>
      </c>
      <c r="S77">
        <v>0</v>
      </c>
      <c r="T77">
        <v>100</v>
      </c>
      <c r="U77">
        <v>0</v>
      </c>
      <c r="V77">
        <v>0</v>
      </c>
      <c r="W77">
        <v>0</v>
      </c>
      <c r="Y77" t="s">
        <v>30</v>
      </c>
      <c r="Z77" t="s">
        <v>373</v>
      </c>
      <c r="AA77">
        <v>15</v>
      </c>
      <c r="AB77">
        <v>0</v>
      </c>
    </row>
    <row r="78" spans="1:28" x14ac:dyDescent="0.35">
      <c r="A78" t="s">
        <v>288</v>
      </c>
      <c r="B78">
        <v>10</v>
      </c>
      <c r="C78">
        <v>14</v>
      </c>
      <c r="D78">
        <v>349893</v>
      </c>
      <c r="E78">
        <v>4015005</v>
      </c>
      <c r="F78" t="s">
        <v>29</v>
      </c>
      <c r="G78" t="s">
        <v>46</v>
      </c>
      <c r="H78" t="s">
        <v>119</v>
      </c>
      <c r="I78">
        <v>4</v>
      </c>
      <c r="J78" t="s">
        <v>313</v>
      </c>
      <c r="K78">
        <v>215.17697988286221</v>
      </c>
      <c r="L78" t="s">
        <v>309</v>
      </c>
      <c r="M78">
        <v>57.2</v>
      </c>
      <c r="N78" t="s">
        <v>202</v>
      </c>
      <c r="O78">
        <v>0</v>
      </c>
      <c r="P78">
        <v>100</v>
      </c>
      <c r="Q78" t="s">
        <v>206</v>
      </c>
      <c r="R78">
        <v>57.2</v>
      </c>
      <c r="S78">
        <v>0</v>
      </c>
      <c r="T78">
        <v>100</v>
      </c>
      <c r="U78">
        <v>0</v>
      </c>
      <c r="V78">
        <v>1</v>
      </c>
      <c r="W78">
        <v>1</v>
      </c>
      <c r="Y78" t="s">
        <v>30</v>
      </c>
      <c r="Z78" t="s">
        <v>374</v>
      </c>
      <c r="AA78">
        <v>15</v>
      </c>
      <c r="AB78">
        <v>0</v>
      </c>
    </row>
    <row r="79" spans="1:28" x14ac:dyDescent="0.35">
      <c r="A79" t="s">
        <v>288</v>
      </c>
      <c r="B79">
        <v>10</v>
      </c>
      <c r="C79">
        <v>15</v>
      </c>
      <c r="D79">
        <v>349887</v>
      </c>
      <c r="E79">
        <v>4015013</v>
      </c>
      <c r="F79" t="s">
        <v>29</v>
      </c>
      <c r="G79" t="s">
        <v>46</v>
      </c>
      <c r="H79" t="s">
        <v>119</v>
      </c>
      <c r="I79">
        <v>4</v>
      </c>
      <c r="J79" t="s">
        <v>313</v>
      </c>
      <c r="K79">
        <v>250.82760376878025</v>
      </c>
      <c r="L79" t="s">
        <v>309</v>
      </c>
      <c r="M79">
        <v>67.400000000000006</v>
      </c>
      <c r="N79" t="s">
        <v>202</v>
      </c>
      <c r="O79">
        <v>0</v>
      </c>
      <c r="P79">
        <v>100</v>
      </c>
      <c r="Q79">
        <v>30.8</v>
      </c>
      <c r="R79">
        <v>67.400000000000006</v>
      </c>
      <c r="S79">
        <v>0</v>
      </c>
      <c r="T79">
        <v>100</v>
      </c>
      <c r="U79">
        <v>0</v>
      </c>
      <c r="V79">
        <v>0</v>
      </c>
      <c r="W79">
        <v>1</v>
      </c>
      <c r="Y79" t="s">
        <v>30</v>
      </c>
      <c r="Z79" t="s">
        <v>375</v>
      </c>
      <c r="AA79">
        <v>15</v>
      </c>
      <c r="AB79">
        <v>0</v>
      </c>
    </row>
    <row r="80" spans="1:28" x14ac:dyDescent="0.35">
      <c r="A80" t="s">
        <v>288</v>
      </c>
      <c r="B80">
        <v>10</v>
      </c>
      <c r="C80">
        <v>16</v>
      </c>
      <c r="D80">
        <v>349889</v>
      </c>
      <c r="E80">
        <v>4015015</v>
      </c>
      <c r="F80" t="s">
        <v>29</v>
      </c>
      <c r="G80" t="s">
        <v>46</v>
      </c>
      <c r="H80" t="s">
        <v>119</v>
      </c>
      <c r="I80">
        <v>4</v>
      </c>
      <c r="J80" t="s">
        <v>313</v>
      </c>
      <c r="K80">
        <v>218.99668958492487</v>
      </c>
      <c r="L80" t="s">
        <v>309</v>
      </c>
      <c r="M80">
        <v>63.1</v>
      </c>
      <c r="N80" t="s">
        <v>202</v>
      </c>
      <c r="O80">
        <v>0</v>
      </c>
      <c r="P80">
        <v>100</v>
      </c>
      <c r="Q80">
        <v>63.1</v>
      </c>
      <c r="R80">
        <v>63.1</v>
      </c>
      <c r="S80">
        <v>0</v>
      </c>
      <c r="T80">
        <v>100</v>
      </c>
      <c r="U80">
        <v>0</v>
      </c>
      <c r="V80">
        <v>1</v>
      </c>
      <c r="W80">
        <v>1</v>
      </c>
      <c r="Y80" t="s">
        <v>30</v>
      </c>
      <c r="Z80" t="s">
        <v>376</v>
      </c>
      <c r="AA80">
        <v>15</v>
      </c>
      <c r="AB80">
        <v>0</v>
      </c>
    </row>
    <row r="81" spans="1:28" x14ac:dyDescent="0.35">
      <c r="A81" t="s">
        <v>288</v>
      </c>
      <c r="B81">
        <v>10</v>
      </c>
      <c r="C81">
        <v>17</v>
      </c>
      <c r="D81">
        <v>349888</v>
      </c>
      <c r="E81">
        <v>4015037</v>
      </c>
      <c r="F81" t="s">
        <v>29</v>
      </c>
      <c r="G81" t="s">
        <v>119</v>
      </c>
      <c r="H81" t="s">
        <v>119</v>
      </c>
      <c r="I81">
        <v>4</v>
      </c>
      <c r="J81" t="s">
        <v>313</v>
      </c>
      <c r="K81">
        <v>216.13190730837789</v>
      </c>
      <c r="L81" t="s">
        <v>309</v>
      </c>
      <c r="M81">
        <v>71.7</v>
      </c>
      <c r="N81">
        <v>48.5</v>
      </c>
      <c r="O81" s="8">
        <v>15</v>
      </c>
      <c r="P81">
        <v>85</v>
      </c>
      <c r="Q81">
        <v>71.7</v>
      </c>
      <c r="R81">
        <v>27.5</v>
      </c>
      <c r="S81">
        <v>2</v>
      </c>
      <c r="T81">
        <v>98</v>
      </c>
      <c r="U81">
        <v>0</v>
      </c>
      <c r="V81">
        <v>0</v>
      </c>
      <c r="W81">
        <v>0</v>
      </c>
      <c r="Y81" t="s">
        <v>30</v>
      </c>
      <c r="Z81" t="s">
        <v>377</v>
      </c>
      <c r="AA81">
        <v>15</v>
      </c>
      <c r="AB81">
        <v>0</v>
      </c>
    </row>
    <row r="82" spans="1:28" x14ac:dyDescent="0.35">
      <c r="A82" t="s">
        <v>288</v>
      </c>
      <c r="B82">
        <v>10</v>
      </c>
      <c r="C82">
        <v>18</v>
      </c>
      <c r="D82">
        <v>349911</v>
      </c>
      <c r="E82">
        <v>4015018</v>
      </c>
      <c r="F82" t="s">
        <v>29</v>
      </c>
      <c r="G82" t="s">
        <v>119</v>
      </c>
      <c r="H82" t="s">
        <v>119</v>
      </c>
      <c r="I82">
        <v>4</v>
      </c>
      <c r="J82" t="s">
        <v>313</v>
      </c>
      <c r="K82">
        <v>296.34581105169343</v>
      </c>
      <c r="L82" t="s">
        <v>309</v>
      </c>
      <c r="M82">
        <v>63.9</v>
      </c>
      <c r="N82">
        <v>36.1</v>
      </c>
      <c r="O82">
        <v>3</v>
      </c>
      <c r="P82">
        <v>97</v>
      </c>
      <c r="Q82">
        <v>63.9</v>
      </c>
      <c r="R82">
        <v>45.3</v>
      </c>
      <c r="S82">
        <v>0</v>
      </c>
      <c r="T82">
        <v>100</v>
      </c>
      <c r="U82">
        <v>0</v>
      </c>
      <c r="V82">
        <v>1</v>
      </c>
      <c r="W82">
        <v>1</v>
      </c>
      <c r="Y82" t="s">
        <v>30</v>
      </c>
      <c r="Z82" t="s">
        <v>378</v>
      </c>
      <c r="AA82">
        <v>15</v>
      </c>
      <c r="AB82">
        <v>0</v>
      </c>
    </row>
    <row r="83" spans="1:28" x14ac:dyDescent="0.35">
      <c r="A83" t="s">
        <v>288</v>
      </c>
      <c r="B83">
        <v>10</v>
      </c>
      <c r="C83">
        <v>19</v>
      </c>
      <c r="D83">
        <v>349915</v>
      </c>
      <c r="E83">
        <v>4015018</v>
      </c>
      <c r="F83" t="s">
        <v>29</v>
      </c>
      <c r="G83" t="s">
        <v>46</v>
      </c>
      <c r="H83" t="s">
        <v>119</v>
      </c>
      <c r="I83">
        <v>4</v>
      </c>
      <c r="J83" t="s">
        <v>313</v>
      </c>
      <c r="K83">
        <v>236.50369238604534</v>
      </c>
      <c r="L83" t="s">
        <v>309</v>
      </c>
      <c r="M83">
        <v>61.4</v>
      </c>
      <c r="N83" t="s">
        <v>202</v>
      </c>
      <c r="O83">
        <v>0</v>
      </c>
      <c r="P83">
        <v>100</v>
      </c>
      <c r="Q83">
        <v>61.4</v>
      </c>
      <c r="R83">
        <v>32.4</v>
      </c>
      <c r="S83">
        <v>0</v>
      </c>
      <c r="T83">
        <v>100</v>
      </c>
      <c r="U83">
        <v>0</v>
      </c>
      <c r="V83">
        <v>1</v>
      </c>
      <c r="W83">
        <v>1</v>
      </c>
      <c r="Y83" t="s">
        <v>30</v>
      </c>
      <c r="Z83" t="s">
        <v>379</v>
      </c>
      <c r="AA83">
        <v>15</v>
      </c>
      <c r="AB83">
        <v>0</v>
      </c>
    </row>
    <row r="84" spans="1:28" x14ac:dyDescent="0.35">
      <c r="A84" t="s">
        <v>288</v>
      </c>
      <c r="B84">
        <v>11</v>
      </c>
      <c r="C84">
        <v>1</v>
      </c>
      <c r="D84">
        <v>349678</v>
      </c>
      <c r="E84">
        <v>4015169</v>
      </c>
      <c r="F84" t="s">
        <v>29</v>
      </c>
      <c r="G84" t="s">
        <v>46</v>
      </c>
      <c r="H84" t="s">
        <v>119</v>
      </c>
      <c r="I84">
        <v>4</v>
      </c>
      <c r="J84" t="s">
        <v>313</v>
      </c>
      <c r="K84">
        <v>109.816653934301</v>
      </c>
      <c r="L84" t="s">
        <v>309</v>
      </c>
      <c r="M84">
        <v>43.4</v>
      </c>
      <c r="N84">
        <v>0</v>
      </c>
      <c r="O84">
        <v>0</v>
      </c>
      <c r="P84">
        <v>100</v>
      </c>
      <c r="Q84">
        <v>0</v>
      </c>
      <c r="R84">
        <v>43.4</v>
      </c>
      <c r="S84">
        <v>100</v>
      </c>
      <c r="T84">
        <v>0</v>
      </c>
      <c r="U84">
        <v>0</v>
      </c>
      <c r="V84">
        <v>1</v>
      </c>
      <c r="W84">
        <v>0</v>
      </c>
      <c r="Y84" t="s">
        <v>30</v>
      </c>
      <c r="Z84" t="s">
        <v>380</v>
      </c>
      <c r="AA84">
        <v>15</v>
      </c>
      <c r="AB84">
        <v>0</v>
      </c>
    </row>
    <row r="85" spans="1:28" x14ac:dyDescent="0.35">
      <c r="A85" t="s">
        <v>288</v>
      </c>
      <c r="B85">
        <v>11</v>
      </c>
      <c r="C85">
        <v>2</v>
      </c>
      <c r="D85">
        <v>349677</v>
      </c>
      <c r="E85">
        <v>4015173</v>
      </c>
      <c r="F85" t="s">
        <v>29</v>
      </c>
      <c r="G85" t="s">
        <v>46</v>
      </c>
      <c r="H85" t="s">
        <v>119</v>
      </c>
      <c r="I85">
        <v>4</v>
      </c>
      <c r="J85" t="s">
        <v>313</v>
      </c>
      <c r="K85">
        <v>85.943468296409478</v>
      </c>
      <c r="L85" t="s">
        <v>309</v>
      </c>
      <c r="M85">
        <v>45.5</v>
      </c>
      <c r="N85">
        <v>0</v>
      </c>
      <c r="O85">
        <v>0</v>
      </c>
      <c r="P85">
        <v>100</v>
      </c>
      <c r="Q85">
        <v>0</v>
      </c>
      <c r="R85">
        <v>45.5</v>
      </c>
      <c r="S85">
        <v>100</v>
      </c>
      <c r="T85">
        <v>0</v>
      </c>
      <c r="U85">
        <v>0</v>
      </c>
      <c r="V85">
        <v>1</v>
      </c>
      <c r="W85">
        <v>0</v>
      </c>
      <c r="Y85" t="s">
        <v>30</v>
      </c>
      <c r="Z85" t="s">
        <v>381</v>
      </c>
      <c r="AA85">
        <v>15</v>
      </c>
      <c r="AB85">
        <v>0</v>
      </c>
    </row>
    <row r="86" spans="1:28" x14ac:dyDescent="0.35">
      <c r="A86" t="s">
        <v>288</v>
      </c>
      <c r="B86">
        <v>11</v>
      </c>
      <c r="C86">
        <v>3</v>
      </c>
      <c r="D86">
        <v>349670</v>
      </c>
      <c r="E86">
        <v>4015188</v>
      </c>
      <c r="F86" t="s">
        <v>29</v>
      </c>
      <c r="G86" t="s">
        <v>46</v>
      </c>
      <c r="H86" t="s">
        <v>119</v>
      </c>
      <c r="I86">
        <v>4</v>
      </c>
      <c r="J86" t="s">
        <v>313</v>
      </c>
      <c r="K86">
        <v>85.943468296409478</v>
      </c>
      <c r="L86" t="s">
        <v>309</v>
      </c>
      <c r="M86">
        <v>50.1</v>
      </c>
      <c r="N86">
        <v>0</v>
      </c>
      <c r="O86">
        <v>0</v>
      </c>
      <c r="P86">
        <v>100</v>
      </c>
      <c r="Q86">
        <v>50.1</v>
      </c>
      <c r="R86">
        <v>50.1</v>
      </c>
      <c r="S86">
        <v>30</v>
      </c>
      <c r="T86">
        <v>70</v>
      </c>
      <c r="U86">
        <v>0</v>
      </c>
      <c r="V86">
        <v>1</v>
      </c>
      <c r="W86">
        <v>0</v>
      </c>
      <c r="Y86" t="s">
        <v>30</v>
      </c>
      <c r="Z86" t="s">
        <v>381</v>
      </c>
      <c r="AA86">
        <v>15</v>
      </c>
      <c r="AB86">
        <v>0</v>
      </c>
    </row>
    <row r="87" spans="1:28" x14ac:dyDescent="0.35">
      <c r="A87" t="s">
        <v>288</v>
      </c>
      <c r="B87">
        <v>11</v>
      </c>
      <c r="C87">
        <v>4</v>
      </c>
      <c r="D87">
        <v>349683</v>
      </c>
      <c r="E87">
        <v>4015190</v>
      </c>
      <c r="F87" t="s">
        <v>29</v>
      </c>
      <c r="G87" t="s">
        <v>46</v>
      </c>
      <c r="H87" t="s">
        <v>119</v>
      </c>
      <c r="I87">
        <v>4</v>
      </c>
      <c r="J87" t="s">
        <v>313</v>
      </c>
      <c r="K87">
        <v>186.84746625923097</v>
      </c>
      <c r="L87" t="s">
        <v>309</v>
      </c>
      <c r="M87">
        <v>57.2</v>
      </c>
      <c r="N87">
        <v>0</v>
      </c>
      <c r="O87">
        <v>0</v>
      </c>
      <c r="P87">
        <v>100</v>
      </c>
      <c r="Q87">
        <v>57.2</v>
      </c>
      <c r="R87">
        <v>57.2</v>
      </c>
      <c r="S87">
        <v>60</v>
      </c>
      <c r="T87">
        <v>40</v>
      </c>
      <c r="U87">
        <v>0</v>
      </c>
      <c r="V87">
        <v>1</v>
      </c>
      <c r="W87">
        <v>0</v>
      </c>
      <c r="Y87" t="s">
        <v>30</v>
      </c>
      <c r="Z87" t="s">
        <v>382</v>
      </c>
      <c r="AA87">
        <v>15</v>
      </c>
      <c r="AB87">
        <v>0</v>
      </c>
    </row>
    <row r="88" spans="1:28" x14ac:dyDescent="0.35">
      <c r="A88" t="s">
        <v>288</v>
      </c>
      <c r="B88">
        <v>13</v>
      </c>
      <c r="C88">
        <v>1</v>
      </c>
      <c r="D88">
        <v>350728</v>
      </c>
      <c r="E88">
        <v>4015219</v>
      </c>
      <c r="F88" t="s">
        <v>29</v>
      </c>
      <c r="G88" t="s">
        <v>119</v>
      </c>
      <c r="H88" t="s">
        <v>119</v>
      </c>
      <c r="I88">
        <v>2</v>
      </c>
      <c r="J88" t="s">
        <v>313</v>
      </c>
      <c r="K88">
        <v>402.66106442577029</v>
      </c>
      <c r="L88" t="s">
        <v>309</v>
      </c>
      <c r="M88">
        <v>66</v>
      </c>
      <c r="N88">
        <v>17.600000000000001</v>
      </c>
      <c r="O88">
        <v>98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Y88" t="s">
        <v>151</v>
      </c>
      <c r="Z88" t="s">
        <v>383</v>
      </c>
      <c r="AA88">
        <v>15</v>
      </c>
      <c r="AB88">
        <v>0</v>
      </c>
    </row>
    <row r="89" spans="1:28" x14ac:dyDescent="0.35">
      <c r="A89" t="s">
        <v>288</v>
      </c>
      <c r="B89">
        <v>13</v>
      </c>
      <c r="C89">
        <v>2</v>
      </c>
      <c r="D89">
        <v>350748</v>
      </c>
      <c r="E89">
        <v>4015222</v>
      </c>
      <c r="F89" t="s">
        <v>29</v>
      </c>
      <c r="G89" t="s">
        <v>119</v>
      </c>
      <c r="H89" t="s">
        <v>119</v>
      </c>
      <c r="I89">
        <v>2</v>
      </c>
      <c r="J89" t="s">
        <v>313</v>
      </c>
      <c r="K89">
        <v>428.76241405653178</v>
      </c>
      <c r="L89" t="s">
        <v>309</v>
      </c>
      <c r="M89">
        <v>73.099999999999994</v>
      </c>
      <c r="N89">
        <v>15.2</v>
      </c>
      <c r="O89">
        <v>98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Y89" t="s">
        <v>151</v>
      </c>
      <c r="Z89" t="s">
        <v>384</v>
      </c>
      <c r="AA89">
        <v>13.5</v>
      </c>
      <c r="AB89">
        <v>0</v>
      </c>
    </row>
    <row r="90" spans="1:28" x14ac:dyDescent="0.35">
      <c r="A90" t="s">
        <v>288</v>
      </c>
      <c r="B90">
        <v>13</v>
      </c>
      <c r="C90">
        <v>3</v>
      </c>
      <c r="D90">
        <v>350762</v>
      </c>
      <c r="E90">
        <v>4015207</v>
      </c>
      <c r="F90" t="s">
        <v>29</v>
      </c>
      <c r="G90" t="s">
        <v>119</v>
      </c>
      <c r="H90" t="s">
        <v>119</v>
      </c>
      <c r="I90">
        <v>2</v>
      </c>
      <c r="J90" t="s">
        <v>313</v>
      </c>
      <c r="K90">
        <v>347.91189202953905</v>
      </c>
      <c r="L90" t="s">
        <v>309</v>
      </c>
      <c r="M90">
        <v>71.599999999999994</v>
      </c>
      <c r="N90">
        <v>20.2</v>
      </c>
      <c r="O90">
        <v>97</v>
      </c>
      <c r="P90">
        <v>3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Y90" t="s">
        <v>151</v>
      </c>
      <c r="Z90" t="s">
        <v>385</v>
      </c>
      <c r="AA90">
        <v>15</v>
      </c>
      <c r="AB90">
        <v>0</v>
      </c>
    </row>
    <row r="91" spans="1:28" x14ac:dyDescent="0.35">
      <c r="A91" t="s">
        <v>288</v>
      </c>
      <c r="B91">
        <v>13</v>
      </c>
      <c r="C91">
        <v>4</v>
      </c>
      <c r="D91">
        <v>350755</v>
      </c>
      <c r="E91">
        <v>4015172</v>
      </c>
      <c r="F91" t="s">
        <v>29</v>
      </c>
      <c r="G91" t="s">
        <v>119</v>
      </c>
      <c r="H91" t="s">
        <v>119</v>
      </c>
      <c r="I91">
        <v>2</v>
      </c>
      <c r="J91" t="s">
        <v>313</v>
      </c>
      <c r="K91">
        <v>270.244461420932</v>
      </c>
      <c r="L91" t="s">
        <v>309</v>
      </c>
      <c r="M91">
        <v>70.3</v>
      </c>
      <c r="N91">
        <v>11.3</v>
      </c>
      <c r="O91">
        <v>99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Y91" t="s">
        <v>151</v>
      </c>
      <c r="Z91" t="s">
        <v>386</v>
      </c>
      <c r="AA91">
        <v>15</v>
      </c>
      <c r="AB91">
        <v>0</v>
      </c>
    </row>
    <row r="92" spans="1:28" x14ac:dyDescent="0.35">
      <c r="A92" t="s">
        <v>288</v>
      </c>
      <c r="B92">
        <v>13</v>
      </c>
      <c r="C92">
        <v>5</v>
      </c>
      <c r="D92">
        <v>350719</v>
      </c>
      <c r="E92">
        <v>4015180</v>
      </c>
      <c r="F92" t="s">
        <v>29</v>
      </c>
      <c r="G92" t="s">
        <v>119</v>
      </c>
      <c r="H92" t="s">
        <v>119</v>
      </c>
      <c r="I92">
        <v>2</v>
      </c>
      <c r="J92" t="s">
        <v>313</v>
      </c>
      <c r="K92">
        <v>358.09778456837284</v>
      </c>
      <c r="L92" t="s">
        <v>305</v>
      </c>
      <c r="M92">
        <v>70.099999999999994</v>
      </c>
      <c r="N92">
        <v>17.899999999999999</v>
      </c>
      <c r="O92">
        <v>99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Y92" t="s">
        <v>151</v>
      </c>
      <c r="Z92" t="s">
        <v>387</v>
      </c>
      <c r="AA92">
        <v>15</v>
      </c>
      <c r="AB92">
        <v>0</v>
      </c>
    </row>
    <row r="93" spans="1:28" x14ac:dyDescent="0.35">
      <c r="A93" t="s">
        <v>288</v>
      </c>
      <c r="B93">
        <v>13</v>
      </c>
      <c r="C93">
        <v>6</v>
      </c>
      <c r="D93">
        <v>350689</v>
      </c>
      <c r="E93">
        <v>4015158</v>
      </c>
      <c r="F93" t="s">
        <v>29</v>
      </c>
      <c r="G93" t="s">
        <v>119</v>
      </c>
      <c r="H93" t="s">
        <v>119</v>
      </c>
      <c r="I93">
        <v>2</v>
      </c>
      <c r="J93" t="s">
        <v>313</v>
      </c>
      <c r="K93">
        <v>169.97708174178763</v>
      </c>
      <c r="L93" t="s">
        <v>309</v>
      </c>
      <c r="M93">
        <v>63.1</v>
      </c>
      <c r="N93">
        <v>15.3</v>
      </c>
      <c r="O93">
        <v>98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Y93" t="s">
        <v>151</v>
      </c>
      <c r="Z93" t="s">
        <v>388</v>
      </c>
      <c r="AA93">
        <v>15</v>
      </c>
      <c r="AB93">
        <v>0</v>
      </c>
    </row>
    <row r="94" spans="1:28" x14ac:dyDescent="0.35">
      <c r="A94" t="s">
        <v>288</v>
      </c>
      <c r="B94">
        <v>13</v>
      </c>
      <c r="C94">
        <v>7</v>
      </c>
      <c r="D94">
        <v>350665</v>
      </c>
      <c r="E94">
        <v>4015203</v>
      </c>
      <c r="F94" t="s">
        <v>29</v>
      </c>
      <c r="G94" t="s">
        <v>119</v>
      </c>
      <c r="H94" t="s">
        <v>119</v>
      </c>
      <c r="I94">
        <v>2</v>
      </c>
      <c r="J94" t="s">
        <v>313</v>
      </c>
      <c r="K94">
        <v>331.35981665393433</v>
      </c>
      <c r="L94" t="s">
        <v>309</v>
      </c>
      <c r="M94">
        <v>64.400000000000006</v>
      </c>
      <c r="N94">
        <v>12.5</v>
      </c>
      <c r="O94">
        <v>97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Y94" t="s">
        <v>30</v>
      </c>
      <c r="Z94" t="s">
        <v>389</v>
      </c>
      <c r="AA94">
        <v>15</v>
      </c>
      <c r="AB94">
        <v>0</v>
      </c>
    </row>
    <row r="95" spans="1:28" x14ac:dyDescent="0.35">
      <c r="A95" t="s">
        <v>288</v>
      </c>
      <c r="B95">
        <v>13</v>
      </c>
      <c r="C95">
        <v>8</v>
      </c>
      <c r="D95">
        <v>350665</v>
      </c>
      <c r="E95">
        <v>4015206</v>
      </c>
      <c r="F95" t="s">
        <v>29</v>
      </c>
      <c r="G95" t="s">
        <v>119</v>
      </c>
      <c r="H95" t="s">
        <v>119</v>
      </c>
      <c r="I95">
        <v>2</v>
      </c>
      <c r="J95" t="s">
        <v>313</v>
      </c>
      <c r="K95">
        <v>333.26967150496569</v>
      </c>
      <c r="L95" t="s">
        <v>309</v>
      </c>
      <c r="M95">
        <v>74.099999999999994</v>
      </c>
      <c r="N95">
        <v>21.8</v>
      </c>
      <c r="O95">
        <v>97</v>
      </c>
      <c r="P95">
        <v>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Y95" t="s">
        <v>151</v>
      </c>
      <c r="Z95" t="s">
        <v>390</v>
      </c>
      <c r="AA95">
        <v>15</v>
      </c>
      <c r="AB95">
        <v>0</v>
      </c>
    </row>
    <row r="96" spans="1:28" x14ac:dyDescent="0.35">
      <c r="A96" t="s">
        <v>288</v>
      </c>
      <c r="B96">
        <v>13</v>
      </c>
      <c r="C96">
        <v>9</v>
      </c>
      <c r="D96">
        <v>350682</v>
      </c>
      <c r="E96">
        <v>4015214</v>
      </c>
      <c r="F96" t="s">
        <v>29</v>
      </c>
      <c r="G96" t="s">
        <v>119</v>
      </c>
      <c r="H96" t="s">
        <v>119</v>
      </c>
      <c r="I96">
        <v>2</v>
      </c>
      <c r="J96" t="s">
        <v>313</v>
      </c>
      <c r="K96">
        <v>362.87242169595112</v>
      </c>
      <c r="L96" t="s">
        <v>309</v>
      </c>
      <c r="M96">
        <v>75.2</v>
      </c>
      <c r="N96">
        <v>13.2</v>
      </c>
      <c r="O96">
        <v>99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151</v>
      </c>
      <c r="Z96" t="s">
        <v>391</v>
      </c>
      <c r="AA96">
        <v>15</v>
      </c>
      <c r="AB96">
        <v>0</v>
      </c>
    </row>
    <row r="97" spans="1:28" x14ac:dyDescent="0.35">
      <c r="A97" t="s">
        <v>288</v>
      </c>
      <c r="B97">
        <v>13</v>
      </c>
      <c r="C97">
        <v>10</v>
      </c>
      <c r="D97">
        <v>350668</v>
      </c>
      <c r="E97">
        <v>4015230</v>
      </c>
      <c r="F97" t="s">
        <v>29</v>
      </c>
      <c r="G97" t="s">
        <v>119</v>
      </c>
      <c r="H97" t="s">
        <v>119</v>
      </c>
      <c r="I97">
        <v>2</v>
      </c>
      <c r="J97" t="s">
        <v>313</v>
      </c>
      <c r="K97">
        <v>132.41660300483829</v>
      </c>
      <c r="L97" t="s">
        <v>309</v>
      </c>
      <c r="M97">
        <v>58</v>
      </c>
      <c r="N97">
        <v>24.2</v>
      </c>
      <c r="O97">
        <v>99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Y97" t="s">
        <v>146</v>
      </c>
      <c r="Z97" t="s">
        <v>392</v>
      </c>
      <c r="AA97">
        <v>15</v>
      </c>
      <c r="AB97">
        <v>0</v>
      </c>
    </row>
    <row r="98" spans="1:28" x14ac:dyDescent="0.35">
      <c r="A98" t="s">
        <v>288</v>
      </c>
      <c r="B98">
        <v>13</v>
      </c>
      <c r="C98">
        <v>11</v>
      </c>
      <c r="D98">
        <v>350678</v>
      </c>
      <c r="E98">
        <v>4015229</v>
      </c>
      <c r="F98" t="s">
        <v>29</v>
      </c>
      <c r="G98" t="s">
        <v>119</v>
      </c>
      <c r="H98" t="s">
        <v>119</v>
      </c>
      <c r="I98">
        <v>2</v>
      </c>
      <c r="J98" t="s">
        <v>313</v>
      </c>
      <c r="K98">
        <v>111.7265087853323</v>
      </c>
      <c r="L98" t="s">
        <v>309</v>
      </c>
      <c r="M98">
        <v>48.6</v>
      </c>
      <c r="N98">
        <v>16.5</v>
      </c>
      <c r="O98">
        <v>99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Y98" t="s">
        <v>146</v>
      </c>
      <c r="Z98" t="s">
        <v>393</v>
      </c>
      <c r="AA98">
        <v>15</v>
      </c>
      <c r="AB98">
        <v>0</v>
      </c>
    </row>
    <row r="99" spans="1:28" x14ac:dyDescent="0.35">
      <c r="A99" t="s">
        <v>288</v>
      </c>
      <c r="B99">
        <v>13</v>
      </c>
      <c r="C99">
        <v>12</v>
      </c>
      <c r="D99">
        <v>350684</v>
      </c>
      <c r="E99">
        <v>4015230</v>
      </c>
      <c r="F99" t="s">
        <v>29</v>
      </c>
      <c r="G99" t="s">
        <v>119</v>
      </c>
      <c r="H99" t="s">
        <v>119</v>
      </c>
      <c r="I99">
        <v>2</v>
      </c>
      <c r="J99" t="s">
        <v>313</v>
      </c>
      <c r="K99">
        <v>157.56302521008405</v>
      </c>
      <c r="L99" t="s">
        <v>309</v>
      </c>
      <c r="M99">
        <v>63.9</v>
      </c>
      <c r="N99">
        <v>32.4</v>
      </c>
      <c r="O99">
        <v>99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30</v>
      </c>
      <c r="Z99" t="s">
        <v>394</v>
      </c>
      <c r="AA99">
        <v>15</v>
      </c>
      <c r="AB99">
        <v>0</v>
      </c>
    </row>
    <row r="100" spans="1:28" x14ac:dyDescent="0.35">
      <c r="A100" t="s">
        <v>288</v>
      </c>
      <c r="B100">
        <v>15</v>
      </c>
      <c r="C100">
        <v>1</v>
      </c>
      <c r="D100">
        <v>349945</v>
      </c>
      <c r="E100">
        <v>4015424</v>
      </c>
      <c r="F100" t="s">
        <v>29</v>
      </c>
      <c r="G100" t="s">
        <v>119</v>
      </c>
      <c r="H100" t="s">
        <v>119</v>
      </c>
      <c r="I100">
        <v>2</v>
      </c>
      <c r="J100" t="s">
        <v>313</v>
      </c>
      <c r="K100">
        <v>256.23885918003566</v>
      </c>
      <c r="L100" t="s">
        <v>309</v>
      </c>
      <c r="M100">
        <v>1.5</v>
      </c>
      <c r="N100">
        <v>2.5</v>
      </c>
      <c r="O100">
        <v>99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Y100" t="s">
        <v>151</v>
      </c>
      <c r="Z100" t="s">
        <v>395</v>
      </c>
      <c r="AA100">
        <v>15</v>
      </c>
      <c r="AB100">
        <v>0</v>
      </c>
    </row>
    <row r="101" spans="1:28" x14ac:dyDescent="0.35">
      <c r="A101" t="s">
        <v>288</v>
      </c>
      <c r="B101">
        <v>15</v>
      </c>
      <c r="C101">
        <v>2</v>
      </c>
      <c r="D101">
        <v>349968</v>
      </c>
      <c r="E101">
        <v>4015401</v>
      </c>
      <c r="F101" t="s">
        <v>29</v>
      </c>
      <c r="G101" t="s">
        <v>119</v>
      </c>
      <c r="H101" t="s">
        <v>119</v>
      </c>
      <c r="I101">
        <v>2</v>
      </c>
      <c r="J101" t="s">
        <v>313</v>
      </c>
      <c r="K101">
        <v>159.15457091927681</v>
      </c>
      <c r="L101" t="s">
        <v>309</v>
      </c>
      <c r="M101">
        <v>45.9</v>
      </c>
      <c r="N101">
        <v>11.9</v>
      </c>
      <c r="O101">
        <v>100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Y101" t="s">
        <v>151</v>
      </c>
      <c r="Z101" t="s">
        <v>396</v>
      </c>
      <c r="AA101">
        <v>15</v>
      </c>
      <c r="AB101">
        <v>0</v>
      </c>
    </row>
    <row r="102" spans="1:28" x14ac:dyDescent="0.35">
      <c r="A102" t="s">
        <v>288</v>
      </c>
      <c r="B102">
        <v>15</v>
      </c>
      <c r="C102">
        <v>3</v>
      </c>
      <c r="D102">
        <v>349950</v>
      </c>
      <c r="E102">
        <v>4015359</v>
      </c>
      <c r="F102" t="s">
        <v>29</v>
      </c>
      <c r="G102" t="s">
        <v>119</v>
      </c>
      <c r="H102" t="s">
        <v>119</v>
      </c>
      <c r="I102">
        <v>2</v>
      </c>
      <c r="J102" t="s">
        <v>313</v>
      </c>
      <c r="K102">
        <v>299.84721161191754</v>
      </c>
      <c r="L102" t="s">
        <v>309</v>
      </c>
      <c r="M102">
        <v>61.8</v>
      </c>
      <c r="N102">
        <v>20.100000000000001</v>
      </c>
      <c r="O102">
        <v>98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</v>
      </c>
      <c r="Y102" t="s">
        <v>146</v>
      </c>
      <c r="Z102" t="s">
        <v>396</v>
      </c>
      <c r="AA102">
        <v>15</v>
      </c>
      <c r="AB102">
        <v>0</v>
      </c>
    </row>
    <row r="103" spans="1:28" x14ac:dyDescent="0.35">
      <c r="A103" t="s">
        <v>288</v>
      </c>
      <c r="B103">
        <v>15</v>
      </c>
      <c r="C103">
        <v>4</v>
      </c>
      <c r="D103">
        <v>349916</v>
      </c>
      <c r="E103">
        <v>4015385</v>
      </c>
      <c r="F103" t="s">
        <v>29</v>
      </c>
      <c r="G103" t="s">
        <v>119</v>
      </c>
      <c r="H103" t="s">
        <v>119</v>
      </c>
      <c r="I103">
        <v>2</v>
      </c>
      <c r="J103" t="s">
        <v>313</v>
      </c>
      <c r="K103">
        <v>366.05551311433663</v>
      </c>
      <c r="L103" t="s">
        <v>309</v>
      </c>
      <c r="M103">
        <v>63.6</v>
      </c>
      <c r="N103">
        <v>12.3</v>
      </c>
      <c r="O103">
        <v>97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Y103" t="s">
        <v>151</v>
      </c>
      <c r="Z103" t="s">
        <v>396</v>
      </c>
      <c r="AA103">
        <v>15</v>
      </c>
      <c r="AB103">
        <v>0</v>
      </c>
    </row>
    <row r="104" spans="1:28" x14ac:dyDescent="0.35">
      <c r="A104" t="s">
        <v>288</v>
      </c>
      <c r="B104">
        <v>15</v>
      </c>
      <c r="C104">
        <v>5</v>
      </c>
      <c r="D104">
        <v>349902</v>
      </c>
      <c r="E104">
        <v>4015345</v>
      </c>
      <c r="F104" t="s">
        <v>29</v>
      </c>
      <c r="G104" t="s">
        <v>119</v>
      </c>
      <c r="H104" t="s">
        <v>119</v>
      </c>
      <c r="I104">
        <v>2</v>
      </c>
      <c r="J104" t="s">
        <v>313</v>
      </c>
      <c r="K104">
        <v>124.77718360071302</v>
      </c>
      <c r="L104" t="s">
        <v>309</v>
      </c>
      <c r="M104">
        <v>36.700000000000003</v>
      </c>
      <c r="N104">
        <v>8</v>
      </c>
      <c r="O104">
        <v>97</v>
      </c>
      <c r="P104">
        <v>3</v>
      </c>
      <c r="Q104">
        <v>11.9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Y104" t="s">
        <v>146</v>
      </c>
      <c r="Z104" t="s">
        <v>397</v>
      </c>
      <c r="AA104">
        <v>15</v>
      </c>
      <c r="AB104">
        <v>0</v>
      </c>
    </row>
    <row r="105" spans="1:28" x14ac:dyDescent="0.35">
      <c r="A105" t="s">
        <v>288</v>
      </c>
      <c r="B105">
        <v>15</v>
      </c>
      <c r="C105">
        <v>6</v>
      </c>
      <c r="D105">
        <v>349901</v>
      </c>
      <c r="E105">
        <v>4015352</v>
      </c>
      <c r="F105" t="s">
        <v>29</v>
      </c>
      <c r="G105" t="s">
        <v>119</v>
      </c>
      <c r="H105" t="s">
        <v>119</v>
      </c>
      <c r="I105">
        <v>2</v>
      </c>
      <c r="J105" t="s">
        <v>313</v>
      </c>
      <c r="K105">
        <v>115.2279093455564</v>
      </c>
      <c r="L105" t="s">
        <v>309</v>
      </c>
      <c r="M105">
        <v>43.1</v>
      </c>
      <c r="N105">
        <v>9.6999999999999993</v>
      </c>
      <c r="O105">
        <v>98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30</v>
      </c>
      <c r="Z105" t="s">
        <v>398</v>
      </c>
      <c r="AA105">
        <v>15</v>
      </c>
      <c r="AB105">
        <v>0</v>
      </c>
    </row>
    <row r="106" spans="1:28" x14ac:dyDescent="0.35">
      <c r="A106" t="s">
        <v>288</v>
      </c>
      <c r="B106">
        <v>15</v>
      </c>
      <c r="C106">
        <v>7</v>
      </c>
      <c r="D106">
        <v>349897</v>
      </c>
      <c r="E106">
        <v>4015351</v>
      </c>
      <c r="F106" t="s">
        <v>29</v>
      </c>
      <c r="G106" t="s">
        <v>119</v>
      </c>
      <c r="H106" t="s">
        <v>119</v>
      </c>
      <c r="I106">
        <v>2</v>
      </c>
      <c r="J106" t="s">
        <v>313</v>
      </c>
      <c r="K106">
        <v>113.31805449452507</v>
      </c>
      <c r="L106" t="s">
        <v>309</v>
      </c>
      <c r="M106">
        <v>43.6</v>
      </c>
      <c r="N106">
        <v>11.7</v>
      </c>
      <c r="O106">
        <v>99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30</v>
      </c>
      <c r="Z106" t="s">
        <v>399</v>
      </c>
      <c r="AA106">
        <v>15</v>
      </c>
      <c r="AB106">
        <v>0</v>
      </c>
    </row>
    <row r="107" spans="1:28" x14ac:dyDescent="0.35">
      <c r="A107" t="s">
        <v>288</v>
      </c>
      <c r="B107">
        <v>15</v>
      </c>
      <c r="C107">
        <v>8</v>
      </c>
      <c r="D107">
        <v>349898</v>
      </c>
      <c r="E107">
        <v>4015357</v>
      </c>
      <c r="F107" t="s">
        <v>29</v>
      </c>
      <c r="G107" t="s">
        <v>119</v>
      </c>
      <c r="H107" t="s">
        <v>119</v>
      </c>
      <c r="I107">
        <v>2</v>
      </c>
      <c r="J107" t="s">
        <v>313</v>
      </c>
      <c r="K107">
        <v>128.2785841609371</v>
      </c>
      <c r="L107" t="s">
        <v>309</v>
      </c>
      <c r="M107">
        <v>46.9</v>
      </c>
      <c r="N107">
        <v>5</v>
      </c>
      <c r="O107">
        <v>99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30</v>
      </c>
      <c r="Z107" t="s">
        <v>400</v>
      </c>
      <c r="AA107">
        <v>15</v>
      </c>
      <c r="AB107">
        <v>0</v>
      </c>
    </row>
    <row r="108" spans="1:28" x14ac:dyDescent="0.35">
      <c r="A108" t="s">
        <v>288</v>
      </c>
      <c r="B108">
        <v>15</v>
      </c>
      <c r="C108">
        <v>9</v>
      </c>
      <c r="D108">
        <v>349895</v>
      </c>
      <c r="E108">
        <v>4015359</v>
      </c>
      <c r="F108" t="s">
        <v>29</v>
      </c>
      <c r="G108" t="s">
        <v>119</v>
      </c>
      <c r="H108" t="s">
        <v>119</v>
      </c>
      <c r="I108">
        <v>2</v>
      </c>
      <c r="J108" t="s">
        <v>313</v>
      </c>
      <c r="K108">
        <v>135.59969442322384</v>
      </c>
      <c r="L108" t="s">
        <v>309</v>
      </c>
      <c r="M108">
        <v>44.2</v>
      </c>
      <c r="N108">
        <v>4.3</v>
      </c>
      <c r="O108">
        <v>99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30</v>
      </c>
      <c r="Z108" t="s">
        <v>401</v>
      </c>
      <c r="AA108">
        <v>15</v>
      </c>
      <c r="AB108">
        <v>0</v>
      </c>
    </row>
    <row r="109" spans="1:28" x14ac:dyDescent="0.35">
      <c r="A109" t="s">
        <v>288</v>
      </c>
      <c r="B109">
        <v>15</v>
      </c>
      <c r="C109">
        <v>10</v>
      </c>
      <c r="D109">
        <v>349894</v>
      </c>
      <c r="E109">
        <v>4015386</v>
      </c>
      <c r="F109" t="s">
        <v>29</v>
      </c>
      <c r="G109" t="s">
        <v>119</v>
      </c>
      <c r="H109" t="s">
        <v>119</v>
      </c>
      <c r="I109">
        <v>2</v>
      </c>
      <c r="J109" t="s">
        <v>313</v>
      </c>
      <c r="K109">
        <v>215.49528902470078</v>
      </c>
      <c r="L109" t="s">
        <v>309</v>
      </c>
      <c r="M109">
        <v>53.7</v>
      </c>
      <c r="N109">
        <v>13.7</v>
      </c>
      <c r="O109">
        <v>98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30</v>
      </c>
      <c r="Z109" t="s">
        <v>402</v>
      </c>
      <c r="AA109">
        <v>15</v>
      </c>
      <c r="AB109">
        <v>0</v>
      </c>
    </row>
    <row r="110" spans="1:28" x14ac:dyDescent="0.35">
      <c r="A110" t="s">
        <v>288</v>
      </c>
      <c r="B110">
        <v>17</v>
      </c>
      <c r="C110">
        <v>1</v>
      </c>
      <c r="D110">
        <v>350069</v>
      </c>
      <c r="E110">
        <v>4015589</v>
      </c>
      <c r="F110" t="s">
        <v>29</v>
      </c>
      <c r="G110" t="s">
        <v>119</v>
      </c>
      <c r="H110" t="s">
        <v>119</v>
      </c>
      <c r="I110">
        <v>2</v>
      </c>
      <c r="J110" t="s">
        <v>313</v>
      </c>
      <c r="K110">
        <v>123.18563789152024</v>
      </c>
      <c r="L110" t="s">
        <v>309</v>
      </c>
      <c r="M110">
        <v>50</v>
      </c>
      <c r="N110">
        <v>11.2</v>
      </c>
      <c r="O110">
        <v>94</v>
      </c>
      <c r="P110">
        <v>6</v>
      </c>
      <c r="Q110">
        <v>16.100000000000001</v>
      </c>
      <c r="R110" t="s">
        <v>206</v>
      </c>
      <c r="S110" t="s">
        <v>206</v>
      </c>
      <c r="T110">
        <v>4</v>
      </c>
      <c r="U110">
        <v>0</v>
      </c>
      <c r="W110">
        <v>0</v>
      </c>
      <c r="Y110" t="s">
        <v>30</v>
      </c>
      <c r="Z110" t="s">
        <v>403</v>
      </c>
      <c r="AA110">
        <v>15</v>
      </c>
      <c r="AB110">
        <v>0</v>
      </c>
    </row>
    <row r="111" spans="1:28" x14ac:dyDescent="0.35">
      <c r="A111" t="s">
        <v>288</v>
      </c>
      <c r="B111">
        <v>17</v>
      </c>
      <c r="C111">
        <v>2</v>
      </c>
      <c r="D111">
        <v>350075</v>
      </c>
      <c r="E111">
        <v>4015594</v>
      </c>
      <c r="F111" t="s">
        <v>29</v>
      </c>
      <c r="G111" t="s">
        <v>119</v>
      </c>
      <c r="H111" t="s">
        <v>119</v>
      </c>
      <c r="I111">
        <v>2</v>
      </c>
      <c r="J111" t="s">
        <v>313</v>
      </c>
      <c r="K111">
        <v>105.67863509039978</v>
      </c>
      <c r="L111" t="s">
        <v>309</v>
      </c>
      <c r="M111">
        <v>52.1</v>
      </c>
      <c r="N111">
        <v>15.7</v>
      </c>
      <c r="O111">
        <v>95</v>
      </c>
      <c r="P111">
        <v>5</v>
      </c>
      <c r="Q111">
        <v>14.3</v>
      </c>
      <c r="R111" t="s">
        <v>206</v>
      </c>
      <c r="S111" t="s">
        <v>206</v>
      </c>
      <c r="T111">
        <v>3</v>
      </c>
      <c r="U111">
        <v>0</v>
      </c>
      <c r="V111">
        <v>1</v>
      </c>
      <c r="W111">
        <v>0</v>
      </c>
      <c r="Y111" t="s">
        <v>30</v>
      </c>
      <c r="Z111" t="s">
        <v>404</v>
      </c>
      <c r="AA111">
        <v>15</v>
      </c>
      <c r="AB111">
        <v>0</v>
      </c>
    </row>
    <row r="112" spans="1:28" x14ac:dyDescent="0.35">
      <c r="A112" t="s">
        <v>288</v>
      </c>
      <c r="B112">
        <v>17</v>
      </c>
      <c r="C112">
        <v>3</v>
      </c>
      <c r="D112">
        <v>350081</v>
      </c>
      <c r="E112">
        <v>4015599</v>
      </c>
      <c r="F112" t="s">
        <v>29</v>
      </c>
      <c r="G112" t="s">
        <v>119</v>
      </c>
      <c r="H112" t="s">
        <v>119</v>
      </c>
      <c r="I112">
        <v>2</v>
      </c>
      <c r="J112" t="s">
        <v>313</v>
      </c>
      <c r="K112">
        <v>103.45047109752991</v>
      </c>
      <c r="L112" t="s">
        <v>309</v>
      </c>
      <c r="M112">
        <v>46.1</v>
      </c>
      <c r="N112">
        <v>12.3</v>
      </c>
      <c r="O112">
        <v>94</v>
      </c>
      <c r="P112">
        <v>6</v>
      </c>
      <c r="Q112">
        <v>14.2</v>
      </c>
      <c r="R112" t="s">
        <v>206</v>
      </c>
      <c r="S112" t="s">
        <v>206</v>
      </c>
      <c r="T112">
        <v>5</v>
      </c>
      <c r="U112">
        <v>0</v>
      </c>
      <c r="V112">
        <v>1</v>
      </c>
      <c r="W112">
        <v>0</v>
      </c>
      <c r="Y112" t="s">
        <v>30</v>
      </c>
      <c r="Z112" t="s">
        <v>405</v>
      </c>
      <c r="AA112">
        <v>15</v>
      </c>
      <c r="AB112">
        <v>0</v>
      </c>
    </row>
    <row r="113" spans="1:28" x14ac:dyDescent="0.35">
      <c r="A113" t="s">
        <v>288</v>
      </c>
      <c r="B113">
        <v>17</v>
      </c>
      <c r="C113">
        <v>4</v>
      </c>
      <c r="D113">
        <v>350101</v>
      </c>
      <c r="E113">
        <v>4015616</v>
      </c>
      <c r="F113" t="s">
        <v>29</v>
      </c>
      <c r="G113" t="s">
        <v>119</v>
      </c>
      <c r="H113" t="s">
        <v>119</v>
      </c>
      <c r="I113">
        <v>2</v>
      </c>
      <c r="J113" t="s">
        <v>313</v>
      </c>
      <c r="K113">
        <v>127.96027501909855</v>
      </c>
      <c r="L113" t="s">
        <v>309</v>
      </c>
      <c r="M113">
        <v>57.9</v>
      </c>
      <c r="N113">
        <v>12.2</v>
      </c>
      <c r="O113">
        <v>99</v>
      </c>
      <c r="P113">
        <v>1</v>
      </c>
      <c r="Q113">
        <v>0</v>
      </c>
      <c r="R113" t="s">
        <v>206</v>
      </c>
      <c r="S113" t="s">
        <v>206</v>
      </c>
      <c r="T113">
        <v>0</v>
      </c>
      <c r="U113">
        <v>0</v>
      </c>
      <c r="V113">
        <v>1</v>
      </c>
      <c r="W113">
        <v>0</v>
      </c>
      <c r="Y113" t="s">
        <v>30</v>
      </c>
      <c r="Z113" t="s">
        <v>406</v>
      </c>
      <c r="AA113">
        <v>15</v>
      </c>
      <c r="AB113">
        <v>0</v>
      </c>
    </row>
    <row r="114" spans="1:28" x14ac:dyDescent="0.35">
      <c r="A114" t="s">
        <v>288</v>
      </c>
      <c r="B114">
        <v>17</v>
      </c>
      <c r="C114">
        <v>5</v>
      </c>
      <c r="D114">
        <v>350103</v>
      </c>
      <c r="E114">
        <v>4015613</v>
      </c>
      <c r="F114" t="s">
        <v>29</v>
      </c>
      <c r="G114" t="s">
        <v>119</v>
      </c>
      <c r="H114" t="s">
        <v>119</v>
      </c>
      <c r="I114">
        <v>2</v>
      </c>
      <c r="J114" t="s">
        <v>313</v>
      </c>
      <c r="K114">
        <v>121.91240132416603</v>
      </c>
      <c r="L114" t="s">
        <v>309</v>
      </c>
      <c r="M114">
        <v>50.3</v>
      </c>
      <c r="N114">
        <v>15.9</v>
      </c>
      <c r="O114">
        <v>99</v>
      </c>
      <c r="P114">
        <v>1</v>
      </c>
      <c r="Q114">
        <v>0</v>
      </c>
      <c r="R114" t="s">
        <v>206</v>
      </c>
      <c r="S114" t="s">
        <v>206</v>
      </c>
      <c r="T114">
        <v>0</v>
      </c>
      <c r="U114">
        <v>0</v>
      </c>
      <c r="V114">
        <v>1</v>
      </c>
      <c r="W114">
        <v>0</v>
      </c>
      <c r="Y114" t="s">
        <v>30</v>
      </c>
      <c r="Z114" t="s">
        <v>407</v>
      </c>
      <c r="AA114">
        <v>15</v>
      </c>
      <c r="AB114">
        <v>0</v>
      </c>
    </row>
    <row r="115" spans="1:28" x14ac:dyDescent="0.35">
      <c r="A115" t="s">
        <v>288</v>
      </c>
      <c r="B115">
        <v>17</v>
      </c>
      <c r="C115">
        <v>6</v>
      </c>
      <c r="D115">
        <v>350108</v>
      </c>
      <c r="E115">
        <v>4015604</v>
      </c>
      <c r="F115" t="s">
        <v>29</v>
      </c>
      <c r="G115" t="s">
        <v>119</v>
      </c>
      <c r="H115" t="s">
        <v>119</v>
      </c>
      <c r="I115">
        <v>2</v>
      </c>
      <c r="J115" t="s">
        <v>313</v>
      </c>
      <c r="K115">
        <v>134.64476699770819</v>
      </c>
      <c r="L115" t="s">
        <v>309</v>
      </c>
      <c r="M115">
        <v>54.5</v>
      </c>
      <c r="N115">
        <v>14.3</v>
      </c>
      <c r="O115">
        <v>95</v>
      </c>
      <c r="P115">
        <v>5</v>
      </c>
      <c r="Q115">
        <v>14.3</v>
      </c>
      <c r="R115" t="s">
        <v>206</v>
      </c>
      <c r="S115" t="s">
        <v>206</v>
      </c>
      <c r="T115">
        <v>4</v>
      </c>
      <c r="U115">
        <v>0</v>
      </c>
      <c r="V115">
        <v>1</v>
      </c>
      <c r="W115">
        <v>0</v>
      </c>
      <c r="Y115" t="s">
        <v>30</v>
      </c>
      <c r="Z115" t="s">
        <v>408</v>
      </c>
      <c r="AA115">
        <v>15</v>
      </c>
      <c r="AB115">
        <v>0</v>
      </c>
    </row>
    <row r="116" spans="1:28" x14ac:dyDescent="0.35">
      <c r="A116" t="s">
        <v>288</v>
      </c>
      <c r="B116">
        <v>17</v>
      </c>
      <c r="C116">
        <v>7</v>
      </c>
      <c r="D116">
        <v>350114</v>
      </c>
      <c r="E116">
        <v>4015605</v>
      </c>
      <c r="F116" t="s">
        <v>29</v>
      </c>
      <c r="G116" t="s">
        <v>119</v>
      </c>
      <c r="H116" t="s">
        <v>119</v>
      </c>
      <c r="I116">
        <v>2</v>
      </c>
      <c r="J116" t="s">
        <v>313</v>
      </c>
      <c r="K116">
        <v>143.87573211102622</v>
      </c>
      <c r="L116" t="s">
        <v>309</v>
      </c>
      <c r="M116">
        <v>56.4</v>
      </c>
      <c r="N116">
        <v>14.4</v>
      </c>
      <c r="O116">
        <v>95</v>
      </c>
      <c r="P116">
        <v>5</v>
      </c>
      <c r="Q116">
        <v>14.4</v>
      </c>
      <c r="R116" t="s">
        <v>206</v>
      </c>
      <c r="S116" t="s">
        <v>206</v>
      </c>
      <c r="T116">
        <v>4</v>
      </c>
      <c r="U116">
        <v>0</v>
      </c>
      <c r="V116">
        <v>1</v>
      </c>
      <c r="W116">
        <v>0</v>
      </c>
      <c r="Y116" t="s">
        <v>30</v>
      </c>
      <c r="Z116" t="s">
        <v>409</v>
      </c>
      <c r="AA116">
        <v>15</v>
      </c>
      <c r="AB116">
        <v>0</v>
      </c>
    </row>
    <row r="117" spans="1:28" x14ac:dyDescent="0.35">
      <c r="A117" t="s">
        <v>288</v>
      </c>
      <c r="B117">
        <v>19</v>
      </c>
      <c r="C117">
        <v>1</v>
      </c>
      <c r="D117">
        <v>350353</v>
      </c>
      <c r="E117">
        <v>4016228</v>
      </c>
      <c r="F117" t="s">
        <v>29</v>
      </c>
      <c r="G117" t="s">
        <v>119</v>
      </c>
      <c r="H117" t="s">
        <v>119</v>
      </c>
      <c r="I117">
        <v>2</v>
      </c>
      <c r="J117" t="s">
        <v>304</v>
      </c>
      <c r="K117">
        <v>133.0532212885154</v>
      </c>
      <c r="L117" t="s">
        <v>305</v>
      </c>
      <c r="M117">
        <v>46.4</v>
      </c>
      <c r="N117">
        <v>2.5</v>
      </c>
      <c r="O117">
        <v>99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Y117" t="s">
        <v>30</v>
      </c>
      <c r="Z117" t="s">
        <v>417</v>
      </c>
      <c r="AA117">
        <v>15</v>
      </c>
      <c r="AB117">
        <v>0</v>
      </c>
    </row>
    <row r="118" spans="1:28" x14ac:dyDescent="0.35">
      <c r="A118" t="s">
        <v>288</v>
      </c>
      <c r="B118">
        <v>19</v>
      </c>
      <c r="C118">
        <v>2</v>
      </c>
      <c r="D118">
        <v>350366</v>
      </c>
      <c r="E118">
        <v>4016176</v>
      </c>
      <c r="F118" t="s">
        <v>29</v>
      </c>
      <c r="G118" t="s">
        <v>119</v>
      </c>
      <c r="H118" t="s">
        <v>119</v>
      </c>
      <c r="I118">
        <v>2</v>
      </c>
      <c r="J118" s="8" t="s">
        <v>304</v>
      </c>
      <c r="K118">
        <v>126.36872930990579</v>
      </c>
      <c r="L118" t="s">
        <v>305</v>
      </c>
      <c r="M118">
        <v>35.299999999999997</v>
      </c>
      <c r="N118">
        <v>7.2</v>
      </c>
      <c r="O118">
        <v>99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30</v>
      </c>
      <c r="Z118" t="s">
        <v>418</v>
      </c>
      <c r="AA118">
        <v>15</v>
      </c>
      <c r="AB118">
        <v>0</v>
      </c>
    </row>
    <row r="119" spans="1:28" x14ac:dyDescent="0.35">
      <c r="A119" t="s">
        <v>288</v>
      </c>
      <c r="B119">
        <v>19</v>
      </c>
      <c r="C119">
        <v>3</v>
      </c>
      <c r="D119">
        <v>350308</v>
      </c>
      <c r="E119">
        <v>4016174</v>
      </c>
      <c r="F119" t="s">
        <v>29</v>
      </c>
      <c r="G119" t="s">
        <v>119</v>
      </c>
      <c r="H119" t="s">
        <v>119</v>
      </c>
      <c r="I119">
        <v>2</v>
      </c>
      <c r="J119" t="s">
        <v>304</v>
      </c>
      <c r="K119">
        <v>120.00254647313471</v>
      </c>
      <c r="L119" t="s">
        <v>305</v>
      </c>
      <c r="M119">
        <v>36.200000000000003</v>
      </c>
      <c r="N119">
        <v>9.1</v>
      </c>
      <c r="O119">
        <v>99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30</v>
      </c>
      <c r="Z119" t="s">
        <v>419</v>
      </c>
      <c r="AA119">
        <v>15</v>
      </c>
      <c r="AB119">
        <v>0</v>
      </c>
    </row>
    <row r="120" spans="1:28" x14ac:dyDescent="0.35">
      <c r="A120" t="s">
        <v>288</v>
      </c>
      <c r="B120">
        <v>19</v>
      </c>
      <c r="C120">
        <v>4</v>
      </c>
      <c r="D120">
        <v>350285</v>
      </c>
      <c r="E120">
        <v>4016165</v>
      </c>
      <c r="F120" t="s">
        <v>29</v>
      </c>
      <c r="G120" t="s">
        <v>119</v>
      </c>
      <c r="H120" t="s">
        <v>119</v>
      </c>
      <c r="I120">
        <v>2</v>
      </c>
      <c r="J120" t="s">
        <v>304</v>
      </c>
      <c r="K120">
        <v>123.50394703335881</v>
      </c>
      <c r="L120" t="s">
        <v>309</v>
      </c>
      <c r="M120">
        <v>38.4</v>
      </c>
      <c r="N120">
        <v>19.100000000000001</v>
      </c>
      <c r="O120">
        <v>97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30</v>
      </c>
      <c r="Z120" t="s">
        <v>420</v>
      </c>
      <c r="AA120">
        <v>15</v>
      </c>
      <c r="AB120">
        <v>0</v>
      </c>
    </row>
    <row r="121" spans="1:28" x14ac:dyDescent="0.35">
      <c r="A121" t="s">
        <v>288</v>
      </c>
      <c r="B121">
        <v>19</v>
      </c>
      <c r="C121">
        <v>5</v>
      </c>
      <c r="D121">
        <v>350293</v>
      </c>
      <c r="E121">
        <v>4016173</v>
      </c>
      <c r="F121" t="s">
        <v>29</v>
      </c>
      <c r="G121" t="s">
        <v>119</v>
      </c>
      <c r="H121" t="s">
        <v>119</v>
      </c>
      <c r="I121">
        <v>2</v>
      </c>
      <c r="J121" t="s">
        <v>304</v>
      </c>
      <c r="K121">
        <v>105.0420168067227</v>
      </c>
      <c r="L121" t="s">
        <v>309</v>
      </c>
      <c r="M121">
        <v>41.5</v>
      </c>
      <c r="N121">
        <v>19</v>
      </c>
      <c r="O121">
        <v>99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30</v>
      </c>
      <c r="Z121" t="s">
        <v>421</v>
      </c>
      <c r="AA121">
        <v>15</v>
      </c>
      <c r="AB121">
        <v>0</v>
      </c>
    </row>
    <row r="122" spans="1:28" x14ac:dyDescent="0.35">
      <c r="A122" t="s">
        <v>288</v>
      </c>
      <c r="B122">
        <v>19</v>
      </c>
      <c r="C122">
        <v>6</v>
      </c>
      <c r="D122">
        <v>350278</v>
      </c>
      <c r="E122">
        <v>4016179</v>
      </c>
      <c r="F122" t="s">
        <v>29</v>
      </c>
      <c r="G122" t="s">
        <v>119</v>
      </c>
      <c r="H122" t="s">
        <v>119</v>
      </c>
      <c r="I122">
        <v>2</v>
      </c>
      <c r="J122" t="s">
        <v>304</v>
      </c>
      <c r="K122">
        <v>113.95467277820219</v>
      </c>
      <c r="L122" t="s">
        <v>309</v>
      </c>
      <c r="M122">
        <v>38.4</v>
      </c>
      <c r="N122">
        <v>6.8</v>
      </c>
      <c r="O122">
        <v>99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Y122" t="s">
        <v>30</v>
      </c>
      <c r="Z122" t="s">
        <v>422</v>
      </c>
      <c r="AA122">
        <v>15</v>
      </c>
      <c r="AB122">
        <v>0</v>
      </c>
    </row>
    <row r="123" spans="1:28" x14ac:dyDescent="0.35">
      <c r="A123" t="s">
        <v>288</v>
      </c>
      <c r="B123">
        <v>19</v>
      </c>
      <c r="C123">
        <v>7</v>
      </c>
      <c r="D123">
        <v>350283</v>
      </c>
      <c r="E123">
        <v>4016192</v>
      </c>
      <c r="F123" t="s">
        <v>29</v>
      </c>
      <c r="G123" t="s">
        <v>119</v>
      </c>
      <c r="H123" t="s">
        <v>119</v>
      </c>
      <c r="I123">
        <v>2</v>
      </c>
      <c r="J123" t="s">
        <v>304</v>
      </c>
      <c r="K123">
        <v>113.31805449452507</v>
      </c>
      <c r="L123" t="s">
        <v>309</v>
      </c>
      <c r="M123">
        <v>37.700000000000003</v>
      </c>
      <c r="N123">
        <v>2.5</v>
      </c>
      <c r="O123">
        <v>99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Y123" t="s">
        <v>30</v>
      </c>
      <c r="Z123" t="s">
        <v>423</v>
      </c>
      <c r="AA123">
        <v>15</v>
      </c>
      <c r="AB123">
        <v>0</v>
      </c>
    </row>
    <row r="124" spans="1:28" x14ac:dyDescent="0.35">
      <c r="A124" t="s">
        <v>288</v>
      </c>
      <c r="B124">
        <v>19</v>
      </c>
      <c r="C124">
        <v>8</v>
      </c>
      <c r="D124">
        <v>305304</v>
      </c>
      <c r="E124">
        <v>4016198</v>
      </c>
      <c r="F124" t="s">
        <v>29</v>
      </c>
      <c r="G124" t="s">
        <v>119</v>
      </c>
      <c r="H124" t="s">
        <v>119</v>
      </c>
      <c r="I124">
        <v>2</v>
      </c>
      <c r="J124" t="s">
        <v>304</v>
      </c>
      <c r="K124">
        <v>119.36592818945759</v>
      </c>
      <c r="L124" t="s">
        <v>319</v>
      </c>
      <c r="M124">
        <v>25.5</v>
      </c>
      <c r="N124">
        <v>2.1</v>
      </c>
      <c r="O124">
        <v>99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Y124" t="s">
        <v>30</v>
      </c>
      <c r="Z124" t="s">
        <v>424</v>
      </c>
      <c r="AA124">
        <v>15</v>
      </c>
      <c r="AB124">
        <v>0</v>
      </c>
    </row>
    <row r="125" spans="1:28" x14ac:dyDescent="0.35">
      <c r="A125" t="s">
        <v>288</v>
      </c>
      <c r="B125">
        <v>19</v>
      </c>
      <c r="C125">
        <v>9</v>
      </c>
      <c r="D125">
        <v>305303</v>
      </c>
      <c r="E125">
        <v>4016239</v>
      </c>
      <c r="F125" t="s">
        <v>29</v>
      </c>
      <c r="G125" t="s">
        <v>119</v>
      </c>
      <c r="H125" t="s">
        <v>119</v>
      </c>
      <c r="I125">
        <v>2</v>
      </c>
      <c r="J125" t="s">
        <v>304</v>
      </c>
      <c r="K125">
        <v>120.95747389865036</v>
      </c>
      <c r="L125" t="s">
        <v>309</v>
      </c>
      <c r="M125">
        <v>35.200000000000003</v>
      </c>
      <c r="N125">
        <v>2.9</v>
      </c>
      <c r="O125">
        <v>99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 t="s">
        <v>30</v>
      </c>
      <c r="Z125" t="s">
        <v>425</v>
      </c>
      <c r="AA125">
        <v>15</v>
      </c>
      <c r="AB125">
        <v>0</v>
      </c>
    </row>
    <row r="126" spans="1:28" x14ac:dyDescent="0.35">
      <c r="A126" t="s">
        <v>288</v>
      </c>
      <c r="B126">
        <v>20</v>
      </c>
      <c r="C126">
        <v>1</v>
      </c>
      <c r="D126">
        <v>350538</v>
      </c>
      <c r="E126">
        <v>4016439</v>
      </c>
      <c r="F126" t="s">
        <v>29</v>
      </c>
      <c r="G126" t="s">
        <v>119</v>
      </c>
      <c r="H126" t="s">
        <v>119</v>
      </c>
      <c r="I126">
        <v>1</v>
      </c>
      <c r="J126" t="s">
        <v>313</v>
      </c>
      <c r="K126">
        <v>159.15457091927681</v>
      </c>
      <c r="L126" t="s">
        <v>319</v>
      </c>
      <c r="M126">
        <v>39.299999999999997</v>
      </c>
      <c r="N126">
        <v>5.0999999999999996</v>
      </c>
      <c r="O126">
        <v>96</v>
      </c>
      <c r="P126">
        <v>4</v>
      </c>
      <c r="Q126" t="s">
        <v>202</v>
      </c>
      <c r="R126" t="s">
        <v>202</v>
      </c>
      <c r="S126" t="s">
        <v>202</v>
      </c>
      <c r="T126" t="s">
        <v>202</v>
      </c>
      <c r="U126">
        <v>0</v>
      </c>
      <c r="V126">
        <v>0</v>
      </c>
      <c r="W126">
        <v>0</v>
      </c>
      <c r="Y126" t="s">
        <v>151</v>
      </c>
      <c r="Z126" t="s">
        <v>426</v>
      </c>
      <c r="AA126">
        <v>15</v>
      </c>
      <c r="AB126">
        <v>0</v>
      </c>
    </row>
    <row r="127" spans="1:28" x14ac:dyDescent="0.35">
      <c r="A127" t="s">
        <v>288</v>
      </c>
      <c r="B127">
        <v>20</v>
      </c>
      <c r="C127">
        <v>2</v>
      </c>
      <c r="D127">
        <v>350538</v>
      </c>
      <c r="E127">
        <v>4016422</v>
      </c>
      <c r="F127" t="s">
        <v>29</v>
      </c>
      <c r="G127" t="s">
        <v>119</v>
      </c>
      <c r="H127" t="s">
        <v>119</v>
      </c>
      <c r="I127">
        <v>1</v>
      </c>
      <c r="J127" t="s">
        <v>313</v>
      </c>
      <c r="K127">
        <v>264.83320600967659</v>
      </c>
      <c r="L127" t="s">
        <v>309</v>
      </c>
      <c r="M127">
        <v>64.5</v>
      </c>
      <c r="N127">
        <v>17.7</v>
      </c>
      <c r="O127">
        <v>96</v>
      </c>
      <c r="P127">
        <v>4</v>
      </c>
      <c r="Q127" t="s">
        <v>202</v>
      </c>
      <c r="R127" t="s">
        <v>202</v>
      </c>
      <c r="S127" t="s">
        <v>202</v>
      </c>
      <c r="T127" t="s">
        <v>202</v>
      </c>
      <c r="U127">
        <v>0</v>
      </c>
      <c r="V127">
        <v>0</v>
      </c>
      <c r="W127">
        <v>0</v>
      </c>
      <c r="Y127" t="s">
        <v>151</v>
      </c>
      <c r="Z127" t="s">
        <v>427</v>
      </c>
      <c r="AA127">
        <v>15</v>
      </c>
      <c r="AB127">
        <v>0</v>
      </c>
    </row>
    <row r="128" spans="1:28" x14ac:dyDescent="0.35">
      <c r="A128" t="s">
        <v>288</v>
      </c>
      <c r="B128">
        <v>20</v>
      </c>
      <c r="C128">
        <v>3</v>
      </c>
      <c r="D128">
        <v>350492</v>
      </c>
      <c r="E128">
        <v>4016357</v>
      </c>
      <c r="F128" t="s">
        <v>29</v>
      </c>
      <c r="G128" t="s">
        <v>119</v>
      </c>
      <c r="H128" t="s">
        <v>119</v>
      </c>
      <c r="I128">
        <v>1</v>
      </c>
      <c r="J128" t="s">
        <v>313</v>
      </c>
      <c r="K128">
        <v>317.35421441303794</v>
      </c>
      <c r="L128" t="s">
        <v>309</v>
      </c>
      <c r="M128">
        <v>70.599999999999994</v>
      </c>
      <c r="N128">
        <v>20.5</v>
      </c>
      <c r="O128">
        <v>97</v>
      </c>
      <c r="P128">
        <v>3</v>
      </c>
      <c r="Q128" t="s">
        <v>202</v>
      </c>
      <c r="R128" t="s">
        <v>202</v>
      </c>
      <c r="S128" t="s">
        <v>202</v>
      </c>
      <c r="T128" t="s">
        <v>202</v>
      </c>
      <c r="U128">
        <v>0</v>
      </c>
      <c r="V128">
        <v>0</v>
      </c>
      <c r="W128">
        <v>0</v>
      </c>
      <c r="Y128" t="s">
        <v>146</v>
      </c>
      <c r="Z128" t="s">
        <v>427</v>
      </c>
      <c r="AA128">
        <v>15</v>
      </c>
      <c r="AB128">
        <v>0</v>
      </c>
    </row>
    <row r="129" spans="1:28" x14ac:dyDescent="0.35">
      <c r="A129" t="s">
        <v>288</v>
      </c>
      <c r="B129">
        <v>20</v>
      </c>
      <c r="C129">
        <v>4</v>
      </c>
      <c r="D129">
        <v>350487</v>
      </c>
      <c r="E129">
        <v>4016372</v>
      </c>
      <c r="F129" t="s">
        <v>29</v>
      </c>
      <c r="G129" t="s">
        <v>119</v>
      </c>
      <c r="H129" t="s">
        <v>119</v>
      </c>
      <c r="I129">
        <v>1</v>
      </c>
      <c r="J129" t="s">
        <v>304</v>
      </c>
      <c r="K129">
        <v>380.69773363891011</v>
      </c>
      <c r="L129" t="s">
        <v>309</v>
      </c>
      <c r="M129">
        <v>70</v>
      </c>
      <c r="N129">
        <v>14.8</v>
      </c>
      <c r="O129">
        <v>98</v>
      </c>
      <c r="P129">
        <v>2</v>
      </c>
      <c r="Q129" t="s">
        <v>202</v>
      </c>
      <c r="R129" t="s">
        <v>202</v>
      </c>
      <c r="S129" t="s">
        <v>202</v>
      </c>
      <c r="T129" t="s">
        <v>202</v>
      </c>
      <c r="U129">
        <v>0</v>
      </c>
      <c r="V129">
        <v>0</v>
      </c>
      <c r="W129">
        <v>0</v>
      </c>
      <c r="Y129" t="s">
        <v>146</v>
      </c>
      <c r="Z129" t="s">
        <v>428</v>
      </c>
      <c r="AA129">
        <v>15</v>
      </c>
      <c r="AB129">
        <v>0</v>
      </c>
    </row>
    <row r="130" spans="1:28" x14ac:dyDescent="0.35">
      <c r="A130" t="s">
        <v>288</v>
      </c>
      <c r="B130">
        <v>20</v>
      </c>
      <c r="C130">
        <v>5</v>
      </c>
      <c r="D130">
        <v>350474</v>
      </c>
      <c r="E130">
        <v>4016370</v>
      </c>
      <c r="F130" t="s">
        <v>29</v>
      </c>
      <c r="G130" t="s">
        <v>119</v>
      </c>
      <c r="H130" t="s">
        <v>119</v>
      </c>
      <c r="I130">
        <v>1</v>
      </c>
      <c r="J130" t="s">
        <v>304</v>
      </c>
      <c r="K130">
        <v>477.78202189966896</v>
      </c>
      <c r="L130" t="s">
        <v>309</v>
      </c>
      <c r="M130">
        <v>78.5</v>
      </c>
      <c r="N130">
        <v>8.3000000000000007</v>
      </c>
      <c r="O130">
        <v>98</v>
      </c>
      <c r="P130">
        <v>2</v>
      </c>
      <c r="Q130" t="s">
        <v>202</v>
      </c>
      <c r="R130" t="s">
        <v>202</v>
      </c>
      <c r="S130" t="s">
        <v>202</v>
      </c>
      <c r="T130" t="s">
        <v>202</v>
      </c>
      <c r="U130">
        <v>0</v>
      </c>
      <c r="V130">
        <v>0</v>
      </c>
      <c r="W130">
        <v>0</v>
      </c>
      <c r="Y130" t="s">
        <v>429</v>
      </c>
      <c r="Z130" t="s">
        <v>430</v>
      </c>
      <c r="AA130">
        <v>15</v>
      </c>
      <c r="AB130">
        <v>0</v>
      </c>
    </row>
    <row r="131" spans="1:28" x14ac:dyDescent="0.35">
      <c r="A131" t="s">
        <v>288</v>
      </c>
      <c r="B131">
        <v>20</v>
      </c>
      <c r="C131">
        <v>6</v>
      </c>
      <c r="D131">
        <v>350470</v>
      </c>
      <c r="E131">
        <v>4016367</v>
      </c>
      <c r="F131" t="s">
        <v>29</v>
      </c>
      <c r="G131" t="s">
        <v>119</v>
      </c>
      <c r="H131" t="s">
        <v>119</v>
      </c>
      <c r="I131">
        <v>1</v>
      </c>
      <c r="J131" t="s">
        <v>304</v>
      </c>
      <c r="K131">
        <v>328.17672523554882</v>
      </c>
      <c r="L131" t="s">
        <v>309</v>
      </c>
      <c r="M131">
        <v>71.2</v>
      </c>
      <c r="N131">
        <v>11</v>
      </c>
      <c r="O131">
        <v>99</v>
      </c>
      <c r="P131">
        <v>1</v>
      </c>
      <c r="Q131" t="s">
        <v>202</v>
      </c>
      <c r="R131" t="s">
        <v>202</v>
      </c>
      <c r="S131" t="s">
        <v>202</v>
      </c>
      <c r="T131" t="s">
        <v>202</v>
      </c>
      <c r="U131">
        <v>0</v>
      </c>
      <c r="V131">
        <v>1</v>
      </c>
      <c r="W131">
        <v>1</v>
      </c>
      <c r="Y131" t="s">
        <v>146</v>
      </c>
      <c r="Z131" t="s">
        <v>431</v>
      </c>
      <c r="AA131">
        <v>15</v>
      </c>
      <c r="AB131">
        <v>0</v>
      </c>
    </row>
    <row r="132" spans="1:28" x14ac:dyDescent="0.35">
      <c r="A132" t="s">
        <v>288</v>
      </c>
      <c r="B132">
        <v>20</v>
      </c>
      <c r="C132">
        <v>7</v>
      </c>
      <c r="D132">
        <v>350501</v>
      </c>
      <c r="E132">
        <v>4016394</v>
      </c>
      <c r="F132" t="s">
        <v>29</v>
      </c>
      <c r="G132" t="s">
        <v>119</v>
      </c>
      <c r="H132" t="s">
        <v>119</v>
      </c>
      <c r="I132">
        <v>1</v>
      </c>
      <c r="J132" t="s">
        <v>304</v>
      </c>
      <c r="K132">
        <v>511.84110007639418</v>
      </c>
      <c r="L132" t="s">
        <v>309</v>
      </c>
      <c r="M132">
        <v>74.7</v>
      </c>
      <c r="N132">
        <v>8.6999999999999993</v>
      </c>
      <c r="O132">
        <v>99</v>
      </c>
      <c r="P132">
        <v>1</v>
      </c>
      <c r="Q132" t="s">
        <v>202</v>
      </c>
      <c r="R132" t="s">
        <v>202</v>
      </c>
      <c r="S132" t="s">
        <v>202</v>
      </c>
      <c r="T132" t="s">
        <v>202</v>
      </c>
      <c r="U132">
        <v>0</v>
      </c>
      <c r="V132">
        <v>0</v>
      </c>
      <c r="W132">
        <v>0</v>
      </c>
      <c r="Y132" t="s">
        <v>429</v>
      </c>
      <c r="Z132" t="s">
        <v>432</v>
      </c>
      <c r="AA132">
        <v>15</v>
      </c>
      <c r="AB132">
        <v>0</v>
      </c>
    </row>
    <row r="133" spans="1:28" x14ac:dyDescent="0.35">
      <c r="A133" t="s">
        <v>288</v>
      </c>
      <c r="B133">
        <v>20</v>
      </c>
      <c r="C133">
        <v>8</v>
      </c>
      <c r="D133">
        <v>350464</v>
      </c>
      <c r="E133">
        <v>4016397</v>
      </c>
      <c r="F133" t="s">
        <v>29</v>
      </c>
      <c r="G133" t="s">
        <v>119</v>
      </c>
      <c r="H133" t="s">
        <v>119</v>
      </c>
      <c r="I133">
        <v>1</v>
      </c>
      <c r="J133" t="s">
        <v>304</v>
      </c>
      <c r="K133">
        <v>115.54621848739495</v>
      </c>
      <c r="L133" t="s">
        <v>309</v>
      </c>
      <c r="M133">
        <v>46.2</v>
      </c>
      <c r="N133">
        <v>6.5</v>
      </c>
      <c r="O133">
        <v>98</v>
      </c>
      <c r="P133">
        <v>2</v>
      </c>
      <c r="Q133" t="s">
        <v>202</v>
      </c>
      <c r="R133" t="s">
        <v>202</v>
      </c>
      <c r="S133" t="s">
        <v>202</v>
      </c>
      <c r="T133" t="s">
        <v>202</v>
      </c>
      <c r="U133">
        <v>0</v>
      </c>
      <c r="V133">
        <v>0</v>
      </c>
      <c r="W133">
        <v>0</v>
      </c>
      <c r="Y133" t="s">
        <v>429</v>
      </c>
      <c r="Z133" t="s">
        <v>433</v>
      </c>
      <c r="AA133">
        <v>15</v>
      </c>
      <c r="AB133">
        <v>0</v>
      </c>
    </row>
    <row r="134" spans="1:28" x14ac:dyDescent="0.35">
      <c r="A134" t="s">
        <v>288</v>
      </c>
      <c r="B134">
        <v>20</v>
      </c>
      <c r="C134">
        <v>9</v>
      </c>
      <c r="D134">
        <v>350478</v>
      </c>
      <c r="E134">
        <v>4016424</v>
      </c>
      <c r="F134" t="s">
        <v>29</v>
      </c>
      <c r="G134" t="s">
        <v>119</v>
      </c>
      <c r="H134" t="s">
        <v>119</v>
      </c>
      <c r="I134">
        <v>1</v>
      </c>
      <c r="J134" t="s">
        <v>304</v>
      </c>
      <c r="K134">
        <v>313.85281385281382</v>
      </c>
      <c r="L134" t="s">
        <v>309</v>
      </c>
      <c r="M134">
        <v>74.3</v>
      </c>
      <c r="N134">
        <v>9</v>
      </c>
      <c r="O134">
        <v>97</v>
      </c>
      <c r="P134">
        <v>3</v>
      </c>
      <c r="Q134" t="s">
        <v>202</v>
      </c>
      <c r="R134" t="s">
        <v>202</v>
      </c>
      <c r="S134" t="s">
        <v>202</v>
      </c>
      <c r="T134" t="s">
        <v>202</v>
      </c>
      <c r="U134">
        <v>0</v>
      </c>
      <c r="V134">
        <v>0</v>
      </c>
      <c r="W134">
        <v>0</v>
      </c>
      <c r="Y134" t="s">
        <v>151</v>
      </c>
      <c r="Z134" t="s">
        <v>434</v>
      </c>
      <c r="AA134">
        <v>15</v>
      </c>
      <c r="AB134">
        <v>0</v>
      </c>
    </row>
    <row r="135" spans="1:28" x14ac:dyDescent="0.35">
      <c r="A135" t="s">
        <v>288</v>
      </c>
      <c r="B135">
        <v>20</v>
      </c>
      <c r="C135">
        <v>10</v>
      </c>
      <c r="D135">
        <v>350493</v>
      </c>
      <c r="E135">
        <v>4016424</v>
      </c>
      <c r="F135" t="s">
        <v>29</v>
      </c>
      <c r="G135" t="s">
        <v>119</v>
      </c>
      <c r="H135" t="s">
        <v>119</v>
      </c>
      <c r="I135">
        <v>1</v>
      </c>
      <c r="J135" t="s">
        <v>304</v>
      </c>
      <c r="K135">
        <v>134.64476699770819</v>
      </c>
      <c r="L135" t="s">
        <v>309</v>
      </c>
      <c r="M135">
        <v>52.4</v>
      </c>
      <c r="N135">
        <v>4.4000000000000004</v>
      </c>
      <c r="O135">
        <v>99</v>
      </c>
      <c r="P135">
        <v>1</v>
      </c>
      <c r="Q135" t="s">
        <v>202</v>
      </c>
      <c r="R135" t="s">
        <v>202</v>
      </c>
      <c r="S135" t="s">
        <v>202</v>
      </c>
      <c r="T135" t="s">
        <v>202</v>
      </c>
      <c r="U135">
        <v>0</v>
      </c>
      <c r="V135">
        <v>0</v>
      </c>
      <c r="W135">
        <v>0</v>
      </c>
      <c r="Y135" t="s">
        <v>146</v>
      </c>
      <c r="Z135" t="s">
        <v>435</v>
      </c>
      <c r="AA135">
        <v>15</v>
      </c>
      <c r="AB135">
        <v>0</v>
      </c>
    </row>
    <row r="136" spans="1:28" x14ac:dyDescent="0.35">
      <c r="A136" t="s">
        <v>288</v>
      </c>
      <c r="B136">
        <v>20</v>
      </c>
      <c r="C136">
        <v>11</v>
      </c>
      <c r="D136">
        <v>350499</v>
      </c>
      <c r="E136">
        <v>4016425</v>
      </c>
      <c r="F136" t="s">
        <v>29</v>
      </c>
      <c r="G136" t="s">
        <v>119</v>
      </c>
      <c r="H136" t="s">
        <v>119</v>
      </c>
      <c r="I136">
        <v>1</v>
      </c>
      <c r="J136" t="s">
        <v>304</v>
      </c>
      <c r="K136">
        <v>102.49554367201428</v>
      </c>
      <c r="L136" t="s">
        <v>319</v>
      </c>
      <c r="M136">
        <v>35.6</v>
      </c>
      <c r="N136">
        <v>2.8</v>
      </c>
      <c r="O136">
        <v>98</v>
      </c>
      <c r="P136">
        <v>2</v>
      </c>
      <c r="Q136" t="s">
        <v>202</v>
      </c>
      <c r="R136" t="s">
        <v>202</v>
      </c>
      <c r="S136" t="s">
        <v>202</v>
      </c>
      <c r="T136" t="s">
        <v>202</v>
      </c>
      <c r="U136">
        <v>0</v>
      </c>
      <c r="V136">
        <v>0</v>
      </c>
      <c r="W136">
        <v>0</v>
      </c>
      <c r="Y136" t="s">
        <v>146</v>
      </c>
      <c r="Z136" t="s">
        <v>436</v>
      </c>
      <c r="AA136">
        <v>15</v>
      </c>
      <c r="AB136">
        <v>0</v>
      </c>
    </row>
    <row r="137" spans="1:28" x14ac:dyDescent="0.35">
      <c r="A137" t="s">
        <v>288</v>
      </c>
      <c r="B137">
        <v>20</v>
      </c>
      <c r="C137">
        <v>12</v>
      </c>
      <c r="D137">
        <v>350491</v>
      </c>
      <c r="E137">
        <v>4016429</v>
      </c>
      <c r="F137" s="17"/>
      <c r="G137" t="s">
        <v>119</v>
      </c>
      <c r="H137" t="s">
        <v>119</v>
      </c>
      <c r="I137">
        <v>1</v>
      </c>
      <c r="J137" t="s">
        <v>304</v>
      </c>
      <c r="K137">
        <v>161.3827349121467</v>
      </c>
      <c r="L137" t="s">
        <v>319</v>
      </c>
      <c r="M137">
        <v>56.2</v>
      </c>
      <c r="N137">
        <v>13.7</v>
      </c>
      <c r="O137">
        <v>99</v>
      </c>
      <c r="P137">
        <v>1</v>
      </c>
      <c r="Q137" t="s">
        <v>202</v>
      </c>
      <c r="R137" t="s">
        <v>202</v>
      </c>
      <c r="S137" t="s">
        <v>202</v>
      </c>
      <c r="T137" t="s">
        <v>202</v>
      </c>
      <c r="U137">
        <v>0</v>
      </c>
      <c r="V137">
        <v>0</v>
      </c>
      <c r="W137">
        <v>0</v>
      </c>
      <c r="Y137" t="s">
        <v>146</v>
      </c>
      <c r="Z137" t="s">
        <v>437</v>
      </c>
      <c r="AA137">
        <v>15</v>
      </c>
      <c r="AB137">
        <v>0</v>
      </c>
    </row>
    <row r="138" spans="1:28" x14ac:dyDescent="0.35">
      <c r="A138" t="s">
        <v>27</v>
      </c>
      <c r="B138">
        <v>3</v>
      </c>
      <c r="C138">
        <v>1</v>
      </c>
      <c r="D138">
        <v>350108</v>
      </c>
      <c r="E138">
        <v>4009047</v>
      </c>
      <c r="F138" t="s">
        <v>29</v>
      </c>
      <c r="G138" t="s">
        <v>46</v>
      </c>
      <c r="H138" t="s">
        <v>46</v>
      </c>
      <c r="I138">
        <v>4</v>
      </c>
      <c r="J138" s="16"/>
      <c r="K138">
        <v>397.7</v>
      </c>
      <c r="L138" s="16"/>
      <c r="M138" s="16"/>
      <c r="N138" t="s">
        <v>189</v>
      </c>
      <c r="O138">
        <v>0</v>
      </c>
      <c r="P138">
        <v>100</v>
      </c>
      <c r="Q138">
        <v>32</v>
      </c>
      <c r="R138">
        <v>32</v>
      </c>
      <c r="S138" t="s">
        <v>189</v>
      </c>
      <c r="T138" t="s">
        <v>189</v>
      </c>
      <c r="U138">
        <v>0</v>
      </c>
      <c r="V138" s="16"/>
      <c r="W138">
        <v>1</v>
      </c>
      <c r="X138" t="s">
        <v>180</v>
      </c>
      <c r="Y138" t="s">
        <v>30</v>
      </c>
      <c r="Z138" t="s">
        <v>190</v>
      </c>
      <c r="AA138">
        <v>15</v>
      </c>
      <c r="AB138">
        <v>0</v>
      </c>
    </row>
    <row r="139" spans="1:28" x14ac:dyDescent="0.35">
      <c r="A139" t="s">
        <v>27</v>
      </c>
      <c r="B139">
        <v>3</v>
      </c>
      <c r="C139">
        <v>2</v>
      </c>
      <c r="D139">
        <v>350078</v>
      </c>
      <c r="E139">
        <v>4009041</v>
      </c>
      <c r="F139" t="s">
        <v>29</v>
      </c>
      <c r="G139" t="s">
        <v>46</v>
      </c>
      <c r="H139" t="s">
        <v>46</v>
      </c>
      <c r="I139">
        <v>4</v>
      </c>
      <c r="J139" s="16"/>
      <c r="K139">
        <v>408.6</v>
      </c>
      <c r="L139" s="16"/>
      <c r="M139" s="16"/>
      <c r="N139" t="s">
        <v>189</v>
      </c>
      <c r="O139">
        <v>0</v>
      </c>
      <c r="P139">
        <v>100</v>
      </c>
      <c r="Q139">
        <v>42</v>
      </c>
      <c r="R139">
        <v>42</v>
      </c>
      <c r="S139" t="s">
        <v>189</v>
      </c>
      <c r="T139" t="s">
        <v>189</v>
      </c>
      <c r="U139">
        <v>0</v>
      </c>
      <c r="V139" s="16"/>
      <c r="W139">
        <v>1</v>
      </c>
      <c r="X139" t="s">
        <v>128</v>
      </c>
      <c r="Y139" t="s">
        <v>30</v>
      </c>
      <c r="Z139" t="s">
        <v>191</v>
      </c>
      <c r="AA139">
        <v>15</v>
      </c>
      <c r="AB139">
        <v>0</v>
      </c>
    </row>
    <row r="140" spans="1:28" x14ac:dyDescent="0.35">
      <c r="A140" t="s">
        <v>27</v>
      </c>
      <c r="B140">
        <v>3</v>
      </c>
      <c r="C140">
        <v>3</v>
      </c>
      <c r="D140">
        <v>350084</v>
      </c>
      <c r="E140">
        <v>4009099</v>
      </c>
      <c r="F140" t="s">
        <v>29</v>
      </c>
      <c r="G140" t="s">
        <v>119</v>
      </c>
      <c r="H140" t="s">
        <v>119</v>
      </c>
      <c r="I140">
        <v>4</v>
      </c>
      <c r="J140" s="16"/>
      <c r="K140">
        <v>355</v>
      </c>
      <c r="L140" s="16"/>
      <c r="M140" s="16"/>
      <c r="N140">
        <v>34.1</v>
      </c>
      <c r="O140">
        <v>70</v>
      </c>
      <c r="P140">
        <v>30</v>
      </c>
      <c r="Q140">
        <v>65.900000000000006</v>
      </c>
      <c r="R140">
        <v>0</v>
      </c>
      <c r="S140">
        <v>65</v>
      </c>
      <c r="T140">
        <v>0</v>
      </c>
      <c r="U140">
        <v>0</v>
      </c>
      <c r="V140" s="16"/>
      <c r="W140">
        <v>1</v>
      </c>
      <c r="X140" t="s">
        <v>128</v>
      </c>
      <c r="Y140" t="s">
        <v>30</v>
      </c>
      <c r="Z140" t="s">
        <v>192</v>
      </c>
      <c r="AA140">
        <v>15</v>
      </c>
      <c r="AB140">
        <v>0</v>
      </c>
    </row>
    <row r="141" spans="1:28" x14ac:dyDescent="0.35">
      <c r="A141" t="s">
        <v>27</v>
      </c>
      <c r="B141" s="2">
        <v>6</v>
      </c>
      <c r="C141">
        <v>1</v>
      </c>
      <c r="D141">
        <v>347987</v>
      </c>
      <c r="E141">
        <v>4009673</v>
      </c>
      <c r="F141" t="s">
        <v>29</v>
      </c>
      <c r="G141" t="s">
        <v>119</v>
      </c>
      <c r="H141" t="s">
        <v>119</v>
      </c>
      <c r="I141">
        <v>3</v>
      </c>
      <c r="J141" s="16"/>
      <c r="K141">
        <v>125.8</v>
      </c>
      <c r="L141" s="16"/>
      <c r="M141" s="16"/>
      <c r="N141">
        <v>48</v>
      </c>
      <c r="O141">
        <v>35</v>
      </c>
      <c r="P141">
        <v>65</v>
      </c>
      <c r="Q141">
        <v>52.3</v>
      </c>
      <c r="R141">
        <v>0</v>
      </c>
      <c r="S141">
        <v>65</v>
      </c>
      <c r="T141">
        <v>0</v>
      </c>
      <c r="U141">
        <v>0</v>
      </c>
      <c r="V141" s="16"/>
      <c r="W141">
        <v>0</v>
      </c>
      <c r="Y141" t="s">
        <v>181</v>
      </c>
      <c r="AA141">
        <v>15</v>
      </c>
      <c r="AB141">
        <v>0</v>
      </c>
    </row>
    <row r="142" spans="1:28" x14ac:dyDescent="0.35">
      <c r="A142" t="s">
        <v>27</v>
      </c>
      <c r="B142">
        <v>6</v>
      </c>
      <c r="C142">
        <v>2</v>
      </c>
      <c r="D142">
        <v>347985</v>
      </c>
      <c r="E142">
        <v>4009670</v>
      </c>
      <c r="F142" t="s">
        <v>29</v>
      </c>
      <c r="G142" t="s">
        <v>119</v>
      </c>
      <c r="H142" t="s">
        <v>119</v>
      </c>
      <c r="I142">
        <v>3</v>
      </c>
      <c r="J142" s="16"/>
      <c r="K142">
        <v>140.5</v>
      </c>
      <c r="L142" s="16"/>
      <c r="M142" s="16"/>
      <c r="N142">
        <v>38.200000000000003</v>
      </c>
      <c r="O142">
        <v>60</v>
      </c>
      <c r="P142">
        <v>40</v>
      </c>
      <c r="Q142">
        <v>46.5</v>
      </c>
      <c r="R142">
        <v>0</v>
      </c>
      <c r="S142">
        <v>40</v>
      </c>
      <c r="T142">
        <v>0</v>
      </c>
      <c r="U142">
        <v>0</v>
      </c>
      <c r="V142" s="16"/>
      <c r="W142">
        <v>0</v>
      </c>
      <c r="Y142" t="s">
        <v>181</v>
      </c>
      <c r="AA142">
        <v>15</v>
      </c>
      <c r="AB142">
        <v>0</v>
      </c>
    </row>
    <row r="143" spans="1:28" x14ac:dyDescent="0.35">
      <c r="A143" t="s">
        <v>27</v>
      </c>
      <c r="B143" s="2">
        <v>6</v>
      </c>
      <c r="C143">
        <v>3</v>
      </c>
      <c r="D143">
        <v>347963</v>
      </c>
      <c r="E143">
        <v>4009650</v>
      </c>
      <c r="F143" t="s">
        <v>29</v>
      </c>
      <c r="G143" t="s">
        <v>119</v>
      </c>
      <c r="H143" t="s">
        <v>119</v>
      </c>
      <c r="I143">
        <v>3</v>
      </c>
      <c r="J143" s="16"/>
      <c r="K143">
        <v>100</v>
      </c>
      <c r="L143" s="16"/>
      <c r="M143" s="16"/>
      <c r="N143">
        <v>33.799999999999997</v>
      </c>
      <c r="O143">
        <v>50</v>
      </c>
      <c r="P143">
        <v>50</v>
      </c>
      <c r="Q143">
        <v>41.1</v>
      </c>
      <c r="R143">
        <v>0</v>
      </c>
      <c r="S143">
        <v>50</v>
      </c>
      <c r="T143">
        <v>0</v>
      </c>
      <c r="U143">
        <v>0</v>
      </c>
      <c r="V143" s="16"/>
      <c r="W143">
        <v>0</v>
      </c>
      <c r="X143" t="s">
        <v>165</v>
      </c>
      <c r="Y143" t="s">
        <v>181</v>
      </c>
      <c r="Z143" t="s">
        <v>196</v>
      </c>
      <c r="AA143">
        <v>15</v>
      </c>
      <c r="AB143">
        <v>0</v>
      </c>
    </row>
    <row r="144" spans="1:28" x14ac:dyDescent="0.35">
      <c r="A144" t="s">
        <v>27</v>
      </c>
      <c r="B144">
        <v>6</v>
      </c>
      <c r="C144">
        <v>4</v>
      </c>
      <c r="D144">
        <v>347968</v>
      </c>
      <c r="E144">
        <v>4009659</v>
      </c>
      <c r="F144" t="s">
        <v>29</v>
      </c>
      <c r="G144" t="s">
        <v>119</v>
      </c>
      <c r="H144" t="s">
        <v>119</v>
      </c>
      <c r="I144">
        <v>3</v>
      </c>
      <c r="J144" s="16"/>
      <c r="K144">
        <v>120.6</v>
      </c>
      <c r="L144" s="16"/>
      <c r="M144" s="16"/>
      <c r="N144">
        <v>31.7</v>
      </c>
      <c r="O144">
        <v>60</v>
      </c>
      <c r="P144">
        <v>40</v>
      </c>
      <c r="Q144">
        <v>31.9</v>
      </c>
      <c r="R144">
        <v>0</v>
      </c>
      <c r="S144">
        <v>40</v>
      </c>
      <c r="T144">
        <v>0</v>
      </c>
      <c r="U144">
        <v>0</v>
      </c>
      <c r="V144" s="16"/>
      <c r="W144">
        <v>1</v>
      </c>
      <c r="X144" t="s">
        <v>180</v>
      </c>
      <c r="Y144" t="s">
        <v>181</v>
      </c>
      <c r="Z144" t="s">
        <v>197</v>
      </c>
      <c r="AA144">
        <v>15</v>
      </c>
      <c r="AB144">
        <v>0</v>
      </c>
    </row>
    <row r="145" spans="1:28" x14ac:dyDescent="0.35">
      <c r="A145" t="s">
        <v>27</v>
      </c>
      <c r="B145" s="2">
        <v>6</v>
      </c>
      <c r="C145">
        <v>5</v>
      </c>
      <c r="D145">
        <v>347957</v>
      </c>
      <c r="E145">
        <v>4009651</v>
      </c>
      <c r="F145" t="s">
        <v>29</v>
      </c>
      <c r="G145" t="s">
        <v>119</v>
      </c>
      <c r="H145" t="s">
        <v>119</v>
      </c>
      <c r="I145">
        <v>3</v>
      </c>
      <c r="J145" s="16"/>
      <c r="K145">
        <v>149.5</v>
      </c>
      <c r="L145" s="16"/>
      <c r="M145" s="16"/>
      <c r="N145">
        <v>26.1</v>
      </c>
      <c r="O145">
        <v>95</v>
      </c>
      <c r="P145">
        <v>5</v>
      </c>
      <c r="Q145">
        <v>20.8</v>
      </c>
      <c r="R145">
        <v>0</v>
      </c>
      <c r="S145">
        <v>5</v>
      </c>
      <c r="T145">
        <v>0</v>
      </c>
      <c r="U145">
        <v>0</v>
      </c>
      <c r="V145" s="16"/>
      <c r="W145">
        <v>1</v>
      </c>
      <c r="X145" t="s">
        <v>180</v>
      </c>
      <c r="Y145" t="s">
        <v>181</v>
      </c>
      <c r="Z145" t="s">
        <v>197</v>
      </c>
      <c r="AA145">
        <v>15</v>
      </c>
      <c r="AB145">
        <v>0</v>
      </c>
    </row>
    <row r="146" spans="1:28" x14ac:dyDescent="0.35">
      <c r="A146" t="s">
        <v>27</v>
      </c>
      <c r="B146">
        <v>6</v>
      </c>
      <c r="C146">
        <v>6</v>
      </c>
      <c r="D146">
        <v>347981</v>
      </c>
      <c r="E146">
        <v>4009677</v>
      </c>
      <c r="F146" t="s">
        <v>29</v>
      </c>
      <c r="G146" t="s">
        <v>119</v>
      </c>
      <c r="H146" t="s">
        <v>119</v>
      </c>
      <c r="I146">
        <v>3</v>
      </c>
      <c r="J146" s="16"/>
      <c r="K146">
        <v>114.8</v>
      </c>
      <c r="L146" s="16"/>
      <c r="M146" s="16"/>
      <c r="N146">
        <v>47.2</v>
      </c>
      <c r="O146">
        <v>25</v>
      </c>
      <c r="P146">
        <v>75</v>
      </c>
      <c r="Q146">
        <v>47.2</v>
      </c>
      <c r="R146">
        <v>0</v>
      </c>
      <c r="S146">
        <v>75</v>
      </c>
      <c r="T146">
        <v>0</v>
      </c>
      <c r="U146">
        <v>0</v>
      </c>
      <c r="V146" s="16"/>
      <c r="W146">
        <v>0</v>
      </c>
      <c r="X146" t="s">
        <v>180</v>
      </c>
      <c r="Y146" t="s">
        <v>181</v>
      </c>
      <c r="Z146" t="s">
        <v>198</v>
      </c>
      <c r="AA146">
        <v>15</v>
      </c>
      <c r="AB146">
        <v>0</v>
      </c>
    </row>
    <row r="147" spans="1:28" x14ac:dyDescent="0.35">
      <c r="A147" t="s">
        <v>27</v>
      </c>
      <c r="B147" s="2">
        <v>6</v>
      </c>
      <c r="C147">
        <v>7</v>
      </c>
      <c r="D147">
        <v>347950</v>
      </c>
      <c r="E147">
        <v>4009675</v>
      </c>
      <c r="F147" t="s">
        <v>29</v>
      </c>
      <c r="G147" t="s">
        <v>119</v>
      </c>
      <c r="H147" t="s">
        <v>119</v>
      </c>
      <c r="I147">
        <v>3</v>
      </c>
      <c r="J147" s="16"/>
      <c r="K147">
        <v>130.6</v>
      </c>
      <c r="L147" s="16"/>
      <c r="M147" s="16"/>
      <c r="N147">
        <v>21.5</v>
      </c>
      <c r="O147">
        <v>75</v>
      </c>
      <c r="P147">
        <v>25</v>
      </c>
      <c r="Q147">
        <v>27.9</v>
      </c>
      <c r="R147">
        <v>0</v>
      </c>
      <c r="S147">
        <v>25</v>
      </c>
      <c r="T147">
        <v>0</v>
      </c>
      <c r="U147">
        <v>0</v>
      </c>
      <c r="V147" s="16"/>
      <c r="W147">
        <v>1</v>
      </c>
      <c r="X147" t="s">
        <v>128</v>
      </c>
      <c r="Y147" t="s">
        <v>178</v>
      </c>
      <c r="Z147" t="s">
        <v>199</v>
      </c>
      <c r="AA147">
        <v>15</v>
      </c>
      <c r="AB147">
        <v>0</v>
      </c>
    </row>
    <row r="148" spans="1:28" x14ac:dyDescent="0.35">
      <c r="A148" t="s">
        <v>27</v>
      </c>
      <c r="B148">
        <v>8</v>
      </c>
      <c r="C148">
        <v>1</v>
      </c>
      <c r="D148">
        <v>348027</v>
      </c>
      <c r="E148">
        <v>4010021</v>
      </c>
      <c r="F148" t="s">
        <v>29</v>
      </c>
      <c r="G148" t="s">
        <v>119</v>
      </c>
      <c r="H148" t="s">
        <v>119</v>
      </c>
      <c r="I148">
        <v>3</v>
      </c>
      <c r="J148" s="16"/>
      <c r="K148">
        <v>213.7</v>
      </c>
      <c r="L148" s="16"/>
      <c r="M148" s="16"/>
      <c r="N148">
        <v>18.5</v>
      </c>
      <c r="O148">
        <v>99</v>
      </c>
      <c r="P148">
        <v>1</v>
      </c>
      <c r="Q148" t="s">
        <v>202</v>
      </c>
      <c r="R148" t="s">
        <v>202</v>
      </c>
      <c r="S148">
        <v>0</v>
      </c>
      <c r="T148">
        <v>0</v>
      </c>
      <c r="U148">
        <v>0</v>
      </c>
      <c r="V148" s="16"/>
      <c r="W148">
        <v>1</v>
      </c>
      <c r="X148" t="s">
        <v>180</v>
      </c>
      <c r="Y148" t="s">
        <v>129</v>
      </c>
      <c r="Z148" t="s">
        <v>203</v>
      </c>
      <c r="AA148">
        <v>15</v>
      </c>
      <c r="AB148">
        <v>0</v>
      </c>
    </row>
    <row r="149" spans="1:28" x14ac:dyDescent="0.35">
      <c r="A149" t="s">
        <v>27</v>
      </c>
      <c r="B149">
        <v>8</v>
      </c>
      <c r="C149">
        <v>2</v>
      </c>
      <c r="D149">
        <v>348031</v>
      </c>
      <c r="E149">
        <v>4010020</v>
      </c>
      <c r="F149" t="s">
        <v>29</v>
      </c>
      <c r="G149" t="s">
        <v>119</v>
      </c>
      <c r="H149" t="s">
        <v>119</v>
      </c>
      <c r="I149">
        <v>3</v>
      </c>
      <c r="J149" s="16"/>
      <c r="K149">
        <v>191.8</v>
      </c>
      <c r="L149" s="16"/>
      <c r="M149" s="16"/>
      <c r="N149">
        <v>27.7</v>
      </c>
      <c r="O149">
        <v>98</v>
      </c>
      <c r="P149">
        <v>2</v>
      </c>
      <c r="Q149" t="s">
        <v>202</v>
      </c>
      <c r="R149" t="s">
        <v>202</v>
      </c>
      <c r="S149">
        <v>0</v>
      </c>
      <c r="T149">
        <v>0</v>
      </c>
      <c r="U149">
        <v>0</v>
      </c>
      <c r="V149" s="16"/>
      <c r="W149">
        <v>1</v>
      </c>
      <c r="Y149" t="s">
        <v>129</v>
      </c>
      <c r="Z149" t="s">
        <v>204</v>
      </c>
      <c r="AA149">
        <v>15</v>
      </c>
      <c r="AB149">
        <v>0</v>
      </c>
    </row>
    <row r="150" spans="1:28" x14ac:dyDescent="0.35">
      <c r="A150" t="s">
        <v>27</v>
      </c>
      <c r="B150">
        <v>8</v>
      </c>
      <c r="C150">
        <v>3</v>
      </c>
      <c r="D150">
        <v>348034</v>
      </c>
      <c r="E150">
        <v>4010014</v>
      </c>
      <c r="F150" t="s">
        <v>29</v>
      </c>
      <c r="G150" t="s">
        <v>119</v>
      </c>
      <c r="H150" t="s">
        <v>119</v>
      </c>
      <c r="I150">
        <v>3</v>
      </c>
      <c r="J150" s="16"/>
      <c r="K150">
        <v>193</v>
      </c>
      <c r="L150" s="16"/>
      <c r="M150" s="16"/>
      <c r="N150">
        <v>20.5</v>
      </c>
      <c r="O150">
        <v>98</v>
      </c>
      <c r="P150">
        <v>2</v>
      </c>
      <c r="Q150" t="s">
        <v>202</v>
      </c>
      <c r="R150" t="s">
        <v>202</v>
      </c>
      <c r="S150">
        <v>0</v>
      </c>
      <c r="T150">
        <v>0</v>
      </c>
      <c r="U150">
        <v>0</v>
      </c>
      <c r="V150" s="16"/>
      <c r="W150">
        <v>0</v>
      </c>
      <c r="X150" t="s">
        <v>128</v>
      </c>
      <c r="Y150" t="s">
        <v>129</v>
      </c>
      <c r="Z150" t="s">
        <v>201</v>
      </c>
      <c r="AA150">
        <v>15</v>
      </c>
      <c r="AB150">
        <v>0</v>
      </c>
    </row>
    <row r="151" spans="1:28" x14ac:dyDescent="0.35">
      <c r="A151" t="s">
        <v>27</v>
      </c>
      <c r="B151">
        <v>8</v>
      </c>
      <c r="C151">
        <v>4</v>
      </c>
      <c r="D151">
        <v>348040</v>
      </c>
      <c r="E151">
        <v>4009997</v>
      </c>
      <c r="F151" t="s">
        <v>29</v>
      </c>
      <c r="G151" t="s">
        <v>119</v>
      </c>
      <c r="H151" t="s">
        <v>119</v>
      </c>
      <c r="I151">
        <v>3</v>
      </c>
      <c r="J151" s="16"/>
      <c r="K151">
        <v>140.9</v>
      </c>
      <c r="L151" s="16"/>
      <c r="M151" s="16"/>
      <c r="N151">
        <v>31.4</v>
      </c>
      <c r="O151">
        <v>99</v>
      </c>
      <c r="P151">
        <v>1</v>
      </c>
      <c r="Q151" t="s">
        <v>202</v>
      </c>
      <c r="R151" t="s">
        <v>202</v>
      </c>
      <c r="S151">
        <v>0</v>
      </c>
      <c r="T151">
        <v>0</v>
      </c>
      <c r="U151">
        <v>0</v>
      </c>
      <c r="V151" s="16"/>
      <c r="W151">
        <v>1</v>
      </c>
      <c r="X151" t="s">
        <v>128</v>
      </c>
      <c r="Y151" t="s">
        <v>129</v>
      </c>
      <c r="Z151" s="11" t="s">
        <v>303</v>
      </c>
      <c r="AA151">
        <v>15</v>
      </c>
      <c r="AB151">
        <v>0</v>
      </c>
    </row>
    <row r="152" spans="1:28" x14ac:dyDescent="0.35">
      <c r="A152" t="s">
        <v>27</v>
      </c>
      <c r="B152">
        <v>8</v>
      </c>
      <c r="C152">
        <v>5</v>
      </c>
      <c r="D152">
        <v>348043</v>
      </c>
      <c r="E152">
        <v>4009990</v>
      </c>
      <c r="F152" t="s">
        <v>29</v>
      </c>
      <c r="G152" t="s">
        <v>119</v>
      </c>
      <c r="H152" t="s">
        <v>119</v>
      </c>
      <c r="I152">
        <v>3</v>
      </c>
      <c r="J152" s="16"/>
      <c r="K152">
        <v>151.19999999999999</v>
      </c>
      <c r="L152" s="16"/>
      <c r="M152" s="16"/>
      <c r="N152">
        <v>24.7</v>
      </c>
      <c r="O152">
        <v>97</v>
      </c>
      <c r="P152">
        <v>3</v>
      </c>
      <c r="Q152">
        <v>22.3</v>
      </c>
      <c r="R152" t="s">
        <v>202</v>
      </c>
      <c r="S152">
        <v>3</v>
      </c>
      <c r="T152">
        <v>0</v>
      </c>
      <c r="U152">
        <v>0</v>
      </c>
      <c r="V152" s="16"/>
      <c r="W152">
        <v>1</v>
      </c>
      <c r="X152" t="s">
        <v>128</v>
      </c>
      <c r="Y152" t="s">
        <v>129</v>
      </c>
      <c r="Z152" t="s">
        <v>205</v>
      </c>
      <c r="AA152">
        <v>15</v>
      </c>
      <c r="AB152">
        <v>0</v>
      </c>
    </row>
    <row r="153" spans="1:28" x14ac:dyDescent="0.35">
      <c r="A153" t="s">
        <v>27</v>
      </c>
      <c r="B153">
        <v>8</v>
      </c>
      <c r="C153">
        <v>6</v>
      </c>
      <c r="D153">
        <v>347978</v>
      </c>
      <c r="E153">
        <v>4099980</v>
      </c>
      <c r="F153" t="s">
        <v>29</v>
      </c>
      <c r="G153" t="s">
        <v>119</v>
      </c>
      <c r="H153" t="s">
        <v>119</v>
      </c>
      <c r="I153">
        <v>3</v>
      </c>
      <c r="J153" s="16"/>
      <c r="K153">
        <v>115</v>
      </c>
      <c r="L153" s="16"/>
      <c r="M153" s="16"/>
      <c r="N153">
        <v>29.2</v>
      </c>
      <c r="O153">
        <v>99</v>
      </c>
      <c r="P153">
        <v>1</v>
      </c>
      <c r="Q153" t="s">
        <v>202</v>
      </c>
      <c r="R153" t="s">
        <v>202</v>
      </c>
      <c r="S153">
        <v>0</v>
      </c>
      <c r="T153">
        <v>0</v>
      </c>
      <c r="U153">
        <v>0</v>
      </c>
      <c r="V153" s="16"/>
      <c r="W153">
        <v>0</v>
      </c>
      <c r="X153" t="s">
        <v>128</v>
      </c>
      <c r="Y153" t="s">
        <v>129</v>
      </c>
      <c r="Z153" t="s">
        <v>201</v>
      </c>
      <c r="AA153">
        <v>15</v>
      </c>
      <c r="AB153">
        <v>0</v>
      </c>
    </row>
    <row r="154" spans="1:28" x14ac:dyDescent="0.35">
      <c r="A154" t="s">
        <v>27</v>
      </c>
      <c r="B154">
        <v>8</v>
      </c>
      <c r="C154">
        <v>7</v>
      </c>
      <c r="D154">
        <v>347983</v>
      </c>
      <c r="E154">
        <v>4009998</v>
      </c>
      <c r="F154" t="s">
        <v>29</v>
      </c>
      <c r="G154" t="s">
        <v>119</v>
      </c>
      <c r="H154" t="s">
        <v>119</v>
      </c>
      <c r="I154">
        <v>3</v>
      </c>
      <c r="J154" s="16"/>
      <c r="K154">
        <v>101.2</v>
      </c>
      <c r="L154" s="16"/>
      <c r="M154" s="16"/>
      <c r="N154">
        <v>26.9</v>
      </c>
      <c r="O154">
        <v>99</v>
      </c>
      <c r="P154">
        <v>1</v>
      </c>
      <c r="Q154" t="s">
        <v>206</v>
      </c>
      <c r="R154" t="s">
        <v>202</v>
      </c>
      <c r="S154">
        <v>0</v>
      </c>
      <c r="T154">
        <v>0</v>
      </c>
      <c r="U154">
        <v>0</v>
      </c>
      <c r="V154" s="16"/>
      <c r="W154">
        <v>1</v>
      </c>
      <c r="X154" t="s">
        <v>180</v>
      </c>
      <c r="Y154" t="s">
        <v>129</v>
      </c>
      <c r="Z154" t="s">
        <v>207</v>
      </c>
      <c r="AA154">
        <v>15</v>
      </c>
      <c r="AB154">
        <v>0</v>
      </c>
    </row>
    <row r="155" spans="1:28" x14ac:dyDescent="0.35">
      <c r="A155" t="s">
        <v>27</v>
      </c>
      <c r="B155">
        <v>16</v>
      </c>
      <c r="C155">
        <v>1</v>
      </c>
      <c r="D155">
        <v>346814</v>
      </c>
      <c r="E155">
        <v>4010906</v>
      </c>
      <c r="F155" t="s">
        <v>29</v>
      </c>
      <c r="G155" t="s">
        <v>119</v>
      </c>
      <c r="H155" t="s">
        <v>119</v>
      </c>
      <c r="I155">
        <v>3</v>
      </c>
      <c r="J155" s="16"/>
      <c r="K155">
        <v>103</v>
      </c>
      <c r="L155" s="16"/>
      <c r="M155" s="16"/>
      <c r="N155">
        <v>33.6</v>
      </c>
      <c r="O155">
        <v>30</v>
      </c>
      <c r="P155">
        <v>70</v>
      </c>
      <c r="Q155">
        <v>34.1</v>
      </c>
      <c r="R155">
        <v>0</v>
      </c>
      <c r="S155">
        <v>70</v>
      </c>
      <c r="T155">
        <v>0</v>
      </c>
      <c r="U155">
        <v>0</v>
      </c>
      <c r="V155" s="16"/>
      <c r="W155">
        <v>0</v>
      </c>
      <c r="X155" t="s">
        <v>128</v>
      </c>
      <c r="Y155" t="s">
        <v>129</v>
      </c>
      <c r="Z155" t="s">
        <v>216</v>
      </c>
      <c r="AA155">
        <v>15</v>
      </c>
      <c r="AB155">
        <v>0</v>
      </c>
    </row>
    <row r="156" spans="1:28" x14ac:dyDescent="0.35">
      <c r="A156" t="s">
        <v>27</v>
      </c>
      <c r="B156">
        <v>16</v>
      </c>
      <c r="C156">
        <v>2</v>
      </c>
      <c r="D156">
        <v>346766</v>
      </c>
      <c r="E156">
        <v>4010883</v>
      </c>
      <c r="F156" t="s">
        <v>29</v>
      </c>
      <c r="G156" t="s">
        <v>46</v>
      </c>
      <c r="H156" t="s">
        <v>119</v>
      </c>
      <c r="I156">
        <v>4</v>
      </c>
      <c r="J156" s="16"/>
      <c r="K156">
        <v>286</v>
      </c>
      <c r="L156" s="16"/>
      <c r="M156" s="16"/>
      <c r="N156" t="s">
        <v>202</v>
      </c>
      <c r="O156">
        <v>0</v>
      </c>
      <c r="P156">
        <v>100</v>
      </c>
      <c r="Q156">
        <v>56.7</v>
      </c>
      <c r="R156" t="s">
        <v>202</v>
      </c>
      <c r="S156">
        <v>100</v>
      </c>
      <c r="T156">
        <v>0</v>
      </c>
      <c r="U156">
        <v>0</v>
      </c>
      <c r="V156" s="16"/>
      <c r="W156">
        <v>1</v>
      </c>
      <c r="X156" t="s">
        <v>180</v>
      </c>
      <c r="Y156" t="s">
        <v>138</v>
      </c>
      <c r="Z156" t="s">
        <v>217</v>
      </c>
      <c r="AA156">
        <v>15</v>
      </c>
      <c r="AB156">
        <v>0</v>
      </c>
    </row>
    <row r="157" spans="1:28" x14ac:dyDescent="0.35">
      <c r="A157" t="s">
        <v>27</v>
      </c>
      <c r="B157">
        <v>18</v>
      </c>
      <c r="C157">
        <v>1</v>
      </c>
      <c r="D157">
        <v>346803</v>
      </c>
      <c r="E157">
        <v>4011159</v>
      </c>
      <c r="F157" t="s">
        <v>29</v>
      </c>
      <c r="G157" t="s">
        <v>119</v>
      </c>
      <c r="H157" t="s">
        <v>119</v>
      </c>
      <c r="I157">
        <v>2</v>
      </c>
      <c r="J157" s="16"/>
      <c r="K157">
        <v>184</v>
      </c>
      <c r="L157" s="16"/>
      <c r="M157" s="16"/>
      <c r="N157">
        <v>16</v>
      </c>
      <c r="O157">
        <v>98</v>
      </c>
      <c r="P157">
        <v>2</v>
      </c>
      <c r="Q157" t="s">
        <v>202</v>
      </c>
      <c r="R157" t="s">
        <v>202</v>
      </c>
      <c r="S157">
        <v>0</v>
      </c>
      <c r="T157">
        <v>0</v>
      </c>
      <c r="U157">
        <v>0</v>
      </c>
      <c r="V157" s="16"/>
      <c r="W157">
        <v>1</v>
      </c>
      <c r="X157" t="s">
        <v>128</v>
      </c>
      <c r="Y157" t="s">
        <v>146</v>
      </c>
      <c r="Z157" t="s">
        <v>221</v>
      </c>
      <c r="AA157">
        <v>15</v>
      </c>
      <c r="AB157">
        <v>0</v>
      </c>
    </row>
    <row r="158" spans="1:28" x14ac:dyDescent="0.35">
      <c r="A158" t="s">
        <v>27</v>
      </c>
      <c r="B158">
        <v>18</v>
      </c>
      <c r="C158">
        <v>2</v>
      </c>
      <c r="D158">
        <v>346781</v>
      </c>
      <c r="E158">
        <v>4011135</v>
      </c>
      <c r="F158" t="s">
        <v>29</v>
      </c>
      <c r="G158" t="s">
        <v>119</v>
      </c>
      <c r="H158" t="s">
        <v>119</v>
      </c>
      <c r="I158">
        <v>2</v>
      </c>
      <c r="J158" s="16"/>
      <c r="K158">
        <v>160.6</v>
      </c>
      <c r="L158" s="16"/>
      <c r="M158" s="16"/>
      <c r="N158">
        <v>15.1</v>
      </c>
      <c r="O158">
        <v>98</v>
      </c>
      <c r="P158">
        <v>2</v>
      </c>
      <c r="Q158">
        <v>33.799999999999997</v>
      </c>
      <c r="R158" t="s">
        <v>202</v>
      </c>
      <c r="S158">
        <v>1</v>
      </c>
      <c r="T158">
        <v>0</v>
      </c>
      <c r="U158">
        <v>0</v>
      </c>
      <c r="V158" s="16"/>
      <c r="W158">
        <v>0</v>
      </c>
      <c r="X158" t="s">
        <v>180</v>
      </c>
      <c r="Y158" t="s">
        <v>146</v>
      </c>
      <c r="Z158" t="s">
        <v>222</v>
      </c>
      <c r="AA158">
        <v>15</v>
      </c>
      <c r="AB158">
        <v>0</v>
      </c>
    </row>
    <row r="159" spans="1:28" x14ac:dyDescent="0.35">
      <c r="A159" t="s">
        <v>27</v>
      </c>
      <c r="B159">
        <v>18</v>
      </c>
      <c r="C159">
        <v>3</v>
      </c>
      <c r="D159">
        <v>346777</v>
      </c>
      <c r="E159">
        <v>4011150</v>
      </c>
      <c r="F159" t="s">
        <v>29</v>
      </c>
      <c r="G159" t="s">
        <v>119</v>
      </c>
      <c r="H159" t="s">
        <v>119</v>
      </c>
      <c r="I159">
        <v>2</v>
      </c>
      <c r="J159" s="16"/>
      <c r="K159">
        <v>139.9</v>
      </c>
      <c r="L159" s="16"/>
      <c r="M159" s="16"/>
      <c r="N159">
        <v>14.1</v>
      </c>
      <c r="O159">
        <v>98</v>
      </c>
      <c r="P159">
        <v>2</v>
      </c>
      <c r="Q159">
        <v>13.5</v>
      </c>
      <c r="R159" t="s">
        <v>202</v>
      </c>
      <c r="S159">
        <v>0.5</v>
      </c>
      <c r="T159">
        <v>0</v>
      </c>
      <c r="U159">
        <v>0</v>
      </c>
      <c r="V159" s="16"/>
      <c r="W159">
        <v>0</v>
      </c>
      <c r="X159" t="s">
        <v>180</v>
      </c>
      <c r="Y159" t="s">
        <v>146</v>
      </c>
      <c r="Z159" t="s">
        <v>222</v>
      </c>
      <c r="AA159">
        <v>15</v>
      </c>
      <c r="AB159">
        <v>0</v>
      </c>
    </row>
    <row r="160" spans="1:28" x14ac:dyDescent="0.35">
      <c r="A160" t="s">
        <v>27</v>
      </c>
      <c r="B160">
        <v>18</v>
      </c>
      <c r="C160">
        <v>4</v>
      </c>
      <c r="D160">
        <v>346774</v>
      </c>
      <c r="E160">
        <v>4011155</v>
      </c>
      <c r="F160" t="s">
        <v>29</v>
      </c>
      <c r="G160" t="s">
        <v>119</v>
      </c>
      <c r="H160" t="s">
        <v>119</v>
      </c>
      <c r="I160">
        <v>2</v>
      </c>
      <c r="J160" s="16"/>
      <c r="K160">
        <v>137.6</v>
      </c>
      <c r="L160" s="16"/>
      <c r="M160" s="16"/>
      <c r="N160">
        <v>16.399999999999999</v>
      </c>
      <c r="O160">
        <v>97</v>
      </c>
      <c r="P160">
        <v>3</v>
      </c>
      <c r="Q160">
        <v>15.7</v>
      </c>
      <c r="R160" t="s">
        <v>202</v>
      </c>
      <c r="S160">
        <v>0.5</v>
      </c>
      <c r="T160">
        <v>0</v>
      </c>
      <c r="U160">
        <v>0</v>
      </c>
      <c r="V160" s="16"/>
      <c r="W160">
        <v>0</v>
      </c>
      <c r="X160" t="s">
        <v>180</v>
      </c>
      <c r="Y160" t="s">
        <v>146</v>
      </c>
      <c r="Z160" t="s">
        <v>222</v>
      </c>
      <c r="AA160">
        <v>15</v>
      </c>
      <c r="AB160">
        <v>0</v>
      </c>
    </row>
    <row r="161" spans="1:28" x14ac:dyDescent="0.35">
      <c r="A161" t="s">
        <v>27</v>
      </c>
      <c r="B161">
        <v>18</v>
      </c>
      <c r="C161">
        <v>5</v>
      </c>
      <c r="D161">
        <v>346791</v>
      </c>
      <c r="E161">
        <v>4011185</v>
      </c>
      <c r="F161" t="s">
        <v>29</v>
      </c>
      <c r="G161" t="s">
        <v>119</v>
      </c>
      <c r="H161" t="s">
        <v>119</v>
      </c>
      <c r="I161">
        <v>2</v>
      </c>
      <c r="J161" s="16"/>
      <c r="K161">
        <v>114.3</v>
      </c>
      <c r="L161" s="16"/>
      <c r="M161" s="16"/>
      <c r="N161">
        <v>10.199999999999999</v>
      </c>
      <c r="O161">
        <v>97</v>
      </c>
      <c r="P161">
        <v>3</v>
      </c>
      <c r="Q161">
        <v>11.3</v>
      </c>
      <c r="R161" t="s">
        <v>202</v>
      </c>
      <c r="S161">
        <v>0.5</v>
      </c>
      <c r="T161">
        <v>0</v>
      </c>
      <c r="U161">
        <v>0</v>
      </c>
      <c r="V161" s="16"/>
      <c r="W161">
        <v>0</v>
      </c>
      <c r="Y161" t="s">
        <v>146</v>
      </c>
      <c r="AA161">
        <v>15</v>
      </c>
      <c r="AB161">
        <v>0</v>
      </c>
    </row>
    <row r="162" spans="1:28" x14ac:dyDescent="0.35">
      <c r="A162" t="s">
        <v>27</v>
      </c>
      <c r="B162">
        <v>18</v>
      </c>
      <c r="C162">
        <v>6</v>
      </c>
      <c r="D162">
        <v>346773</v>
      </c>
      <c r="E162">
        <v>4011159</v>
      </c>
      <c r="F162" t="s">
        <v>29</v>
      </c>
      <c r="G162" t="s">
        <v>119</v>
      </c>
      <c r="H162" t="s">
        <v>119</v>
      </c>
      <c r="I162">
        <v>3</v>
      </c>
      <c r="J162" s="16"/>
      <c r="K162">
        <v>147.5</v>
      </c>
      <c r="L162" s="16"/>
      <c r="M162" s="16"/>
      <c r="N162">
        <v>8</v>
      </c>
      <c r="O162">
        <v>99</v>
      </c>
      <c r="P162">
        <v>1</v>
      </c>
      <c r="Q162" t="s">
        <v>202</v>
      </c>
      <c r="R162" t="s">
        <v>202</v>
      </c>
      <c r="S162">
        <v>0</v>
      </c>
      <c r="T162">
        <v>0</v>
      </c>
      <c r="U162">
        <v>0</v>
      </c>
      <c r="V162" s="16"/>
      <c r="W162">
        <v>1</v>
      </c>
      <c r="Y162" t="s">
        <v>146</v>
      </c>
      <c r="AA162">
        <v>15</v>
      </c>
      <c r="AB162">
        <v>0</v>
      </c>
    </row>
    <row r="163" spans="1:28" x14ac:dyDescent="0.35">
      <c r="A163" t="s">
        <v>27</v>
      </c>
      <c r="B163">
        <v>18</v>
      </c>
      <c r="C163">
        <v>7</v>
      </c>
      <c r="D163">
        <v>346769</v>
      </c>
      <c r="E163">
        <v>4011162</v>
      </c>
      <c r="F163" t="s">
        <v>29</v>
      </c>
      <c r="G163" s="12" t="s">
        <v>119</v>
      </c>
      <c r="H163" t="s">
        <v>119</v>
      </c>
      <c r="I163">
        <v>3</v>
      </c>
      <c r="J163" s="16"/>
      <c r="K163">
        <v>146.30000000000001</v>
      </c>
      <c r="L163" s="16"/>
      <c r="M163" s="16"/>
      <c r="N163">
        <v>12.9</v>
      </c>
      <c r="O163">
        <v>95</v>
      </c>
      <c r="P163">
        <v>5</v>
      </c>
      <c r="Q163" t="s">
        <v>202</v>
      </c>
      <c r="R163" t="s">
        <v>202</v>
      </c>
      <c r="S163">
        <v>0</v>
      </c>
      <c r="T163">
        <v>0</v>
      </c>
      <c r="U163">
        <v>0</v>
      </c>
      <c r="V163" s="16"/>
      <c r="W163">
        <v>1</v>
      </c>
      <c r="Y163" t="s">
        <v>146</v>
      </c>
      <c r="AA163">
        <v>15</v>
      </c>
      <c r="AB163">
        <v>0</v>
      </c>
    </row>
    <row r="164" spans="1:28" x14ac:dyDescent="0.35">
      <c r="A164" t="s">
        <v>27</v>
      </c>
      <c r="B164">
        <v>18</v>
      </c>
      <c r="C164">
        <v>8</v>
      </c>
      <c r="D164">
        <v>346776</v>
      </c>
      <c r="E164">
        <v>4011179</v>
      </c>
      <c r="F164" t="s">
        <v>29</v>
      </c>
      <c r="G164" t="s">
        <v>119</v>
      </c>
      <c r="H164" t="s">
        <v>119</v>
      </c>
      <c r="I164">
        <v>3</v>
      </c>
      <c r="J164" s="16"/>
      <c r="K164">
        <v>123.9</v>
      </c>
      <c r="L164" s="16"/>
      <c r="M164" s="16"/>
      <c r="N164">
        <v>27.1</v>
      </c>
      <c r="O164">
        <v>99</v>
      </c>
      <c r="P164">
        <v>1</v>
      </c>
      <c r="Q164" t="s">
        <v>202</v>
      </c>
      <c r="R164" t="s">
        <v>202</v>
      </c>
      <c r="S164">
        <v>0</v>
      </c>
      <c r="T164">
        <v>0</v>
      </c>
      <c r="U164">
        <v>0</v>
      </c>
      <c r="V164" s="16"/>
      <c r="W164">
        <v>0</v>
      </c>
      <c r="Y164" t="s">
        <v>146</v>
      </c>
      <c r="AA164">
        <v>15</v>
      </c>
      <c r="AB164">
        <v>0</v>
      </c>
    </row>
    <row r="165" spans="1:28" x14ac:dyDescent="0.35">
      <c r="A165" t="s">
        <v>27</v>
      </c>
      <c r="B165">
        <v>18</v>
      </c>
      <c r="C165">
        <v>9</v>
      </c>
      <c r="D165">
        <v>346775</v>
      </c>
      <c r="E165">
        <v>4011180</v>
      </c>
      <c r="F165" t="s">
        <v>29</v>
      </c>
      <c r="G165" t="s">
        <v>119</v>
      </c>
      <c r="H165" t="s">
        <v>119</v>
      </c>
      <c r="I165">
        <v>3</v>
      </c>
      <c r="J165" s="16"/>
      <c r="K165">
        <v>125.1</v>
      </c>
      <c r="L165" s="16"/>
      <c r="M165" s="16"/>
      <c r="N165">
        <v>27.1</v>
      </c>
      <c r="O165">
        <v>98</v>
      </c>
      <c r="P165">
        <v>2</v>
      </c>
      <c r="Q165" t="s">
        <v>202</v>
      </c>
      <c r="R165" t="s">
        <v>202</v>
      </c>
      <c r="S165">
        <v>0</v>
      </c>
      <c r="T165">
        <v>0</v>
      </c>
      <c r="U165">
        <v>0</v>
      </c>
      <c r="V165" s="16"/>
      <c r="W165">
        <v>0</v>
      </c>
      <c r="Y165" t="s">
        <v>146</v>
      </c>
      <c r="AA165">
        <v>15</v>
      </c>
      <c r="AB165">
        <v>0</v>
      </c>
    </row>
    <row r="166" spans="1:28" x14ac:dyDescent="0.35">
      <c r="A166" t="s">
        <v>27</v>
      </c>
      <c r="B166">
        <v>18</v>
      </c>
      <c r="C166">
        <v>10</v>
      </c>
      <c r="D166">
        <v>346769</v>
      </c>
      <c r="E166">
        <v>4011178</v>
      </c>
      <c r="F166" t="s">
        <v>29</v>
      </c>
      <c r="G166" t="s">
        <v>119</v>
      </c>
      <c r="H166" t="s">
        <v>119</v>
      </c>
      <c r="I166">
        <v>3</v>
      </c>
      <c r="J166" s="16"/>
      <c r="K166">
        <v>146.69999999999999</v>
      </c>
      <c r="L166" s="16"/>
      <c r="M166" s="16"/>
      <c r="N166">
        <v>19.7</v>
      </c>
      <c r="O166">
        <v>90</v>
      </c>
      <c r="P166">
        <v>10</v>
      </c>
      <c r="Q166" t="s">
        <v>202</v>
      </c>
      <c r="R166" t="s">
        <v>202</v>
      </c>
      <c r="S166">
        <v>0</v>
      </c>
      <c r="T166">
        <v>0</v>
      </c>
      <c r="U166">
        <v>0</v>
      </c>
      <c r="V166" s="16"/>
      <c r="W166">
        <v>0</v>
      </c>
      <c r="X166" t="s">
        <v>180</v>
      </c>
      <c r="Y166" t="s">
        <v>146</v>
      </c>
      <c r="Z166" t="s">
        <v>223</v>
      </c>
      <c r="AA166">
        <v>15</v>
      </c>
      <c r="AB166">
        <v>0</v>
      </c>
    </row>
    <row r="167" spans="1:28" x14ac:dyDescent="0.35">
      <c r="A167" t="s">
        <v>27</v>
      </c>
      <c r="B167">
        <v>18</v>
      </c>
      <c r="C167">
        <v>11</v>
      </c>
      <c r="D167">
        <v>346746</v>
      </c>
      <c r="E167">
        <v>4011179</v>
      </c>
      <c r="F167" t="s">
        <v>29</v>
      </c>
      <c r="G167" t="s">
        <v>119</v>
      </c>
      <c r="H167" t="s">
        <v>119</v>
      </c>
      <c r="I167">
        <v>2</v>
      </c>
      <c r="J167" s="16"/>
      <c r="K167">
        <v>168.7</v>
      </c>
      <c r="L167" s="16"/>
      <c r="M167" s="16"/>
      <c r="N167">
        <v>16.3</v>
      </c>
      <c r="O167">
        <v>90</v>
      </c>
      <c r="P167">
        <v>10</v>
      </c>
      <c r="Q167" t="s">
        <v>202</v>
      </c>
      <c r="R167" t="s">
        <v>202</v>
      </c>
      <c r="S167">
        <v>0</v>
      </c>
      <c r="T167">
        <v>0</v>
      </c>
      <c r="U167">
        <v>0</v>
      </c>
      <c r="V167" s="16"/>
      <c r="W167">
        <v>0</v>
      </c>
      <c r="X167" t="s">
        <v>128</v>
      </c>
      <c r="Y167" t="s">
        <v>146</v>
      </c>
      <c r="Z167" t="s">
        <v>219</v>
      </c>
      <c r="AA167">
        <v>15</v>
      </c>
      <c r="AB167">
        <v>0</v>
      </c>
    </row>
    <row r="168" spans="1:28" x14ac:dyDescent="0.35">
      <c r="A168" t="s">
        <v>27</v>
      </c>
      <c r="B168">
        <v>18</v>
      </c>
      <c r="C168">
        <v>12</v>
      </c>
      <c r="D168">
        <v>346792</v>
      </c>
      <c r="E168">
        <v>4011191</v>
      </c>
      <c r="F168" t="s">
        <v>29</v>
      </c>
      <c r="G168" t="s">
        <v>119</v>
      </c>
      <c r="H168" t="s">
        <v>119</v>
      </c>
      <c r="I168">
        <v>3</v>
      </c>
      <c r="J168" s="16"/>
      <c r="K168">
        <v>189.5</v>
      </c>
      <c r="L168" s="16"/>
      <c r="M168" s="16"/>
      <c r="N168">
        <v>6.2</v>
      </c>
      <c r="O168">
        <v>98</v>
      </c>
      <c r="P168">
        <v>2</v>
      </c>
      <c r="Q168" t="s">
        <v>202</v>
      </c>
      <c r="R168" t="s">
        <v>202</v>
      </c>
      <c r="S168">
        <v>0</v>
      </c>
      <c r="T168">
        <v>0</v>
      </c>
      <c r="U168">
        <v>0</v>
      </c>
      <c r="V168" s="16"/>
      <c r="W168">
        <v>1</v>
      </c>
      <c r="Y168" t="s">
        <v>146</v>
      </c>
      <c r="AA168">
        <v>15</v>
      </c>
      <c r="AB168">
        <v>0</v>
      </c>
    </row>
    <row r="169" spans="1:28" x14ac:dyDescent="0.35">
      <c r="A169" t="s">
        <v>27</v>
      </c>
      <c r="B169">
        <v>18</v>
      </c>
      <c r="C169">
        <v>13</v>
      </c>
      <c r="D169">
        <v>346767</v>
      </c>
      <c r="E169">
        <v>4011186</v>
      </c>
      <c r="F169" t="s">
        <v>29</v>
      </c>
      <c r="G169" t="s">
        <v>119</v>
      </c>
      <c r="H169" t="s">
        <v>119</v>
      </c>
      <c r="I169">
        <v>3</v>
      </c>
      <c r="J169" s="16"/>
      <c r="K169">
        <v>121.7</v>
      </c>
      <c r="L169" s="16"/>
      <c r="M169" s="16"/>
      <c r="N169">
        <v>16.8</v>
      </c>
      <c r="O169">
        <v>95</v>
      </c>
      <c r="P169">
        <v>5</v>
      </c>
      <c r="Q169">
        <v>22.7</v>
      </c>
      <c r="R169" t="s">
        <v>202</v>
      </c>
      <c r="S169">
        <v>5</v>
      </c>
      <c r="T169">
        <v>0</v>
      </c>
      <c r="U169">
        <v>0</v>
      </c>
      <c r="V169" s="16"/>
      <c r="W169">
        <v>1</v>
      </c>
      <c r="Y169" t="s">
        <v>146</v>
      </c>
      <c r="Z169" t="s">
        <v>224</v>
      </c>
      <c r="AA169">
        <v>15</v>
      </c>
      <c r="AB169">
        <v>0</v>
      </c>
    </row>
    <row r="170" spans="1:28" x14ac:dyDescent="0.35">
      <c r="A170" t="s">
        <v>27</v>
      </c>
      <c r="B170">
        <v>18</v>
      </c>
      <c r="C170">
        <v>14</v>
      </c>
      <c r="D170">
        <v>346767</v>
      </c>
      <c r="E170">
        <v>4011186</v>
      </c>
      <c r="F170" t="s">
        <v>29</v>
      </c>
      <c r="G170" t="s">
        <v>119</v>
      </c>
      <c r="H170" t="s">
        <v>119</v>
      </c>
      <c r="I170">
        <v>3</v>
      </c>
      <c r="J170" s="16"/>
      <c r="K170">
        <v>120.8</v>
      </c>
      <c r="L170" s="16"/>
      <c r="M170" s="16"/>
      <c r="N170">
        <v>19.100000000000001</v>
      </c>
      <c r="O170">
        <v>99</v>
      </c>
      <c r="P170">
        <v>1</v>
      </c>
      <c r="Q170">
        <v>27.8</v>
      </c>
      <c r="R170" t="s">
        <v>202</v>
      </c>
      <c r="S170">
        <v>1</v>
      </c>
      <c r="T170">
        <v>0</v>
      </c>
      <c r="U170">
        <v>0</v>
      </c>
      <c r="V170" s="16"/>
      <c r="W170">
        <v>0</v>
      </c>
      <c r="Y170" t="s">
        <v>146</v>
      </c>
      <c r="Z170" t="s">
        <v>225</v>
      </c>
      <c r="AA170">
        <v>15</v>
      </c>
      <c r="AB170">
        <v>0</v>
      </c>
    </row>
    <row r="171" spans="1:28" x14ac:dyDescent="0.35">
      <c r="A171" t="s">
        <v>27</v>
      </c>
      <c r="B171">
        <v>18</v>
      </c>
      <c r="C171">
        <v>15</v>
      </c>
      <c r="D171">
        <v>346759</v>
      </c>
      <c r="E171">
        <v>4011187</v>
      </c>
      <c r="F171" t="s">
        <v>29</v>
      </c>
      <c r="G171" t="s">
        <v>119</v>
      </c>
      <c r="H171" t="s">
        <v>119</v>
      </c>
      <c r="I171">
        <v>3</v>
      </c>
      <c r="J171" s="16"/>
      <c r="K171">
        <v>125.5</v>
      </c>
      <c r="L171" s="16"/>
      <c r="M171" s="16"/>
      <c r="N171">
        <v>19.2</v>
      </c>
      <c r="O171">
        <v>99</v>
      </c>
      <c r="P171">
        <v>1</v>
      </c>
      <c r="Q171" t="s">
        <v>202</v>
      </c>
      <c r="R171" t="s">
        <v>202</v>
      </c>
      <c r="S171">
        <v>0</v>
      </c>
      <c r="T171">
        <v>0</v>
      </c>
      <c r="U171">
        <v>0</v>
      </c>
      <c r="V171" s="16"/>
      <c r="W171">
        <v>1</v>
      </c>
      <c r="Y171" t="s">
        <v>146</v>
      </c>
      <c r="Z171" t="s">
        <v>226</v>
      </c>
      <c r="AA171">
        <v>15</v>
      </c>
      <c r="AB171">
        <v>0</v>
      </c>
    </row>
    <row r="172" spans="1:28" x14ac:dyDescent="0.35">
      <c r="A172" t="s">
        <v>27</v>
      </c>
      <c r="B172">
        <v>18</v>
      </c>
      <c r="C172">
        <v>16</v>
      </c>
      <c r="D172">
        <v>346759</v>
      </c>
      <c r="E172">
        <v>4011188</v>
      </c>
      <c r="F172" t="s">
        <v>29</v>
      </c>
      <c r="G172" t="s">
        <v>119</v>
      </c>
      <c r="H172" t="s">
        <v>119</v>
      </c>
      <c r="I172">
        <v>3</v>
      </c>
      <c r="J172" s="16"/>
      <c r="K172">
        <v>125.2</v>
      </c>
      <c r="L172" s="16"/>
      <c r="M172" s="16"/>
      <c r="N172">
        <v>15.3</v>
      </c>
      <c r="O172">
        <v>99</v>
      </c>
      <c r="P172">
        <v>1</v>
      </c>
      <c r="Q172" t="s">
        <v>202</v>
      </c>
      <c r="R172" t="s">
        <v>202</v>
      </c>
      <c r="S172">
        <v>0</v>
      </c>
      <c r="T172">
        <v>0</v>
      </c>
      <c r="U172">
        <v>0</v>
      </c>
      <c r="V172" s="16"/>
      <c r="W172">
        <v>0</v>
      </c>
      <c r="Y172" t="s">
        <v>146</v>
      </c>
      <c r="Z172" t="s">
        <v>227</v>
      </c>
      <c r="AA172">
        <v>15</v>
      </c>
      <c r="AB172">
        <v>0</v>
      </c>
    </row>
    <row r="173" spans="1:28" x14ac:dyDescent="0.35">
      <c r="A173" t="s">
        <v>27</v>
      </c>
      <c r="B173">
        <v>18</v>
      </c>
      <c r="C173">
        <v>17</v>
      </c>
      <c r="D173">
        <v>346745</v>
      </c>
      <c r="E173">
        <v>4011190</v>
      </c>
      <c r="F173" t="s">
        <v>29</v>
      </c>
      <c r="G173" t="s">
        <v>119</v>
      </c>
      <c r="H173" t="s">
        <v>119</v>
      </c>
      <c r="I173">
        <v>3</v>
      </c>
      <c r="J173" s="16"/>
      <c r="K173">
        <v>231.4</v>
      </c>
      <c r="L173" s="16"/>
      <c r="M173" s="16"/>
      <c r="N173">
        <v>10.1</v>
      </c>
      <c r="O173">
        <v>98</v>
      </c>
      <c r="P173">
        <v>2</v>
      </c>
      <c r="Q173">
        <v>8.1999999999999993</v>
      </c>
      <c r="R173" t="s">
        <v>202</v>
      </c>
      <c r="S173">
        <v>0.5</v>
      </c>
      <c r="T173">
        <v>0</v>
      </c>
      <c r="U173">
        <v>0</v>
      </c>
      <c r="V173" s="16"/>
      <c r="W173">
        <v>1</v>
      </c>
      <c r="X173" t="s">
        <v>128</v>
      </c>
      <c r="Y173" t="s">
        <v>30</v>
      </c>
      <c r="Z173" t="s">
        <v>228</v>
      </c>
      <c r="AA173">
        <v>15</v>
      </c>
      <c r="AB173">
        <v>0</v>
      </c>
    </row>
    <row r="174" spans="1:28" x14ac:dyDescent="0.35">
      <c r="A174" t="s">
        <v>27</v>
      </c>
      <c r="B174">
        <v>18</v>
      </c>
      <c r="C174">
        <v>18</v>
      </c>
      <c r="D174">
        <v>346750</v>
      </c>
      <c r="E174">
        <v>4011207</v>
      </c>
      <c r="F174" t="s">
        <v>29</v>
      </c>
      <c r="G174" t="s">
        <v>119</v>
      </c>
      <c r="H174" t="s">
        <v>119</v>
      </c>
      <c r="I174">
        <v>3</v>
      </c>
      <c r="J174" s="16"/>
      <c r="K174">
        <v>185.3</v>
      </c>
      <c r="L174" s="16"/>
      <c r="M174" s="16"/>
      <c r="N174">
        <v>12.2</v>
      </c>
      <c r="O174">
        <v>90</v>
      </c>
      <c r="P174">
        <v>10</v>
      </c>
      <c r="Q174" t="s">
        <v>202</v>
      </c>
      <c r="R174" t="s">
        <v>202</v>
      </c>
      <c r="S174">
        <v>0</v>
      </c>
      <c r="T174">
        <v>0</v>
      </c>
      <c r="U174">
        <v>0</v>
      </c>
      <c r="V174" s="16"/>
      <c r="W174">
        <v>1</v>
      </c>
      <c r="X174" t="s">
        <v>128</v>
      </c>
      <c r="Y174" t="s">
        <v>30</v>
      </c>
      <c r="Z174" t="s">
        <v>227</v>
      </c>
      <c r="AA174">
        <v>15</v>
      </c>
      <c r="AB174">
        <v>0</v>
      </c>
    </row>
    <row r="175" spans="1:28" x14ac:dyDescent="0.35">
      <c r="A175" t="s">
        <v>27</v>
      </c>
      <c r="B175">
        <v>18</v>
      </c>
      <c r="C175">
        <v>19</v>
      </c>
      <c r="D175">
        <v>346754</v>
      </c>
      <c r="E175">
        <v>4011214</v>
      </c>
      <c r="F175" t="s">
        <v>29</v>
      </c>
      <c r="G175" t="s">
        <v>119</v>
      </c>
      <c r="H175" t="s">
        <v>119</v>
      </c>
      <c r="I175">
        <v>3</v>
      </c>
      <c r="J175" s="16"/>
      <c r="K175">
        <v>177.5</v>
      </c>
      <c r="L175" s="16"/>
      <c r="M175" s="16"/>
      <c r="N175">
        <v>2.4</v>
      </c>
      <c r="O175">
        <v>95</v>
      </c>
      <c r="P175">
        <v>5</v>
      </c>
      <c r="Q175" t="s">
        <v>202</v>
      </c>
      <c r="R175" t="s">
        <v>202</v>
      </c>
      <c r="S175">
        <v>0</v>
      </c>
      <c r="T175">
        <v>0</v>
      </c>
      <c r="U175">
        <v>0</v>
      </c>
      <c r="V175" s="16"/>
      <c r="W175">
        <v>1</v>
      </c>
      <c r="Y175" t="s">
        <v>30</v>
      </c>
      <c r="Z175" t="s">
        <v>229</v>
      </c>
      <c r="AA175">
        <v>15</v>
      </c>
      <c r="AB175">
        <v>0</v>
      </c>
    </row>
    <row r="176" spans="1:28" x14ac:dyDescent="0.35">
      <c r="A176" t="s">
        <v>27</v>
      </c>
      <c r="B176">
        <v>18</v>
      </c>
      <c r="C176">
        <v>20</v>
      </c>
      <c r="D176">
        <v>346774</v>
      </c>
      <c r="E176">
        <v>4011210</v>
      </c>
      <c r="F176" t="s">
        <v>29</v>
      </c>
      <c r="G176" t="s">
        <v>119</v>
      </c>
      <c r="H176" t="s">
        <v>119</v>
      </c>
      <c r="I176">
        <v>3</v>
      </c>
      <c r="J176" s="16"/>
      <c r="K176">
        <v>159.5</v>
      </c>
      <c r="L176" s="16"/>
      <c r="M176" s="16"/>
      <c r="N176">
        <v>18.2</v>
      </c>
      <c r="O176">
        <v>90</v>
      </c>
      <c r="P176">
        <v>10</v>
      </c>
      <c r="Q176" t="s">
        <v>202</v>
      </c>
      <c r="R176" t="s">
        <v>202</v>
      </c>
      <c r="S176">
        <v>0</v>
      </c>
      <c r="T176">
        <v>0</v>
      </c>
      <c r="U176">
        <v>0</v>
      </c>
      <c r="V176" s="16"/>
      <c r="W176">
        <v>1</v>
      </c>
      <c r="Y176" t="s">
        <v>30</v>
      </c>
      <c r="Z176" t="s">
        <v>230</v>
      </c>
      <c r="AA176">
        <v>15</v>
      </c>
      <c r="AB176">
        <v>0</v>
      </c>
    </row>
    <row r="177" spans="1:28" x14ac:dyDescent="0.35">
      <c r="A177" t="s">
        <v>27</v>
      </c>
      <c r="B177">
        <v>18</v>
      </c>
      <c r="C177">
        <v>21</v>
      </c>
      <c r="D177">
        <v>346787</v>
      </c>
      <c r="E177">
        <v>4011200</v>
      </c>
      <c r="F177" t="s">
        <v>29</v>
      </c>
      <c r="G177" t="s">
        <v>119</v>
      </c>
      <c r="H177" t="s">
        <v>119</v>
      </c>
      <c r="I177">
        <v>2</v>
      </c>
      <c r="J177" s="16"/>
      <c r="K177">
        <v>164.7</v>
      </c>
      <c r="L177" s="16"/>
      <c r="M177" s="16"/>
      <c r="N177">
        <v>18</v>
      </c>
      <c r="O177">
        <v>98</v>
      </c>
      <c r="P177">
        <v>2</v>
      </c>
      <c r="Q177">
        <v>19.399999999999999</v>
      </c>
      <c r="R177" t="s">
        <v>202</v>
      </c>
      <c r="S177">
        <v>1</v>
      </c>
      <c r="T177">
        <v>0</v>
      </c>
      <c r="U177">
        <v>0</v>
      </c>
      <c r="V177" s="16"/>
      <c r="W177">
        <v>0</v>
      </c>
      <c r="Y177" t="s">
        <v>146</v>
      </c>
      <c r="AA177">
        <v>15</v>
      </c>
      <c r="AB177">
        <v>0</v>
      </c>
    </row>
    <row r="178" spans="1:28" x14ac:dyDescent="0.35">
      <c r="A178" t="s">
        <v>27</v>
      </c>
      <c r="B178">
        <v>18</v>
      </c>
      <c r="C178">
        <v>22</v>
      </c>
      <c r="D178">
        <v>346778</v>
      </c>
      <c r="E178">
        <v>4011218</v>
      </c>
      <c r="F178" t="s">
        <v>29</v>
      </c>
      <c r="G178" t="s">
        <v>119</v>
      </c>
      <c r="H178" t="s">
        <v>119</v>
      </c>
      <c r="I178">
        <v>3</v>
      </c>
      <c r="J178" s="16"/>
      <c r="K178">
        <v>259</v>
      </c>
      <c r="L178" s="16"/>
      <c r="M178" s="16"/>
      <c r="N178">
        <v>16.8</v>
      </c>
      <c r="O178">
        <v>95</v>
      </c>
      <c r="P178">
        <v>5</v>
      </c>
      <c r="Q178" t="s">
        <v>202</v>
      </c>
      <c r="R178" t="s">
        <v>202</v>
      </c>
      <c r="S178">
        <v>0</v>
      </c>
      <c r="T178">
        <v>0</v>
      </c>
      <c r="U178">
        <v>0</v>
      </c>
      <c r="V178" s="16"/>
      <c r="W178">
        <v>1</v>
      </c>
      <c r="Y178" t="s">
        <v>146</v>
      </c>
      <c r="Z178" t="s">
        <v>231</v>
      </c>
      <c r="AA178">
        <v>15</v>
      </c>
      <c r="AB178">
        <v>0</v>
      </c>
    </row>
    <row r="179" spans="1:28" x14ac:dyDescent="0.35">
      <c r="A179" t="s">
        <v>27</v>
      </c>
      <c r="B179">
        <v>18</v>
      </c>
      <c r="C179">
        <v>23</v>
      </c>
      <c r="D179">
        <v>346782</v>
      </c>
      <c r="E179">
        <v>4011226</v>
      </c>
      <c r="F179" t="s">
        <v>29</v>
      </c>
      <c r="G179" t="s">
        <v>119</v>
      </c>
      <c r="H179" t="s">
        <v>119</v>
      </c>
      <c r="I179">
        <v>3</v>
      </c>
      <c r="J179" s="16"/>
      <c r="K179">
        <v>100</v>
      </c>
      <c r="L179" s="16"/>
      <c r="M179" s="16"/>
      <c r="N179">
        <v>16.399999999999999</v>
      </c>
      <c r="O179">
        <v>95</v>
      </c>
      <c r="P179">
        <v>5</v>
      </c>
      <c r="Q179" t="s">
        <v>202</v>
      </c>
      <c r="R179" t="s">
        <v>202</v>
      </c>
      <c r="S179">
        <v>0</v>
      </c>
      <c r="T179">
        <v>0</v>
      </c>
      <c r="U179">
        <v>0</v>
      </c>
      <c r="V179" s="16"/>
      <c r="W179">
        <v>1</v>
      </c>
      <c r="Y179" t="s">
        <v>146</v>
      </c>
      <c r="Z179" t="s">
        <v>227</v>
      </c>
      <c r="AA179">
        <v>15</v>
      </c>
      <c r="AB179">
        <v>0</v>
      </c>
    </row>
    <row r="180" spans="1:28" x14ac:dyDescent="0.35">
      <c r="A180" t="s">
        <v>27</v>
      </c>
      <c r="B180">
        <v>18</v>
      </c>
      <c r="C180">
        <v>24</v>
      </c>
      <c r="D180">
        <v>346782</v>
      </c>
      <c r="E180">
        <v>4011226</v>
      </c>
      <c r="F180" t="s">
        <v>29</v>
      </c>
      <c r="G180" t="s">
        <v>119</v>
      </c>
      <c r="H180" t="s">
        <v>119</v>
      </c>
      <c r="I180">
        <v>3</v>
      </c>
      <c r="J180" s="16"/>
      <c r="K180">
        <v>108.8</v>
      </c>
      <c r="L180" s="16"/>
      <c r="M180" s="16"/>
      <c r="N180">
        <v>20.9</v>
      </c>
      <c r="O180">
        <v>99</v>
      </c>
      <c r="P180">
        <v>1</v>
      </c>
      <c r="Q180" t="s">
        <v>202</v>
      </c>
      <c r="R180" t="s">
        <v>202</v>
      </c>
      <c r="S180">
        <v>0</v>
      </c>
      <c r="T180">
        <v>0</v>
      </c>
      <c r="U180">
        <v>0</v>
      </c>
      <c r="V180" s="16"/>
      <c r="W180">
        <v>0</v>
      </c>
      <c r="Y180" t="s">
        <v>146</v>
      </c>
      <c r="Z180" t="s">
        <v>227</v>
      </c>
      <c r="AA180">
        <v>15</v>
      </c>
      <c r="AB180">
        <v>0</v>
      </c>
    </row>
    <row r="181" spans="1:28" x14ac:dyDescent="0.35">
      <c r="A181" t="s">
        <v>27</v>
      </c>
      <c r="B181">
        <v>18</v>
      </c>
      <c r="C181">
        <v>25</v>
      </c>
      <c r="D181">
        <v>346782</v>
      </c>
      <c r="E181">
        <v>4011227</v>
      </c>
      <c r="F181" t="s">
        <v>29</v>
      </c>
      <c r="G181" t="s">
        <v>119</v>
      </c>
      <c r="H181" t="s">
        <v>119</v>
      </c>
      <c r="I181">
        <v>3</v>
      </c>
      <c r="J181" s="16"/>
      <c r="K181">
        <v>102</v>
      </c>
      <c r="L181" s="16"/>
      <c r="M181" s="16"/>
      <c r="N181">
        <v>8.6999999999999993</v>
      </c>
      <c r="O181">
        <v>98</v>
      </c>
      <c r="P181">
        <v>2</v>
      </c>
      <c r="Q181">
        <v>8</v>
      </c>
      <c r="R181" t="s">
        <v>202</v>
      </c>
      <c r="S181">
        <v>1</v>
      </c>
      <c r="T181">
        <v>0</v>
      </c>
      <c r="U181">
        <v>0</v>
      </c>
      <c r="V181" s="16"/>
      <c r="W181">
        <v>0</v>
      </c>
      <c r="Y181" t="s">
        <v>146</v>
      </c>
      <c r="Z181" t="s">
        <v>227</v>
      </c>
      <c r="AA181">
        <v>15</v>
      </c>
      <c r="AB181">
        <v>0</v>
      </c>
    </row>
    <row r="182" spans="1:28" x14ac:dyDescent="0.35">
      <c r="A182" t="s">
        <v>27</v>
      </c>
      <c r="B182">
        <v>20</v>
      </c>
      <c r="C182">
        <v>1</v>
      </c>
      <c r="D182">
        <v>350691</v>
      </c>
      <c r="E182">
        <v>4011475</v>
      </c>
      <c r="F182" t="s">
        <v>29</v>
      </c>
      <c r="G182" t="s">
        <v>46</v>
      </c>
      <c r="H182" t="s">
        <v>119</v>
      </c>
      <c r="I182">
        <v>4</v>
      </c>
      <c r="J182" s="16"/>
      <c r="K182">
        <v>268.7</v>
      </c>
      <c r="L182" s="16"/>
      <c r="M182" s="16"/>
      <c r="N182" t="s">
        <v>202</v>
      </c>
      <c r="O182">
        <v>0</v>
      </c>
      <c r="P182">
        <v>100</v>
      </c>
      <c r="Q182">
        <v>61.8</v>
      </c>
      <c r="R182">
        <v>24.7</v>
      </c>
      <c r="S182">
        <v>96</v>
      </c>
      <c r="T182">
        <v>4</v>
      </c>
      <c r="U182">
        <v>0</v>
      </c>
      <c r="V182" s="16"/>
      <c r="W182">
        <v>1</v>
      </c>
      <c r="X182" t="s">
        <v>180</v>
      </c>
      <c r="Y182" t="s">
        <v>181</v>
      </c>
      <c r="Z182" t="s">
        <v>207</v>
      </c>
      <c r="AA182">
        <v>15</v>
      </c>
      <c r="AB182">
        <v>0</v>
      </c>
    </row>
    <row r="183" spans="1:28" x14ac:dyDescent="0.35">
      <c r="A183" t="s">
        <v>27</v>
      </c>
      <c r="B183">
        <v>23</v>
      </c>
      <c r="C183">
        <v>1</v>
      </c>
      <c r="D183">
        <v>347104</v>
      </c>
      <c r="E183">
        <v>4012371</v>
      </c>
      <c r="F183" t="s">
        <v>29</v>
      </c>
      <c r="G183" t="s">
        <v>46</v>
      </c>
      <c r="H183" t="s">
        <v>119</v>
      </c>
      <c r="I183">
        <v>4</v>
      </c>
      <c r="J183" s="16"/>
      <c r="K183">
        <v>165.1</v>
      </c>
      <c r="L183" s="16"/>
      <c r="M183" s="16"/>
      <c r="N183" t="s">
        <v>189</v>
      </c>
      <c r="O183">
        <v>0</v>
      </c>
      <c r="P183">
        <v>100</v>
      </c>
      <c r="Q183">
        <v>54</v>
      </c>
      <c r="R183">
        <v>18.3</v>
      </c>
      <c r="S183">
        <v>100</v>
      </c>
      <c r="T183">
        <v>5</v>
      </c>
      <c r="U183">
        <v>0</v>
      </c>
      <c r="V183" s="16"/>
      <c r="W183">
        <v>0</v>
      </c>
      <c r="X183" t="s">
        <v>180</v>
      </c>
      <c r="Y183" t="s">
        <v>178</v>
      </c>
      <c r="Z183" t="s">
        <v>207</v>
      </c>
      <c r="AA183">
        <v>15</v>
      </c>
      <c r="AB183">
        <v>0</v>
      </c>
    </row>
    <row r="184" spans="1:28" x14ac:dyDescent="0.35">
      <c r="A184" t="s">
        <v>27</v>
      </c>
      <c r="B184">
        <v>26</v>
      </c>
      <c r="C184">
        <v>1</v>
      </c>
      <c r="D184">
        <v>347084</v>
      </c>
      <c r="E184">
        <v>4012949</v>
      </c>
      <c r="F184" t="s">
        <v>29</v>
      </c>
      <c r="G184" t="s">
        <v>119</v>
      </c>
      <c r="H184" t="s">
        <v>119</v>
      </c>
      <c r="I184">
        <v>4</v>
      </c>
      <c r="J184" s="16"/>
      <c r="K184">
        <v>461.1</v>
      </c>
      <c r="L184" s="16"/>
      <c r="M184" s="16"/>
      <c r="N184">
        <v>40.299999999999997</v>
      </c>
      <c r="O184">
        <v>45</v>
      </c>
      <c r="P184">
        <v>55</v>
      </c>
      <c r="Q184">
        <v>39.5</v>
      </c>
      <c r="R184" t="s">
        <v>202</v>
      </c>
      <c r="S184">
        <v>50</v>
      </c>
      <c r="T184">
        <v>0</v>
      </c>
      <c r="U184">
        <v>0</v>
      </c>
      <c r="V184" s="16"/>
      <c r="W184">
        <v>1</v>
      </c>
      <c r="X184" t="s">
        <v>180</v>
      </c>
      <c r="Y184" t="s">
        <v>30</v>
      </c>
      <c r="Z184" t="s">
        <v>207</v>
      </c>
      <c r="AA184">
        <v>15</v>
      </c>
      <c r="AB184">
        <v>0</v>
      </c>
    </row>
    <row r="185" spans="1:28" x14ac:dyDescent="0.35">
      <c r="A185" t="s">
        <v>27</v>
      </c>
      <c r="B185">
        <v>26</v>
      </c>
      <c r="C185">
        <v>2</v>
      </c>
      <c r="D185">
        <v>347085</v>
      </c>
      <c r="E185">
        <v>4012969</v>
      </c>
      <c r="F185" t="s">
        <v>29</v>
      </c>
      <c r="G185" t="s">
        <v>46</v>
      </c>
      <c r="H185" t="s">
        <v>119</v>
      </c>
      <c r="I185">
        <v>4</v>
      </c>
      <c r="J185" s="16"/>
      <c r="K185">
        <v>596.20000000000005</v>
      </c>
      <c r="L185" s="16"/>
      <c r="M185" s="16"/>
      <c r="N185" t="s">
        <v>202</v>
      </c>
      <c r="O185">
        <v>0</v>
      </c>
      <c r="P185">
        <v>100</v>
      </c>
      <c r="Q185">
        <v>60.3</v>
      </c>
      <c r="R185">
        <v>32.299999999999997</v>
      </c>
      <c r="S185">
        <v>95</v>
      </c>
      <c r="T185">
        <v>5</v>
      </c>
      <c r="U185">
        <v>0</v>
      </c>
      <c r="V185" s="16"/>
      <c r="W185">
        <v>1</v>
      </c>
      <c r="X185" t="s">
        <v>180</v>
      </c>
      <c r="Y185" t="s">
        <v>129</v>
      </c>
      <c r="Z185" t="s">
        <v>207</v>
      </c>
      <c r="AA185">
        <v>15</v>
      </c>
      <c r="AB185">
        <v>0</v>
      </c>
    </row>
    <row r="186" spans="1:28" x14ac:dyDescent="0.35">
      <c r="A186" t="s">
        <v>27</v>
      </c>
      <c r="B186">
        <v>26</v>
      </c>
      <c r="C186">
        <v>3</v>
      </c>
      <c r="D186">
        <v>347052</v>
      </c>
      <c r="E186">
        <v>4012963</v>
      </c>
      <c r="F186" t="s">
        <v>29</v>
      </c>
      <c r="G186" t="s">
        <v>46</v>
      </c>
      <c r="H186" t="s">
        <v>119</v>
      </c>
      <c r="I186">
        <v>4</v>
      </c>
      <c r="J186" s="16"/>
      <c r="K186">
        <v>270</v>
      </c>
      <c r="L186" s="16"/>
      <c r="M186" s="16"/>
      <c r="N186" t="s">
        <v>202</v>
      </c>
      <c r="O186">
        <v>0</v>
      </c>
      <c r="P186">
        <v>100</v>
      </c>
      <c r="Q186">
        <v>58.5</v>
      </c>
      <c r="R186">
        <v>38.1</v>
      </c>
      <c r="S186">
        <v>85</v>
      </c>
      <c r="T186">
        <v>15</v>
      </c>
      <c r="U186">
        <v>0</v>
      </c>
      <c r="V186" s="16"/>
      <c r="W186">
        <v>1</v>
      </c>
      <c r="X186" t="s">
        <v>180</v>
      </c>
      <c r="Y186" t="s">
        <v>129</v>
      </c>
      <c r="Z186" t="s">
        <v>207</v>
      </c>
      <c r="AA186">
        <v>15</v>
      </c>
      <c r="AB186">
        <v>0</v>
      </c>
    </row>
    <row r="187" spans="1:28" x14ac:dyDescent="0.35">
      <c r="A187" t="s">
        <v>27</v>
      </c>
      <c r="B187">
        <v>26</v>
      </c>
      <c r="C187">
        <v>4</v>
      </c>
      <c r="D187">
        <v>347045</v>
      </c>
      <c r="E187">
        <v>4013024</v>
      </c>
      <c r="F187" t="s">
        <v>29</v>
      </c>
      <c r="G187" t="s">
        <v>46</v>
      </c>
      <c r="H187" t="s">
        <v>119</v>
      </c>
      <c r="I187">
        <v>4</v>
      </c>
      <c r="J187" s="16"/>
      <c r="K187">
        <v>366.5</v>
      </c>
      <c r="L187" s="16"/>
      <c r="M187" s="16"/>
      <c r="N187" t="s">
        <v>202</v>
      </c>
      <c r="O187">
        <v>0</v>
      </c>
      <c r="P187">
        <v>100</v>
      </c>
      <c r="Q187">
        <v>74.400000000000006</v>
      </c>
      <c r="R187">
        <v>38.5</v>
      </c>
      <c r="S187">
        <v>90</v>
      </c>
      <c r="T187">
        <v>10</v>
      </c>
      <c r="U187">
        <v>0</v>
      </c>
      <c r="V187" s="16"/>
      <c r="W187">
        <v>0</v>
      </c>
      <c r="X187" t="s">
        <v>180</v>
      </c>
      <c r="Y187" t="s">
        <v>129</v>
      </c>
      <c r="Z187" t="s">
        <v>207</v>
      </c>
      <c r="AA187">
        <v>15</v>
      </c>
      <c r="AB187">
        <v>0</v>
      </c>
    </row>
    <row r="188" spans="1:28" x14ac:dyDescent="0.35">
      <c r="A188" t="s">
        <v>27</v>
      </c>
      <c r="B188">
        <v>26</v>
      </c>
      <c r="C188">
        <v>5</v>
      </c>
      <c r="D188">
        <v>347095</v>
      </c>
      <c r="E188">
        <v>4013042</v>
      </c>
      <c r="F188" t="s">
        <v>29</v>
      </c>
      <c r="G188" t="s">
        <v>46</v>
      </c>
      <c r="H188" t="s">
        <v>119</v>
      </c>
      <c r="I188">
        <v>4</v>
      </c>
      <c r="J188" s="16"/>
      <c r="K188">
        <v>553.9</v>
      </c>
      <c r="L188" s="16"/>
      <c r="M188" s="16"/>
      <c r="N188" t="s">
        <v>202</v>
      </c>
      <c r="O188">
        <v>0</v>
      </c>
      <c r="P188">
        <v>100</v>
      </c>
      <c r="Q188">
        <v>52.2</v>
      </c>
      <c r="R188">
        <v>28.8</v>
      </c>
      <c r="S188">
        <v>88</v>
      </c>
      <c r="T188">
        <v>12</v>
      </c>
      <c r="U188">
        <v>0</v>
      </c>
      <c r="V188" s="16"/>
      <c r="W188">
        <v>1</v>
      </c>
      <c r="X188" t="s">
        <v>180</v>
      </c>
      <c r="Y188" t="s">
        <v>129</v>
      </c>
      <c r="Z188" t="s">
        <v>207</v>
      </c>
      <c r="AA188">
        <v>15</v>
      </c>
      <c r="AB188">
        <v>0</v>
      </c>
    </row>
    <row r="189" spans="1:28" x14ac:dyDescent="0.35">
      <c r="A189" t="s">
        <v>140</v>
      </c>
      <c r="B189">
        <v>16</v>
      </c>
      <c r="C189">
        <v>1</v>
      </c>
      <c r="D189">
        <v>327427</v>
      </c>
      <c r="E189">
        <v>4064312</v>
      </c>
      <c r="F189" t="s">
        <v>29</v>
      </c>
      <c r="G189" t="s">
        <v>119</v>
      </c>
      <c r="H189" t="s">
        <v>119</v>
      </c>
      <c r="I189">
        <v>2</v>
      </c>
      <c r="J189" s="16"/>
      <c r="K189">
        <v>125.2</v>
      </c>
      <c r="L189" s="16"/>
      <c r="M189" s="16"/>
      <c r="N189">
        <v>10.8</v>
      </c>
      <c r="O189">
        <v>99</v>
      </c>
      <c r="P189">
        <v>1</v>
      </c>
      <c r="Q189" t="s">
        <v>202</v>
      </c>
      <c r="R189" t="s">
        <v>202</v>
      </c>
      <c r="S189">
        <v>0</v>
      </c>
      <c r="T189">
        <v>0</v>
      </c>
      <c r="U189">
        <v>0</v>
      </c>
      <c r="V189" s="16"/>
      <c r="W189">
        <v>0</v>
      </c>
      <c r="Y189" t="s">
        <v>146</v>
      </c>
      <c r="AA189">
        <v>15</v>
      </c>
      <c r="AB189">
        <v>0</v>
      </c>
    </row>
    <row r="190" spans="1:28" x14ac:dyDescent="0.35">
      <c r="A190" t="s">
        <v>140</v>
      </c>
      <c r="B190">
        <v>16</v>
      </c>
      <c r="C190">
        <v>2</v>
      </c>
      <c r="D190">
        <v>327428</v>
      </c>
      <c r="E190">
        <v>4064308</v>
      </c>
      <c r="F190" t="s">
        <v>29</v>
      </c>
      <c r="G190" t="s">
        <v>119</v>
      </c>
      <c r="H190" t="s">
        <v>119</v>
      </c>
      <c r="I190">
        <v>2</v>
      </c>
      <c r="J190" s="16"/>
      <c r="K190">
        <v>120.2</v>
      </c>
      <c r="L190" s="16"/>
      <c r="M190" s="16"/>
      <c r="N190">
        <v>6.4</v>
      </c>
      <c r="O190">
        <v>99</v>
      </c>
      <c r="P190">
        <v>1</v>
      </c>
      <c r="Q190" t="s">
        <v>202</v>
      </c>
      <c r="R190" t="s">
        <v>202</v>
      </c>
      <c r="S190">
        <v>0</v>
      </c>
      <c r="T190">
        <v>0</v>
      </c>
      <c r="U190">
        <v>0</v>
      </c>
      <c r="V190" s="16"/>
      <c r="W190">
        <v>0</v>
      </c>
      <c r="Y190" t="s">
        <v>146</v>
      </c>
      <c r="AA190">
        <v>15</v>
      </c>
      <c r="AB190">
        <v>0</v>
      </c>
    </row>
    <row r="191" spans="1:28" x14ac:dyDescent="0.35">
      <c r="A191" t="s">
        <v>140</v>
      </c>
      <c r="B191">
        <v>16</v>
      </c>
      <c r="C191">
        <v>3</v>
      </c>
      <c r="D191">
        <v>327436</v>
      </c>
      <c r="E191">
        <v>4064314</v>
      </c>
      <c r="F191" t="s">
        <v>29</v>
      </c>
      <c r="G191" t="s">
        <v>119</v>
      </c>
      <c r="H191" t="s">
        <v>119</v>
      </c>
      <c r="I191">
        <v>2</v>
      </c>
      <c r="J191" s="16"/>
      <c r="K191">
        <v>127.5</v>
      </c>
      <c r="L191" s="16"/>
      <c r="M191" s="16"/>
      <c r="N191">
        <v>25.7</v>
      </c>
      <c r="O191">
        <v>98</v>
      </c>
      <c r="P191">
        <v>2</v>
      </c>
      <c r="Q191" t="s">
        <v>202</v>
      </c>
      <c r="R191" t="s">
        <v>202</v>
      </c>
      <c r="S191">
        <v>0</v>
      </c>
      <c r="T191">
        <v>0</v>
      </c>
      <c r="U191">
        <v>0</v>
      </c>
      <c r="V191" s="16"/>
      <c r="W191">
        <v>0</v>
      </c>
      <c r="Y191" t="s">
        <v>146</v>
      </c>
      <c r="AA191">
        <v>15</v>
      </c>
      <c r="AB191">
        <v>0</v>
      </c>
    </row>
    <row r="192" spans="1:28" x14ac:dyDescent="0.35">
      <c r="A192" t="s">
        <v>140</v>
      </c>
      <c r="B192">
        <v>16</v>
      </c>
      <c r="C192">
        <v>4</v>
      </c>
      <c r="D192">
        <v>327458</v>
      </c>
      <c r="E192">
        <v>4064270</v>
      </c>
      <c r="F192" t="s">
        <v>29</v>
      </c>
      <c r="G192" t="s">
        <v>119</v>
      </c>
      <c r="H192" t="s">
        <v>119</v>
      </c>
      <c r="I192">
        <v>2</v>
      </c>
      <c r="J192" s="16"/>
      <c r="K192">
        <v>134.19999999999999</v>
      </c>
      <c r="L192" s="16"/>
      <c r="M192" s="16"/>
      <c r="N192">
        <v>20.6</v>
      </c>
      <c r="O192">
        <v>99</v>
      </c>
      <c r="P192">
        <v>1</v>
      </c>
      <c r="Q192" t="s">
        <v>202</v>
      </c>
      <c r="R192" t="s">
        <v>202</v>
      </c>
      <c r="S192">
        <v>0</v>
      </c>
      <c r="T192">
        <v>0</v>
      </c>
      <c r="U192">
        <v>0</v>
      </c>
      <c r="V192" s="16"/>
      <c r="W192">
        <v>0</v>
      </c>
      <c r="Y192" t="s">
        <v>146</v>
      </c>
      <c r="AA192">
        <v>15</v>
      </c>
      <c r="AB192">
        <v>0</v>
      </c>
    </row>
    <row r="193" spans="1:28" x14ac:dyDescent="0.35">
      <c r="A193" t="s">
        <v>140</v>
      </c>
      <c r="B193">
        <v>16</v>
      </c>
      <c r="C193">
        <v>5</v>
      </c>
      <c r="D193">
        <v>327449</v>
      </c>
      <c r="E193">
        <v>4064265</v>
      </c>
      <c r="F193" t="s">
        <v>29</v>
      </c>
      <c r="G193" t="s">
        <v>119</v>
      </c>
      <c r="H193" t="s">
        <v>119</v>
      </c>
      <c r="I193">
        <v>2</v>
      </c>
      <c r="J193" s="16"/>
      <c r="K193">
        <v>143.30000000000001</v>
      </c>
      <c r="L193" s="16"/>
      <c r="M193" s="16"/>
      <c r="N193">
        <v>23.7</v>
      </c>
      <c r="O193">
        <v>99</v>
      </c>
      <c r="P193">
        <v>1</v>
      </c>
      <c r="Q193" t="s">
        <v>202</v>
      </c>
      <c r="R193" t="s">
        <v>202</v>
      </c>
      <c r="S193">
        <v>0</v>
      </c>
      <c r="T193">
        <v>0</v>
      </c>
      <c r="U193">
        <v>0</v>
      </c>
      <c r="V193" s="16"/>
      <c r="W193">
        <v>1</v>
      </c>
      <c r="Y193" t="s">
        <v>146</v>
      </c>
      <c r="AA193">
        <v>15</v>
      </c>
      <c r="AB193">
        <v>0</v>
      </c>
    </row>
    <row r="194" spans="1:28" x14ac:dyDescent="0.35">
      <c r="A194" t="s">
        <v>140</v>
      </c>
      <c r="B194">
        <v>16</v>
      </c>
      <c r="C194">
        <v>6</v>
      </c>
      <c r="D194">
        <v>327454</v>
      </c>
      <c r="E194">
        <v>4064256</v>
      </c>
      <c r="F194" t="s">
        <v>29</v>
      </c>
      <c r="G194" t="s">
        <v>119</v>
      </c>
      <c r="H194" t="s">
        <v>119</v>
      </c>
      <c r="I194">
        <v>2</v>
      </c>
      <c r="J194" s="16"/>
      <c r="K194">
        <v>135.6</v>
      </c>
      <c r="L194" s="16"/>
      <c r="M194" s="16"/>
      <c r="N194">
        <v>27</v>
      </c>
      <c r="O194">
        <v>99</v>
      </c>
      <c r="P194">
        <v>1</v>
      </c>
      <c r="Q194" t="s">
        <v>202</v>
      </c>
      <c r="R194" t="s">
        <v>202</v>
      </c>
      <c r="S194">
        <v>0</v>
      </c>
      <c r="T194">
        <v>0</v>
      </c>
      <c r="U194">
        <v>0</v>
      </c>
      <c r="V194" s="16"/>
      <c r="W194">
        <v>1</v>
      </c>
      <c r="Y194" t="s">
        <v>146</v>
      </c>
      <c r="Z194" t="s">
        <v>248</v>
      </c>
      <c r="AA194">
        <v>15</v>
      </c>
      <c r="AB194">
        <v>0</v>
      </c>
    </row>
    <row r="195" spans="1:28" x14ac:dyDescent="0.35">
      <c r="A195" t="s">
        <v>140</v>
      </c>
      <c r="B195">
        <v>16</v>
      </c>
      <c r="C195">
        <v>7</v>
      </c>
      <c r="D195">
        <v>327433</v>
      </c>
      <c r="E195">
        <v>4064270</v>
      </c>
      <c r="F195" t="s">
        <v>29</v>
      </c>
      <c r="G195" t="s">
        <v>119</v>
      </c>
      <c r="H195" t="s">
        <v>119</v>
      </c>
      <c r="I195">
        <v>2</v>
      </c>
      <c r="J195" s="16"/>
      <c r="K195">
        <v>131.5</v>
      </c>
      <c r="L195" s="16"/>
      <c r="M195" s="16"/>
      <c r="N195">
        <v>24.7</v>
      </c>
      <c r="O195">
        <v>99</v>
      </c>
      <c r="P195">
        <v>1</v>
      </c>
      <c r="Q195" t="s">
        <v>202</v>
      </c>
      <c r="R195" t="s">
        <v>202</v>
      </c>
      <c r="S195">
        <v>0</v>
      </c>
      <c r="T195">
        <v>0</v>
      </c>
      <c r="U195">
        <v>0</v>
      </c>
      <c r="V195" s="16"/>
      <c r="W195">
        <v>0</v>
      </c>
      <c r="X195" t="s">
        <v>180</v>
      </c>
      <c r="Y195" t="s">
        <v>146</v>
      </c>
      <c r="Z195" t="s">
        <v>223</v>
      </c>
      <c r="AA195">
        <v>15</v>
      </c>
      <c r="AB195">
        <v>0</v>
      </c>
    </row>
    <row r="196" spans="1:28" x14ac:dyDescent="0.35">
      <c r="A196" t="s">
        <v>140</v>
      </c>
      <c r="B196">
        <v>16</v>
      </c>
      <c r="C196">
        <v>8</v>
      </c>
      <c r="D196">
        <v>327431</v>
      </c>
      <c r="E196">
        <v>4064268</v>
      </c>
      <c r="F196" t="s">
        <v>29</v>
      </c>
      <c r="G196" t="s">
        <v>119</v>
      </c>
      <c r="H196" t="s">
        <v>119</v>
      </c>
      <c r="I196">
        <v>2</v>
      </c>
      <c r="J196" s="16"/>
      <c r="K196">
        <v>170.6</v>
      </c>
      <c r="L196" s="16"/>
      <c r="M196" s="16"/>
      <c r="N196">
        <v>20</v>
      </c>
      <c r="O196">
        <v>98</v>
      </c>
      <c r="P196">
        <v>2</v>
      </c>
      <c r="Q196" t="s">
        <v>202</v>
      </c>
      <c r="R196" t="s">
        <v>202</v>
      </c>
      <c r="S196">
        <v>0</v>
      </c>
      <c r="T196">
        <v>0</v>
      </c>
      <c r="U196">
        <v>0</v>
      </c>
      <c r="V196" s="16"/>
      <c r="W196">
        <v>1</v>
      </c>
      <c r="X196" t="s">
        <v>128</v>
      </c>
      <c r="Y196" t="s">
        <v>146</v>
      </c>
      <c r="Z196" t="s">
        <v>221</v>
      </c>
      <c r="AA196">
        <v>15</v>
      </c>
      <c r="AB196">
        <v>0</v>
      </c>
    </row>
    <row r="197" spans="1:28" x14ac:dyDescent="0.35">
      <c r="A197" t="s">
        <v>140</v>
      </c>
      <c r="B197">
        <v>16</v>
      </c>
      <c r="C197">
        <v>9</v>
      </c>
      <c r="D197">
        <v>327440</v>
      </c>
      <c r="E197">
        <v>4064236</v>
      </c>
      <c r="F197" t="s">
        <v>29</v>
      </c>
      <c r="G197" t="s">
        <v>119</v>
      </c>
      <c r="H197" t="s">
        <v>119</v>
      </c>
      <c r="I197">
        <v>2</v>
      </c>
      <c r="J197" s="16"/>
      <c r="K197">
        <v>139</v>
      </c>
      <c r="L197" s="16"/>
      <c r="M197" s="16"/>
      <c r="N197">
        <v>22</v>
      </c>
      <c r="O197">
        <v>98</v>
      </c>
      <c r="P197">
        <v>2</v>
      </c>
      <c r="Q197" t="s">
        <v>202</v>
      </c>
      <c r="R197" t="s">
        <v>202</v>
      </c>
      <c r="S197">
        <v>0</v>
      </c>
      <c r="T197">
        <v>0</v>
      </c>
      <c r="U197">
        <v>0</v>
      </c>
      <c r="V197" s="16"/>
      <c r="W197">
        <v>0</v>
      </c>
      <c r="Y197" t="s">
        <v>146</v>
      </c>
      <c r="AA197">
        <v>15</v>
      </c>
      <c r="AB197">
        <v>0</v>
      </c>
    </row>
    <row r="198" spans="1:28" x14ac:dyDescent="0.35">
      <c r="A198" t="s">
        <v>140</v>
      </c>
      <c r="B198">
        <v>16</v>
      </c>
      <c r="C198">
        <v>10</v>
      </c>
      <c r="D198">
        <v>327419</v>
      </c>
      <c r="E198">
        <v>4064267</v>
      </c>
      <c r="F198" t="s">
        <v>29</v>
      </c>
      <c r="G198" t="s">
        <v>119</v>
      </c>
      <c r="H198" t="s">
        <v>119</v>
      </c>
      <c r="I198">
        <v>2</v>
      </c>
      <c r="J198" s="16"/>
      <c r="K198">
        <v>120.5</v>
      </c>
      <c r="L198" s="16"/>
      <c r="M198" s="16"/>
      <c r="N198">
        <v>23</v>
      </c>
      <c r="O198">
        <v>99</v>
      </c>
      <c r="P198">
        <v>1</v>
      </c>
      <c r="Q198" t="s">
        <v>202</v>
      </c>
      <c r="R198" t="s">
        <v>202</v>
      </c>
      <c r="S198">
        <v>0</v>
      </c>
      <c r="T198">
        <v>0</v>
      </c>
      <c r="U198">
        <v>0</v>
      </c>
      <c r="V198" s="16"/>
      <c r="W198">
        <v>0</v>
      </c>
      <c r="Y198" t="s">
        <v>146</v>
      </c>
      <c r="AA198">
        <v>15</v>
      </c>
      <c r="AB198">
        <v>0</v>
      </c>
    </row>
    <row r="199" spans="1:28" x14ac:dyDescent="0.35">
      <c r="A199" t="s">
        <v>140</v>
      </c>
      <c r="B199">
        <v>16</v>
      </c>
      <c r="C199">
        <v>11</v>
      </c>
      <c r="D199">
        <v>327419</v>
      </c>
      <c r="E199">
        <v>4064261</v>
      </c>
      <c r="F199" t="s">
        <v>29</v>
      </c>
      <c r="G199" t="s">
        <v>119</v>
      </c>
      <c r="H199" t="s">
        <v>119</v>
      </c>
      <c r="I199">
        <v>2</v>
      </c>
      <c r="J199" s="16"/>
      <c r="K199">
        <v>157</v>
      </c>
      <c r="L199" s="16"/>
      <c r="M199" s="16"/>
      <c r="N199">
        <v>17.100000000000001</v>
      </c>
      <c r="O199">
        <v>99</v>
      </c>
      <c r="P199">
        <v>1</v>
      </c>
      <c r="Q199" t="s">
        <v>202</v>
      </c>
      <c r="R199" t="s">
        <v>202</v>
      </c>
      <c r="S199">
        <v>0</v>
      </c>
      <c r="T199">
        <v>0</v>
      </c>
      <c r="U199">
        <v>0</v>
      </c>
      <c r="V199" s="16"/>
      <c r="W199">
        <v>1</v>
      </c>
      <c r="Y199" t="s">
        <v>146</v>
      </c>
      <c r="AA199">
        <v>15</v>
      </c>
      <c r="AB199">
        <v>0</v>
      </c>
    </row>
    <row r="200" spans="1:28" x14ac:dyDescent="0.35">
      <c r="A200" t="s">
        <v>140</v>
      </c>
      <c r="B200">
        <v>16</v>
      </c>
      <c r="C200">
        <v>12</v>
      </c>
      <c r="D200">
        <v>327422</v>
      </c>
      <c r="E200">
        <v>4064229</v>
      </c>
      <c r="F200" t="s">
        <v>29</v>
      </c>
      <c r="G200" t="s">
        <v>119</v>
      </c>
      <c r="H200" t="s">
        <v>119</v>
      </c>
      <c r="I200">
        <v>2</v>
      </c>
      <c r="J200" s="16"/>
      <c r="K200">
        <v>108</v>
      </c>
      <c r="L200" s="16"/>
      <c r="M200" s="16"/>
      <c r="N200">
        <v>18.2</v>
      </c>
      <c r="O200">
        <v>99</v>
      </c>
      <c r="P200">
        <v>1</v>
      </c>
      <c r="Q200" t="s">
        <v>202</v>
      </c>
      <c r="R200" t="s">
        <v>202</v>
      </c>
      <c r="S200">
        <v>0</v>
      </c>
      <c r="T200">
        <v>0</v>
      </c>
      <c r="U200">
        <v>0</v>
      </c>
      <c r="V200" s="16"/>
      <c r="W200">
        <v>0</v>
      </c>
      <c r="Y200" t="s">
        <v>146</v>
      </c>
      <c r="AA200">
        <v>15</v>
      </c>
      <c r="AB200">
        <v>0</v>
      </c>
    </row>
    <row r="201" spans="1:28" x14ac:dyDescent="0.35">
      <c r="A201" t="s">
        <v>140</v>
      </c>
      <c r="B201">
        <v>16</v>
      </c>
      <c r="C201">
        <v>13</v>
      </c>
      <c r="D201">
        <v>327419</v>
      </c>
      <c r="E201">
        <v>4064234</v>
      </c>
      <c r="F201" t="s">
        <v>29</v>
      </c>
      <c r="G201" t="s">
        <v>119</v>
      </c>
      <c r="H201" t="s">
        <v>119</v>
      </c>
      <c r="I201">
        <v>2</v>
      </c>
      <c r="J201" s="16"/>
      <c r="K201">
        <v>141.5</v>
      </c>
      <c r="L201" s="16"/>
      <c r="M201" s="16"/>
      <c r="N201">
        <v>31.4</v>
      </c>
      <c r="O201">
        <v>99</v>
      </c>
      <c r="P201">
        <v>1</v>
      </c>
      <c r="Q201" t="s">
        <v>202</v>
      </c>
      <c r="R201" t="s">
        <v>202</v>
      </c>
      <c r="S201">
        <v>0</v>
      </c>
      <c r="T201">
        <v>0</v>
      </c>
      <c r="U201">
        <v>0</v>
      </c>
      <c r="V201" s="16"/>
      <c r="W201">
        <v>0</v>
      </c>
      <c r="X201" t="s">
        <v>180</v>
      </c>
      <c r="Y201" t="s">
        <v>146</v>
      </c>
      <c r="Z201" t="s">
        <v>223</v>
      </c>
      <c r="AA201">
        <v>15</v>
      </c>
      <c r="AB201">
        <v>0</v>
      </c>
    </row>
    <row r="202" spans="1:28" x14ac:dyDescent="0.35">
      <c r="A202" t="s">
        <v>140</v>
      </c>
      <c r="B202">
        <v>16</v>
      </c>
      <c r="C202">
        <v>14</v>
      </c>
      <c r="D202">
        <v>327411</v>
      </c>
      <c r="E202">
        <v>4064236</v>
      </c>
      <c r="F202" t="s">
        <v>29</v>
      </c>
      <c r="G202" t="s">
        <v>119</v>
      </c>
      <c r="H202" t="s">
        <v>119</v>
      </c>
      <c r="I202">
        <v>2</v>
      </c>
      <c r="J202" s="16"/>
      <c r="K202">
        <v>130.9</v>
      </c>
      <c r="L202" s="16"/>
      <c r="M202" s="16"/>
      <c r="N202">
        <v>17.8</v>
      </c>
      <c r="O202">
        <v>98</v>
      </c>
      <c r="P202">
        <v>2</v>
      </c>
      <c r="Q202" t="s">
        <v>202</v>
      </c>
      <c r="R202" t="s">
        <v>202</v>
      </c>
      <c r="S202">
        <v>0</v>
      </c>
      <c r="T202">
        <v>0</v>
      </c>
      <c r="U202">
        <v>0</v>
      </c>
      <c r="V202" s="16"/>
      <c r="W202">
        <v>0</v>
      </c>
      <c r="Y202" t="s">
        <v>146</v>
      </c>
      <c r="AA202">
        <v>15</v>
      </c>
      <c r="AB202">
        <v>0</v>
      </c>
    </row>
    <row r="203" spans="1:28" x14ac:dyDescent="0.35">
      <c r="A203" t="s">
        <v>140</v>
      </c>
      <c r="B203">
        <v>16</v>
      </c>
      <c r="C203">
        <v>15</v>
      </c>
      <c r="D203">
        <v>327414</v>
      </c>
      <c r="E203">
        <v>4064268</v>
      </c>
      <c r="F203" t="s">
        <v>29</v>
      </c>
      <c r="G203" t="s">
        <v>119</v>
      </c>
      <c r="H203" t="s">
        <v>119</v>
      </c>
      <c r="I203">
        <v>2</v>
      </c>
      <c r="J203" s="16"/>
      <c r="K203">
        <v>127.3</v>
      </c>
      <c r="L203" s="16"/>
      <c r="M203" s="16"/>
      <c r="N203">
        <v>17.399999999999999</v>
      </c>
      <c r="O203">
        <v>100</v>
      </c>
      <c r="P203">
        <v>0</v>
      </c>
      <c r="Q203" t="s">
        <v>202</v>
      </c>
      <c r="R203" t="s">
        <v>202</v>
      </c>
      <c r="S203">
        <v>0</v>
      </c>
      <c r="T203">
        <v>0</v>
      </c>
      <c r="U203">
        <v>0</v>
      </c>
      <c r="V203" s="16"/>
      <c r="W203">
        <v>1</v>
      </c>
      <c r="Y203" t="s">
        <v>146</v>
      </c>
      <c r="AA203">
        <v>15</v>
      </c>
      <c r="AB203">
        <v>0</v>
      </c>
    </row>
    <row r="204" spans="1:28" x14ac:dyDescent="0.35">
      <c r="A204" t="s">
        <v>140</v>
      </c>
      <c r="B204">
        <v>16</v>
      </c>
      <c r="C204">
        <v>16</v>
      </c>
      <c r="D204">
        <v>327406</v>
      </c>
      <c r="E204">
        <v>4064246</v>
      </c>
      <c r="F204" t="s">
        <v>29</v>
      </c>
      <c r="G204" t="s">
        <v>119</v>
      </c>
      <c r="H204" t="s">
        <v>119</v>
      </c>
      <c r="I204">
        <v>2</v>
      </c>
      <c r="J204" s="16"/>
      <c r="K204">
        <v>198.4</v>
      </c>
      <c r="L204" s="16"/>
      <c r="M204" s="16"/>
      <c r="N204">
        <v>25.3</v>
      </c>
      <c r="O204">
        <v>99</v>
      </c>
      <c r="P204">
        <v>1</v>
      </c>
      <c r="Q204" t="s">
        <v>202</v>
      </c>
      <c r="R204" t="s">
        <v>202</v>
      </c>
      <c r="S204">
        <v>0</v>
      </c>
      <c r="T204">
        <v>0</v>
      </c>
      <c r="U204">
        <v>0</v>
      </c>
      <c r="V204" s="16"/>
      <c r="W204">
        <v>1</v>
      </c>
      <c r="Y204" t="s">
        <v>146</v>
      </c>
      <c r="AA204">
        <v>15</v>
      </c>
      <c r="AB204">
        <v>0</v>
      </c>
    </row>
    <row r="205" spans="1:28" x14ac:dyDescent="0.35">
      <c r="A205" t="s">
        <v>140</v>
      </c>
      <c r="B205">
        <v>16</v>
      </c>
      <c r="C205">
        <v>17</v>
      </c>
      <c r="D205">
        <v>327366</v>
      </c>
      <c r="E205">
        <v>4064302</v>
      </c>
      <c r="F205" t="s">
        <v>29</v>
      </c>
      <c r="G205" t="s">
        <v>119</v>
      </c>
      <c r="H205" t="s">
        <v>119</v>
      </c>
      <c r="I205">
        <v>2</v>
      </c>
      <c r="J205" s="16"/>
      <c r="K205">
        <v>105.8</v>
      </c>
      <c r="L205" s="16"/>
      <c r="M205" s="16"/>
      <c r="N205">
        <v>11.6</v>
      </c>
      <c r="O205">
        <v>98</v>
      </c>
      <c r="P205">
        <v>2</v>
      </c>
      <c r="Q205" t="s">
        <v>202</v>
      </c>
      <c r="R205" t="s">
        <v>202</v>
      </c>
      <c r="S205">
        <v>0</v>
      </c>
      <c r="T205">
        <v>0</v>
      </c>
      <c r="U205">
        <v>0</v>
      </c>
      <c r="V205" s="16"/>
      <c r="W205">
        <v>0</v>
      </c>
      <c r="Y205" t="s">
        <v>146</v>
      </c>
      <c r="AA205">
        <v>15</v>
      </c>
      <c r="AB205">
        <v>0</v>
      </c>
    </row>
    <row r="206" spans="1:28" x14ac:dyDescent="0.35">
      <c r="A206" t="s">
        <v>140</v>
      </c>
      <c r="B206">
        <v>17</v>
      </c>
      <c r="C206">
        <v>1</v>
      </c>
      <c r="D206">
        <v>327468</v>
      </c>
      <c r="E206">
        <v>4064485</v>
      </c>
      <c r="F206" t="s">
        <v>29</v>
      </c>
      <c r="G206" t="s">
        <v>119</v>
      </c>
      <c r="H206" t="s">
        <v>119</v>
      </c>
      <c r="I206">
        <v>2</v>
      </c>
      <c r="J206" s="16"/>
      <c r="K206">
        <v>145.1</v>
      </c>
      <c r="L206" s="16"/>
      <c r="M206" s="16"/>
      <c r="N206">
        <v>24.1</v>
      </c>
      <c r="O206">
        <v>98</v>
      </c>
      <c r="P206">
        <v>2</v>
      </c>
      <c r="Q206" t="s">
        <v>202</v>
      </c>
      <c r="R206" t="s">
        <v>202</v>
      </c>
      <c r="S206">
        <v>0</v>
      </c>
      <c r="T206">
        <v>0</v>
      </c>
      <c r="U206">
        <v>0</v>
      </c>
      <c r="V206" s="16"/>
      <c r="W206">
        <v>1</v>
      </c>
      <c r="X206" t="s">
        <v>128</v>
      </c>
      <c r="Y206" t="s">
        <v>251</v>
      </c>
      <c r="Z206" t="s">
        <v>252</v>
      </c>
      <c r="AA206">
        <v>15</v>
      </c>
      <c r="AB206">
        <v>0</v>
      </c>
    </row>
    <row r="207" spans="1:28" x14ac:dyDescent="0.35">
      <c r="A207" t="s">
        <v>140</v>
      </c>
      <c r="B207">
        <v>17</v>
      </c>
      <c r="C207">
        <v>2</v>
      </c>
      <c r="D207">
        <v>327466</v>
      </c>
      <c r="E207">
        <v>4064478</v>
      </c>
      <c r="F207" t="s">
        <v>29</v>
      </c>
      <c r="G207" t="s">
        <v>119</v>
      </c>
      <c r="H207" t="s">
        <v>119</v>
      </c>
      <c r="I207">
        <v>2</v>
      </c>
      <c r="J207" s="16"/>
      <c r="K207">
        <v>110</v>
      </c>
      <c r="L207" s="16"/>
      <c r="M207" s="16"/>
      <c r="N207">
        <v>22.3</v>
      </c>
      <c r="O207">
        <v>98</v>
      </c>
      <c r="P207">
        <v>2</v>
      </c>
      <c r="Q207" t="s">
        <v>202</v>
      </c>
      <c r="R207" t="s">
        <v>202</v>
      </c>
      <c r="S207">
        <v>0</v>
      </c>
      <c r="T207">
        <v>0</v>
      </c>
      <c r="U207">
        <v>0</v>
      </c>
      <c r="V207" s="16"/>
      <c r="W207">
        <v>0</v>
      </c>
      <c r="Y207" t="s">
        <v>251</v>
      </c>
      <c r="AA207">
        <v>15</v>
      </c>
      <c r="AB207">
        <v>0</v>
      </c>
    </row>
    <row r="208" spans="1:28" x14ac:dyDescent="0.35">
      <c r="A208" t="s">
        <v>140</v>
      </c>
      <c r="B208">
        <v>17</v>
      </c>
      <c r="C208">
        <v>3</v>
      </c>
      <c r="D208">
        <v>327461</v>
      </c>
      <c r="E208">
        <v>4064481</v>
      </c>
      <c r="F208" t="s">
        <v>29</v>
      </c>
      <c r="G208" t="s">
        <v>119</v>
      </c>
      <c r="H208" t="s">
        <v>119</v>
      </c>
      <c r="I208">
        <v>2</v>
      </c>
      <c r="J208" s="16"/>
      <c r="K208">
        <v>117.7</v>
      </c>
      <c r="L208" s="16"/>
      <c r="M208" s="16"/>
      <c r="N208">
        <v>24.8</v>
      </c>
      <c r="O208">
        <v>98</v>
      </c>
      <c r="P208">
        <v>2</v>
      </c>
      <c r="Q208" t="s">
        <v>202</v>
      </c>
      <c r="R208" t="s">
        <v>202</v>
      </c>
      <c r="S208">
        <v>0</v>
      </c>
      <c r="T208">
        <v>0</v>
      </c>
      <c r="U208">
        <v>0</v>
      </c>
      <c r="V208" s="16"/>
      <c r="W208">
        <v>0</v>
      </c>
      <c r="Y208" t="s">
        <v>251</v>
      </c>
      <c r="AA208">
        <v>15</v>
      </c>
      <c r="AB208">
        <v>0</v>
      </c>
    </row>
    <row r="209" spans="1:28" x14ac:dyDescent="0.35">
      <c r="A209" t="s">
        <v>140</v>
      </c>
      <c r="B209">
        <v>17</v>
      </c>
      <c r="C209">
        <v>4</v>
      </c>
      <c r="D209">
        <v>327461</v>
      </c>
      <c r="E209">
        <v>4064479</v>
      </c>
      <c r="F209" t="s">
        <v>29</v>
      </c>
      <c r="G209" t="s">
        <v>119</v>
      </c>
      <c r="H209" t="s">
        <v>119</v>
      </c>
      <c r="I209">
        <v>2</v>
      </c>
      <c r="J209" s="16"/>
      <c r="K209">
        <v>108.3</v>
      </c>
      <c r="L209" s="16"/>
      <c r="M209" s="16"/>
      <c r="N209">
        <v>24</v>
      </c>
      <c r="O209">
        <v>98</v>
      </c>
      <c r="P209">
        <v>2</v>
      </c>
      <c r="Q209" t="s">
        <v>202</v>
      </c>
      <c r="R209" t="s">
        <v>202</v>
      </c>
      <c r="S209">
        <v>0</v>
      </c>
      <c r="T209">
        <v>0</v>
      </c>
      <c r="U209">
        <v>0</v>
      </c>
      <c r="V209" s="16"/>
      <c r="W209">
        <v>0</v>
      </c>
      <c r="Y209" t="s">
        <v>251</v>
      </c>
      <c r="AA209">
        <v>15</v>
      </c>
      <c r="AB209">
        <v>0</v>
      </c>
    </row>
    <row r="210" spans="1:28" x14ac:dyDescent="0.35">
      <c r="A210" t="s">
        <v>140</v>
      </c>
      <c r="B210">
        <v>17</v>
      </c>
      <c r="C210">
        <v>5</v>
      </c>
      <c r="D210">
        <v>327459</v>
      </c>
      <c r="E210">
        <v>4064472</v>
      </c>
      <c r="F210" t="s">
        <v>29</v>
      </c>
      <c r="G210" t="s">
        <v>119</v>
      </c>
      <c r="H210" t="s">
        <v>119</v>
      </c>
      <c r="I210">
        <v>2</v>
      </c>
      <c r="J210" s="16"/>
      <c r="K210">
        <v>112.6</v>
      </c>
      <c r="L210" s="16"/>
      <c r="M210" s="16"/>
      <c r="N210">
        <v>25.1</v>
      </c>
      <c r="O210">
        <v>98</v>
      </c>
      <c r="P210">
        <v>2</v>
      </c>
      <c r="Q210" t="s">
        <v>202</v>
      </c>
      <c r="R210" t="s">
        <v>202</v>
      </c>
      <c r="S210">
        <v>0</v>
      </c>
      <c r="T210">
        <v>0</v>
      </c>
      <c r="U210">
        <v>0</v>
      </c>
      <c r="V210" s="16"/>
      <c r="W210">
        <v>0</v>
      </c>
      <c r="Y210" t="s">
        <v>251</v>
      </c>
      <c r="AA210">
        <v>15</v>
      </c>
      <c r="AB210">
        <v>0</v>
      </c>
    </row>
    <row r="211" spans="1:28" x14ac:dyDescent="0.35">
      <c r="A211" t="s">
        <v>140</v>
      </c>
      <c r="B211">
        <v>17</v>
      </c>
      <c r="C211">
        <v>6</v>
      </c>
      <c r="D211">
        <v>327455</v>
      </c>
      <c r="E211">
        <v>4064473</v>
      </c>
      <c r="F211" t="s">
        <v>29</v>
      </c>
      <c r="G211" t="s">
        <v>119</v>
      </c>
      <c r="H211" t="s">
        <v>119</v>
      </c>
      <c r="I211">
        <v>2</v>
      </c>
      <c r="J211" s="16"/>
      <c r="K211">
        <v>114.3</v>
      </c>
      <c r="L211" s="16"/>
      <c r="M211" s="16"/>
      <c r="N211">
        <v>20.9</v>
      </c>
      <c r="O211">
        <v>98</v>
      </c>
      <c r="P211">
        <v>2</v>
      </c>
      <c r="Q211" t="s">
        <v>202</v>
      </c>
      <c r="R211" t="s">
        <v>202</v>
      </c>
      <c r="S211">
        <v>0</v>
      </c>
      <c r="T211">
        <v>0</v>
      </c>
      <c r="U211">
        <v>0</v>
      </c>
      <c r="V211" s="16"/>
      <c r="W211">
        <v>0</v>
      </c>
      <c r="Y211" t="s">
        <v>251</v>
      </c>
      <c r="AA211">
        <v>15</v>
      </c>
      <c r="AB211">
        <v>0</v>
      </c>
    </row>
    <row r="212" spans="1:28" x14ac:dyDescent="0.35">
      <c r="A212" t="s">
        <v>140</v>
      </c>
      <c r="B212">
        <v>17</v>
      </c>
      <c r="C212">
        <v>7</v>
      </c>
      <c r="D212">
        <v>327454</v>
      </c>
      <c r="E212">
        <v>4064468</v>
      </c>
      <c r="F212" t="s">
        <v>29</v>
      </c>
      <c r="G212" t="s">
        <v>119</v>
      </c>
      <c r="H212" t="s">
        <v>119</v>
      </c>
      <c r="I212">
        <v>2</v>
      </c>
      <c r="J212" s="16"/>
      <c r="K212">
        <v>133.4</v>
      </c>
      <c r="L212" s="16"/>
      <c r="M212" s="16"/>
      <c r="N212">
        <v>28.2</v>
      </c>
      <c r="O212">
        <v>98</v>
      </c>
      <c r="P212">
        <v>2</v>
      </c>
      <c r="Q212">
        <v>17.8</v>
      </c>
      <c r="R212" t="s">
        <v>202</v>
      </c>
      <c r="S212">
        <v>1</v>
      </c>
      <c r="T212">
        <v>0</v>
      </c>
      <c r="U212">
        <v>0</v>
      </c>
      <c r="V212" s="16"/>
      <c r="W212">
        <v>0</v>
      </c>
      <c r="Y212" t="s">
        <v>251</v>
      </c>
      <c r="AA212">
        <v>15</v>
      </c>
      <c r="AB212">
        <v>0</v>
      </c>
    </row>
    <row r="213" spans="1:28" x14ac:dyDescent="0.35">
      <c r="A213" t="s">
        <v>140</v>
      </c>
      <c r="B213">
        <v>17</v>
      </c>
      <c r="C213">
        <v>8</v>
      </c>
      <c r="D213">
        <v>327452</v>
      </c>
      <c r="E213">
        <v>4064453</v>
      </c>
      <c r="F213" t="s">
        <v>29</v>
      </c>
      <c r="G213" t="s">
        <v>119</v>
      </c>
      <c r="H213" t="s">
        <v>119</v>
      </c>
      <c r="I213">
        <v>2</v>
      </c>
      <c r="J213" s="16"/>
      <c r="K213">
        <v>122.3</v>
      </c>
      <c r="L213" s="16"/>
      <c r="M213" s="16"/>
      <c r="N213">
        <v>33.200000000000003</v>
      </c>
      <c r="O213">
        <v>99</v>
      </c>
      <c r="P213">
        <v>1</v>
      </c>
      <c r="Q213" t="s">
        <v>202</v>
      </c>
      <c r="R213" t="s">
        <v>202</v>
      </c>
      <c r="S213">
        <v>0</v>
      </c>
      <c r="T213">
        <v>0</v>
      </c>
      <c r="U213">
        <v>0</v>
      </c>
      <c r="V213" s="16"/>
      <c r="W213">
        <v>0</v>
      </c>
      <c r="X213" t="s">
        <v>128</v>
      </c>
      <c r="Y213" t="s">
        <v>251</v>
      </c>
      <c r="Z213" t="s">
        <v>253</v>
      </c>
      <c r="AA213">
        <v>15</v>
      </c>
      <c r="AB213">
        <v>0</v>
      </c>
    </row>
    <row r="214" spans="1:28" x14ac:dyDescent="0.35">
      <c r="A214" t="s">
        <v>140</v>
      </c>
      <c r="B214">
        <v>17</v>
      </c>
      <c r="C214">
        <v>9</v>
      </c>
      <c r="D214">
        <v>327441</v>
      </c>
      <c r="E214">
        <v>4064458</v>
      </c>
      <c r="F214" t="s">
        <v>29</v>
      </c>
      <c r="G214" t="s">
        <v>119</v>
      </c>
      <c r="H214" t="s">
        <v>119</v>
      </c>
      <c r="I214">
        <v>2</v>
      </c>
      <c r="J214" s="16"/>
      <c r="K214">
        <v>118</v>
      </c>
      <c r="L214" s="16"/>
      <c r="M214" s="16"/>
      <c r="N214">
        <v>25.3</v>
      </c>
      <c r="O214">
        <v>99</v>
      </c>
      <c r="P214">
        <v>1</v>
      </c>
      <c r="Q214" t="s">
        <v>202</v>
      </c>
      <c r="R214" t="s">
        <v>202</v>
      </c>
      <c r="S214">
        <v>0</v>
      </c>
      <c r="T214">
        <v>0</v>
      </c>
      <c r="U214">
        <v>0</v>
      </c>
      <c r="V214" s="16"/>
      <c r="W214">
        <v>0</v>
      </c>
      <c r="Y214" t="s">
        <v>162</v>
      </c>
      <c r="Z214" t="s">
        <v>250</v>
      </c>
      <c r="AA214">
        <v>15</v>
      </c>
      <c r="AB214">
        <v>0</v>
      </c>
    </row>
    <row r="215" spans="1:28" x14ac:dyDescent="0.35">
      <c r="A215" t="s">
        <v>140</v>
      </c>
      <c r="B215">
        <v>17</v>
      </c>
      <c r="C215">
        <v>10</v>
      </c>
      <c r="D215">
        <v>327454</v>
      </c>
      <c r="E215">
        <v>4064445</v>
      </c>
      <c r="F215" t="s">
        <v>29</v>
      </c>
      <c r="G215" t="s">
        <v>119</v>
      </c>
      <c r="H215" t="s">
        <v>119</v>
      </c>
      <c r="I215">
        <v>2</v>
      </c>
      <c r="J215" s="16"/>
      <c r="K215">
        <v>109.8</v>
      </c>
      <c r="L215" s="16"/>
      <c r="M215" s="16"/>
      <c r="N215">
        <v>30.9</v>
      </c>
      <c r="O215">
        <v>98</v>
      </c>
      <c r="P215">
        <v>2</v>
      </c>
      <c r="Q215" t="s">
        <v>202</v>
      </c>
      <c r="R215" t="s">
        <v>202</v>
      </c>
      <c r="S215">
        <v>0</v>
      </c>
      <c r="T215">
        <v>0</v>
      </c>
      <c r="U215">
        <v>0</v>
      </c>
      <c r="V215" s="16"/>
      <c r="W215">
        <v>0</v>
      </c>
      <c r="Y215" t="s">
        <v>251</v>
      </c>
      <c r="AA215">
        <v>15</v>
      </c>
      <c r="AB215">
        <v>0</v>
      </c>
    </row>
    <row r="216" spans="1:28" x14ac:dyDescent="0.35">
      <c r="A216" t="s">
        <v>140</v>
      </c>
      <c r="B216">
        <v>17</v>
      </c>
      <c r="C216">
        <v>11</v>
      </c>
      <c r="D216">
        <v>327453</v>
      </c>
      <c r="E216">
        <v>4064439</v>
      </c>
      <c r="F216" t="s">
        <v>29</v>
      </c>
      <c r="G216" t="s">
        <v>119</v>
      </c>
      <c r="H216" t="s">
        <v>119</v>
      </c>
      <c r="I216">
        <v>2</v>
      </c>
      <c r="J216" s="16"/>
      <c r="K216">
        <v>121</v>
      </c>
      <c r="L216" s="16"/>
      <c r="M216" s="16"/>
      <c r="N216">
        <v>26.6</v>
      </c>
      <c r="O216">
        <v>98</v>
      </c>
      <c r="P216">
        <v>2</v>
      </c>
      <c r="Q216" t="s">
        <v>202</v>
      </c>
      <c r="R216" t="s">
        <v>202</v>
      </c>
      <c r="S216">
        <v>0</v>
      </c>
      <c r="T216">
        <v>0</v>
      </c>
      <c r="U216">
        <v>0</v>
      </c>
      <c r="V216" s="16"/>
      <c r="W216">
        <v>0</v>
      </c>
      <c r="X216" t="s">
        <v>180</v>
      </c>
      <c r="Y216" t="s">
        <v>251</v>
      </c>
      <c r="Z216" t="s">
        <v>254</v>
      </c>
      <c r="AA216">
        <v>10</v>
      </c>
      <c r="AB216">
        <v>0</v>
      </c>
    </row>
    <row r="217" spans="1:28" x14ac:dyDescent="0.35">
      <c r="A217" t="s">
        <v>140</v>
      </c>
      <c r="B217">
        <v>17</v>
      </c>
      <c r="C217">
        <v>12</v>
      </c>
      <c r="D217">
        <v>327444</v>
      </c>
      <c r="E217">
        <v>4064442</v>
      </c>
      <c r="F217" t="s">
        <v>29</v>
      </c>
      <c r="G217" t="s">
        <v>119</v>
      </c>
      <c r="H217" t="s">
        <v>119</v>
      </c>
      <c r="I217">
        <v>2</v>
      </c>
      <c r="J217" s="16"/>
      <c r="K217">
        <v>131.5</v>
      </c>
      <c r="L217" s="16"/>
      <c r="M217" s="16"/>
      <c r="N217">
        <v>25.3</v>
      </c>
      <c r="O217">
        <v>98</v>
      </c>
      <c r="P217">
        <v>2</v>
      </c>
      <c r="Q217" t="s">
        <v>202</v>
      </c>
      <c r="R217" t="s">
        <v>202</v>
      </c>
      <c r="S217">
        <v>0</v>
      </c>
      <c r="T217">
        <v>0</v>
      </c>
      <c r="U217">
        <v>0</v>
      </c>
      <c r="V217" s="16"/>
      <c r="W217">
        <v>0</v>
      </c>
      <c r="Y217" t="s">
        <v>251</v>
      </c>
      <c r="Z217" t="s">
        <v>255</v>
      </c>
      <c r="AA217">
        <v>15</v>
      </c>
      <c r="AB217">
        <v>0</v>
      </c>
    </row>
    <row r="218" spans="1:28" x14ac:dyDescent="0.35">
      <c r="A218" t="s">
        <v>140</v>
      </c>
      <c r="B218">
        <v>17</v>
      </c>
      <c r="C218">
        <v>13</v>
      </c>
      <c r="D218">
        <v>327435</v>
      </c>
      <c r="E218">
        <v>4064434</v>
      </c>
      <c r="F218" t="s">
        <v>29</v>
      </c>
      <c r="G218" t="s">
        <v>119</v>
      </c>
      <c r="H218" t="s">
        <v>119</v>
      </c>
      <c r="I218">
        <v>2</v>
      </c>
      <c r="J218" s="16"/>
      <c r="K218">
        <v>136.4</v>
      </c>
      <c r="L218" s="16"/>
      <c r="M218" s="16"/>
      <c r="N218">
        <v>27.7</v>
      </c>
      <c r="O218">
        <v>99</v>
      </c>
      <c r="P218">
        <v>1</v>
      </c>
      <c r="Q218" t="s">
        <v>202</v>
      </c>
      <c r="R218" t="s">
        <v>202</v>
      </c>
      <c r="S218">
        <v>0</v>
      </c>
      <c r="T218">
        <v>0</v>
      </c>
      <c r="U218">
        <v>0</v>
      </c>
      <c r="V218" s="16"/>
      <c r="W218">
        <v>1</v>
      </c>
      <c r="X218" t="s">
        <v>128</v>
      </c>
      <c r="Y218" t="s">
        <v>251</v>
      </c>
      <c r="Z218" t="s">
        <v>256</v>
      </c>
      <c r="AA218">
        <v>15</v>
      </c>
      <c r="AB218">
        <v>0</v>
      </c>
    </row>
    <row r="219" spans="1:28" x14ac:dyDescent="0.35">
      <c r="A219" t="s">
        <v>140</v>
      </c>
      <c r="B219">
        <v>17</v>
      </c>
      <c r="C219">
        <v>14</v>
      </c>
      <c r="D219">
        <v>327427</v>
      </c>
      <c r="E219">
        <v>4064434</v>
      </c>
      <c r="F219" t="s">
        <v>29</v>
      </c>
      <c r="G219" t="s">
        <v>119</v>
      </c>
      <c r="H219" t="s">
        <v>119</v>
      </c>
      <c r="I219">
        <v>2</v>
      </c>
      <c r="J219" s="16"/>
      <c r="K219">
        <v>118.8</v>
      </c>
      <c r="L219" s="16"/>
      <c r="M219" s="16"/>
      <c r="N219">
        <v>32.700000000000003</v>
      </c>
      <c r="O219">
        <v>97</v>
      </c>
      <c r="P219">
        <v>3</v>
      </c>
      <c r="Q219" t="s">
        <v>202</v>
      </c>
      <c r="R219" t="s">
        <v>202</v>
      </c>
      <c r="S219">
        <v>0</v>
      </c>
      <c r="T219">
        <v>0</v>
      </c>
      <c r="U219">
        <v>0</v>
      </c>
      <c r="V219" s="16"/>
      <c r="W219">
        <v>1</v>
      </c>
      <c r="X219" t="s">
        <v>180</v>
      </c>
      <c r="Y219" t="s">
        <v>251</v>
      </c>
      <c r="Z219" t="s">
        <v>207</v>
      </c>
      <c r="AA219">
        <v>15</v>
      </c>
      <c r="AB219">
        <v>0</v>
      </c>
    </row>
    <row r="220" spans="1:28" x14ac:dyDescent="0.35">
      <c r="A220" t="s">
        <v>140</v>
      </c>
      <c r="B220">
        <v>18</v>
      </c>
      <c r="C220">
        <v>1</v>
      </c>
      <c r="D220">
        <v>327249</v>
      </c>
      <c r="E220">
        <v>4064649</v>
      </c>
      <c r="F220" t="s">
        <v>29</v>
      </c>
      <c r="G220" t="s">
        <v>119</v>
      </c>
      <c r="H220" t="s">
        <v>119</v>
      </c>
      <c r="I220">
        <v>4</v>
      </c>
      <c r="J220" s="16"/>
      <c r="K220">
        <v>129.1</v>
      </c>
      <c r="L220" s="16"/>
      <c r="M220" s="16"/>
      <c r="N220">
        <v>54.1</v>
      </c>
      <c r="O220">
        <v>5</v>
      </c>
      <c r="P220">
        <v>95</v>
      </c>
      <c r="Q220">
        <v>54.1</v>
      </c>
      <c r="R220">
        <v>23.3</v>
      </c>
      <c r="S220">
        <v>90</v>
      </c>
      <c r="T220">
        <v>5</v>
      </c>
      <c r="U220">
        <v>0</v>
      </c>
      <c r="V220" s="16"/>
      <c r="W220">
        <v>0</v>
      </c>
      <c r="X220" t="s">
        <v>120</v>
      </c>
      <c r="Y220" t="s">
        <v>30</v>
      </c>
      <c r="AA220">
        <v>15</v>
      </c>
      <c r="AB220">
        <v>0</v>
      </c>
    </row>
    <row r="221" spans="1:28" x14ac:dyDescent="0.35">
      <c r="A221" t="s">
        <v>140</v>
      </c>
      <c r="B221">
        <v>18</v>
      </c>
      <c r="C221">
        <v>2</v>
      </c>
      <c r="D221">
        <v>327220</v>
      </c>
      <c r="E221">
        <v>4064633</v>
      </c>
      <c r="F221" t="s">
        <v>29</v>
      </c>
      <c r="G221" t="s">
        <v>119</v>
      </c>
      <c r="H221" t="s">
        <v>119</v>
      </c>
      <c r="I221">
        <v>3</v>
      </c>
      <c r="J221" s="16"/>
      <c r="K221">
        <v>106.7</v>
      </c>
      <c r="L221" s="16"/>
      <c r="M221" s="16"/>
      <c r="N221">
        <v>23.9</v>
      </c>
      <c r="O221">
        <v>100</v>
      </c>
      <c r="P221">
        <v>0</v>
      </c>
      <c r="Q221" t="s">
        <v>202</v>
      </c>
      <c r="R221" t="s">
        <v>202</v>
      </c>
      <c r="S221">
        <v>0</v>
      </c>
      <c r="T221">
        <v>0</v>
      </c>
      <c r="U221">
        <v>0</v>
      </c>
      <c r="V221" s="16"/>
      <c r="W221">
        <v>0</v>
      </c>
      <c r="Y221" t="s">
        <v>138</v>
      </c>
      <c r="AA221">
        <v>15</v>
      </c>
      <c r="AB221">
        <v>0</v>
      </c>
    </row>
    <row r="222" spans="1:28" x14ac:dyDescent="0.35">
      <c r="A222" t="s">
        <v>140</v>
      </c>
      <c r="B222">
        <v>19</v>
      </c>
      <c r="C222">
        <v>1</v>
      </c>
      <c r="D222">
        <v>327426</v>
      </c>
      <c r="E222">
        <v>4064723</v>
      </c>
      <c r="F222" t="s">
        <v>29</v>
      </c>
      <c r="G222" t="s">
        <v>119</v>
      </c>
      <c r="H222" t="s">
        <v>119</v>
      </c>
      <c r="I222">
        <v>3</v>
      </c>
      <c r="J222" s="16"/>
      <c r="K222">
        <v>115.1</v>
      </c>
      <c r="L222" s="16"/>
      <c r="M222" s="16"/>
      <c r="N222">
        <v>41.2</v>
      </c>
      <c r="O222">
        <v>35</v>
      </c>
      <c r="P222">
        <v>65</v>
      </c>
      <c r="Q222">
        <v>38</v>
      </c>
      <c r="R222" t="s">
        <v>202</v>
      </c>
      <c r="S222">
        <v>65</v>
      </c>
      <c r="T222">
        <v>0</v>
      </c>
      <c r="U222">
        <v>0</v>
      </c>
      <c r="V222" s="16"/>
      <c r="W222">
        <v>0</v>
      </c>
      <c r="Y222" t="s">
        <v>138</v>
      </c>
      <c r="AA222">
        <v>15</v>
      </c>
      <c r="AB222">
        <v>0</v>
      </c>
    </row>
    <row r="223" spans="1:28" x14ac:dyDescent="0.35">
      <c r="A223" t="s">
        <v>140</v>
      </c>
      <c r="B223">
        <v>19</v>
      </c>
      <c r="C223">
        <v>2</v>
      </c>
      <c r="D223">
        <v>327457</v>
      </c>
      <c r="E223">
        <v>4064672</v>
      </c>
      <c r="F223" t="s">
        <v>29</v>
      </c>
      <c r="G223" t="s">
        <v>119</v>
      </c>
      <c r="H223" t="s">
        <v>119</v>
      </c>
      <c r="I223">
        <v>3</v>
      </c>
      <c r="J223" s="16"/>
      <c r="K223">
        <v>276.60000000000002</v>
      </c>
      <c r="L223" s="16"/>
      <c r="M223" s="16"/>
      <c r="N223">
        <v>30</v>
      </c>
      <c r="O223">
        <v>85</v>
      </c>
      <c r="P223">
        <v>15</v>
      </c>
      <c r="Q223">
        <v>26.2</v>
      </c>
      <c r="R223" t="s">
        <v>202</v>
      </c>
      <c r="S223">
        <v>15</v>
      </c>
      <c r="T223">
        <v>0</v>
      </c>
      <c r="U223">
        <v>0</v>
      </c>
      <c r="V223" s="16"/>
      <c r="W223">
        <v>1</v>
      </c>
      <c r="Y223" t="s">
        <v>138</v>
      </c>
      <c r="Z223" t="s">
        <v>261</v>
      </c>
      <c r="AA223">
        <v>15</v>
      </c>
      <c r="AB223">
        <v>0</v>
      </c>
    </row>
    <row r="224" spans="1:28" x14ac:dyDescent="0.35">
      <c r="A224" t="s">
        <v>140</v>
      </c>
      <c r="B224">
        <v>19</v>
      </c>
      <c r="C224">
        <v>3</v>
      </c>
      <c r="D224">
        <v>327424</v>
      </c>
      <c r="E224">
        <v>4064657</v>
      </c>
      <c r="F224" t="s">
        <v>29</v>
      </c>
      <c r="G224" t="s">
        <v>119</v>
      </c>
      <c r="H224" t="s">
        <v>119</v>
      </c>
      <c r="I224">
        <v>4</v>
      </c>
      <c r="J224" s="16"/>
      <c r="K224">
        <v>305.2</v>
      </c>
      <c r="L224" s="16"/>
      <c r="M224" s="16"/>
      <c r="N224">
        <v>25.3</v>
      </c>
      <c r="O224">
        <v>93</v>
      </c>
      <c r="P224">
        <v>7</v>
      </c>
      <c r="Q224">
        <v>20.6</v>
      </c>
      <c r="R224">
        <v>18.899999999999999</v>
      </c>
      <c r="S224">
        <v>4</v>
      </c>
      <c r="T224">
        <v>1</v>
      </c>
      <c r="U224">
        <v>0</v>
      </c>
      <c r="V224" s="16"/>
      <c r="W224">
        <v>1</v>
      </c>
      <c r="X224" t="s">
        <v>180</v>
      </c>
      <c r="Y224" t="s">
        <v>138</v>
      </c>
      <c r="Z224" t="s">
        <v>207</v>
      </c>
      <c r="AA224">
        <v>15</v>
      </c>
      <c r="AB224">
        <v>0</v>
      </c>
    </row>
    <row r="225" spans="1:28" x14ac:dyDescent="0.35">
      <c r="A225" t="s">
        <v>140</v>
      </c>
      <c r="B225">
        <v>19</v>
      </c>
      <c r="C225">
        <v>4</v>
      </c>
      <c r="D225">
        <v>327396</v>
      </c>
      <c r="E225">
        <v>4064734</v>
      </c>
      <c r="F225" t="s">
        <v>29</v>
      </c>
      <c r="G225" t="s">
        <v>119</v>
      </c>
      <c r="H225" t="s">
        <v>119</v>
      </c>
      <c r="I225">
        <v>3</v>
      </c>
      <c r="J225" s="16"/>
      <c r="K225">
        <v>103.5</v>
      </c>
      <c r="L225" s="16"/>
      <c r="M225" s="16"/>
      <c r="N225">
        <v>40.1</v>
      </c>
      <c r="O225">
        <v>45</v>
      </c>
      <c r="P225">
        <v>55</v>
      </c>
      <c r="Q225">
        <v>88.4</v>
      </c>
      <c r="R225" t="s">
        <v>202</v>
      </c>
      <c r="S225">
        <v>50</v>
      </c>
      <c r="T225">
        <v>0</v>
      </c>
      <c r="U225">
        <v>0</v>
      </c>
      <c r="V225" s="16"/>
      <c r="W225">
        <v>1</v>
      </c>
      <c r="Y225" t="s">
        <v>138</v>
      </c>
      <c r="Z225" t="s">
        <v>261</v>
      </c>
      <c r="AA225">
        <v>15</v>
      </c>
      <c r="AB225">
        <v>0</v>
      </c>
    </row>
    <row r="226" spans="1:28" x14ac:dyDescent="0.35">
      <c r="A226" t="s">
        <v>140</v>
      </c>
      <c r="B226">
        <v>19</v>
      </c>
      <c r="C226">
        <v>5</v>
      </c>
      <c r="D226">
        <v>327399</v>
      </c>
      <c r="E226">
        <v>4064731</v>
      </c>
      <c r="F226" t="s">
        <v>29</v>
      </c>
      <c r="G226" t="s">
        <v>119</v>
      </c>
      <c r="H226" t="s">
        <v>119</v>
      </c>
      <c r="I226">
        <v>3</v>
      </c>
      <c r="J226" s="16"/>
      <c r="K226">
        <v>101.7</v>
      </c>
      <c r="L226" s="16"/>
      <c r="M226" s="16"/>
      <c r="N226">
        <v>44.1</v>
      </c>
      <c r="O226">
        <v>35</v>
      </c>
      <c r="P226">
        <v>65</v>
      </c>
      <c r="Q226">
        <v>42.4</v>
      </c>
      <c r="R226" t="s">
        <v>202</v>
      </c>
      <c r="S226">
        <v>65</v>
      </c>
      <c r="T226">
        <v>0</v>
      </c>
      <c r="U226">
        <v>0</v>
      </c>
      <c r="V226" s="16"/>
      <c r="W226">
        <v>1</v>
      </c>
      <c r="Y226" t="s">
        <v>138</v>
      </c>
      <c r="Z226" t="s">
        <v>261</v>
      </c>
      <c r="AA226">
        <v>15</v>
      </c>
      <c r="AB226">
        <v>0</v>
      </c>
    </row>
    <row r="227" spans="1:28" x14ac:dyDescent="0.35">
      <c r="A227" t="s">
        <v>140</v>
      </c>
      <c r="B227">
        <v>19</v>
      </c>
      <c r="C227">
        <v>6</v>
      </c>
      <c r="D227">
        <v>327401</v>
      </c>
      <c r="E227">
        <v>4064736</v>
      </c>
      <c r="F227" t="s">
        <v>29</v>
      </c>
      <c r="G227" t="s">
        <v>119</v>
      </c>
      <c r="H227" t="s">
        <v>119</v>
      </c>
      <c r="I227">
        <v>3</v>
      </c>
      <c r="J227" s="16"/>
      <c r="K227">
        <v>105.2</v>
      </c>
      <c r="L227" s="16"/>
      <c r="M227" s="16"/>
      <c r="N227">
        <v>46.2</v>
      </c>
      <c r="O227">
        <v>30</v>
      </c>
      <c r="P227">
        <v>70</v>
      </c>
      <c r="Q227">
        <v>44.1</v>
      </c>
      <c r="R227">
        <v>23.7</v>
      </c>
      <c r="S227">
        <v>68</v>
      </c>
      <c r="T227">
        <v>2</v>
      </c>
      <c r="U227">
        <v>0</v>
      </c>
      <c r="V227" s="16"/>
      <c r="W227">
        <v>1</v>
      </c>
      <c r="Y227" t="s">
        <v>138</v>
      </c>
      <c r="AA227">
        <v>15</v>
      </c>
      <c r="AB227">
        <v>0</v>
      </c>
    </row>
    <row r="228" spans="1:28" x14ac:dyDescent="0.35">
      <c r="A228" t="s">
        <v>140</v>
      </c>
      <c r="B228">
        <v>20</v>
      </c>
      <c r="C228">
        <v>1</v>
      </c>
      <c r="D228">
        <v>327240</v>
      </c>
      <c r="E228">
        <v>4064890</v>
      </c>
      <c r="F228" t="s">
        <v>29</v>
      </c>
      <c r="G228" t="s">
        <v>46</v>
      </c>
      <c r="H228" t="s">
        <v>119</v>
      </c>
      <c r="I228">
        <v>4</v>
      </c>
      <c r="J228" s="16"/>
      <c r="K228">
        <v>170.4</v>
      </c>
      <c r="L228" s="16"/>
      <c r="M228" s="16"/>
      <c r="N228" t="s">
        <v>202</v>
      </c>
      <c r="O228">
        <v>0</v>
      </c>
      <c r="P228">
        <v>100</v>
      </c>
      <c r="Q228">
        <v>58.7</v>
      </c>
      <c r="R228">
        <v>16.600000000000001</v>
      </c>
      <c r="S228">
        <v>95</v>
      </c>
      <c r="T228">
        <v>5</v>
      </c>
      <c r="U228">
        <v>0</v>
      </c>
      <c r="V228" s="16"/>
      <c r="W228">
        <v>1</v>
      </c>
      <c r="X228" t="s">
        <v>180</v>
      </c>
      <c r="Y228" t="s">
        <v>129</v>
      </c>
      <c r="Z228" t="s">
        <v>265</v>
      </c>
      <c r="AA228">
        <v>15</v>
      </c>
      <c r="AB228">
        <v>0</v>
      </c>
    </row>
    <row r="229" spans="1:28" x14ac:dyDescent="0.35">
      <c r="A229" t="s">
        <v>140</v>
      </c>
      <c r="B229">
        <v>20</v>
      </c>
      <c r="C229">
        <v>2</v>
      </c>
      <c r="D229">
        <v>327214</v>
      </c>
      <c r="E229">
        <v>4064884</v>
      </c>
      <c r="F229" t="s">
        <v>29</v>
      </c>
      <c r="G229" t="s">
        <v>46</v>
      </c>
      <c r="H229" t="s">
        <v>119</v>
      </c>
      <c r="I229">
        <v>4</v>
      </c>
      <c r="J229" s="16"/>
      <c r="K229">
        <v>138</v>
      </c>
      <c r="L229" s="16"/>
      <c r="M229" s="16"/>
      <c r="N229" t="s">
        <v>202</v>
      </c>
      <c r="O229">
        <v>0</v>
      </c>
      <c r="P229">
        <v>100</v>
      </c>
      <c r="Q229">
        <v>58.3</v>
      </c>
      <c r="R229">
        <v>47.1</v>
      </c>
      <c r="S229">
        <v>75</v>
      </c>
      <c r="T229">
        <v>25</v>
      </c>
      <c r="U229">
        <v>0</v>
      </c>
      <c r="V229" s="16"/>
      <c r="W229">
        <v>1</v>
      </c>
      <c r="Y229" t="s">
        <v>129</v>
      </c>
      <c r="Z229" t="s">
        <v>266</v>
      </c>
      <c r="AA229">
        <v>15</v>
      </c>
      <c r="AB229">
        <v>0</v>
      </c>
    </row>
    <row r="230" spans="1:28" x14ac:dyDescent="0.35">
      <c r="A230" t="s">
        <v>140</v>
      </c>
      <c r="B230">
        <v>20</v>
      </c>
      <c r="C230">
        <v>3</v>
      </c>
      <c r="D230">
        <v>327209</v>
      </c>
      <c r="E230">
        <v>4064882</v>
      </c>
      <c r="F230" t="s">
        <v>29</v>
      </c>
      <c r="G230" t="s">
        <v>46</v>
      </c>
      <c r="H230" t="s">
        <v>119</v>
      </c>
      <c r="I230">
        <v>4</v>
      </c>
      <c r="J230" s="16"/>
      <c r="K230">
        <v>160.9</v>
      </c>
      <c r="L230" s="16"/>
      <c r="M230" s="16"/>
      <c r="N230" t="s">
        <v>202</v>
      </c>
      <c r="O230">
        <v>0</v>
      </c>
      <c r="P230">
        <v>100</v>
      </c>
      <c r="Q230">
        <v>63.4</v>
      </c>
      <c r="R230">
        <v>34.6</v>
      </c>
      <c r="S230">
        <v>95</v>
      </c>
      <c r="T230">
        <v>5</v>
      </c>
      <c r="U230">
        <v>0</v>
      </c>
      <c r="V230" s="16"/>
      <c r="W230">
        <v>1</v>
      </c>
      <c r="X230" t="s">
        <v>180</v>
      </c>
      <c r="Y230" t="s">
        <v>129</v>
      </c>
      <c r="Z230" t="s">
        <v>265</v>
      </c>
      <c r="AA230">
        <v>15</v>
      </c>
      <c r="AB230">
        <v>0</v>
      </c>
    </row>
    <row r="231" spans="1:28" x14ac:dyDescent="0.35">
      <c r="A231" t="s">
        <v>140</v>
      </c>
      <c r="B231">
        <v>20</v>
      </c>
      <c r="C231">
        <v>4</v>
      </c>
      <c r="D231">
        <v>327205</v>
      </c>
      <c r="E231">
        <v>4064884</v>
      </c>
      <c r="F231" t="s">
        <v>29</v>
      </c>
      <c r="G231" t="s">
        <v>46</v>
      </c>
      <c r="H231" t="s">
        <v>119</v>
      </c>
      <c r="I231">
        <v>4</v>
      </c>
      <c r="J231" s="16"/>
      <c r="K231">
        <v>189.3</v>
      </c>
      <c r="L231" s="16"/>
      <c r="M231" s="16"/>
      <c r="N231" t="s">
        <v>202</v>
      </c>
      <c r="O231">
        <v>0</v>
      </c>
      <c r="P231">
        <v>100</v>
      </c>
      <c r="Q231">
        <v>63.6</v>
      </c>
      <c r="R231">
        <v>45</v>
      </c>
      <c r="S231">
        <v>60</v>
      </c>
      <c r="T231">
        <v>40</v>
      </c>
      <c r="U231">
        <v>0</v>
      </c>
      <c r="V231" s="16"/>
      <c r="W231">
        <v>1</v>
      </c>
      <c r="X231" t="s">
        <v>180</v>
      </c>
      <c r="Y231" t="s">
        <v>129</v>
      </c>
      <c r="Z231" t="s">
        <v>265</v>
      </c>
      <c r="AA231">
        <v>15</v>
      </c>
      <c r="AB231">
        <v>0</v>
      </c>
    </row>
    <row r="232" spans="1:28" x14ac:dyDescent="0.35">
      <c r="A232" t="s">
        <v>140</v>
      </c>
      <c r="B232">
        <v>20</v>
      </c>
      <c r="C232">
        <v>5</v>
      </c>
      <c r="D232">
        <v>327211</v>
      </c>
      <c r="E232">
        <v>4064889</v>
      </c>
      <c r="F232" t="s">
        <v>29</v>
      </c>
      <c r="G232" t="s">
        <v>46</v>
      </c>
      <c r="H232" t="s">
        <v>119</v>
      </c>
      <c r="I232">
        <v>4</v>
      </c>
      <c r="J232" s="16"/>
      <c r="K232">
        <v>169.6</v>
      </c>
      <c r="L232" s="16"/>
      <c r="M232" s="16"/>
      <c r="N232" t="s">
        <v>202</v>
      </c>
      <c r="O232">
        <v>0</v>
      </c>
      <c r="P232">
        <v>100</v>
      </c>
      <c r="Q232">
        <v>63.3</v>
      </c>
      <c r="R232">
        <v>17.399999999999999</v>
      </c>
      <c r="S232">
        <v>95</v>
      </c>
      <c r="T232">
        <v>5</v>
      </c>
      <c r="U232">
        <v>0</v>
      </c>
      <c r="V232" s="16"/>
      <c r="W232">
        <v>1</v>
      </c>
      <c r="X232" t="s">
        <v>180</v>
      </c>
      <c r="Y232" t="s">
        <v>129</v>
      </c>
      <c r="Z232" t="s">
        <v>265</v>
      </c>
      <c r="AA232">
        <v>15</v>
      </c>
      <c r="AB232">
        <v>0</v>
      </c>
    </row>
    <row r="233" spans="1:28" x14ac:dyDescent="0.35">
      <c r="A233" t="s">
        <v>140</v>
      </c>
      <c r="B233">
        <v>20</v>
      </c>
      <c r="C233">
        <v>6</v>
      </c>
      <c r="D233">
        <v>327187</v>
      </c>
      <c r="E233">
        <v>4064899</v>
      </c>
      <c r="F233" t="s">
        <v>123</v>
      </c>
      <c r="G233" t="s">
        <v>46</v>
      </c>
      <c r="H233" t="s">
        <v>119</v>
      </c>
      <c r="I233">
        <v>4</v>
      </c>
      <c r="J233" s="16"/>
      <c r="K233">
        <v>175.4</v>
      </c>
      <c r="L233" s="16"/>
      <c r="M233" s="16"/>
      <c r="N233" t="s">
        <v>202</v>
      </c>
      <c r="O233">
        <v>0</v>
      </c>
      <c r="P233">
        <v>100</v>
      </c>
      <c r="Q233">
        <v>64.599999999999994</v>
      </c>
      <c r="R233">
        <v>49.7</v>
      </c>
      <c r="S233">
        <v>75</v>
      </c>
      <c r="T233">
        <v>25</v>
      </c>
      <c r="U233">
        <v>0</v>
      </c>
      <c r="V233" s="16"/>
      <c r="W233">
        <v>0</v>
      </c>
      <c r="X233" t="s">
        <v>180</v>
      </c>
      <c r="Y233" t="s">
        <v>267</v>
      </c>
      <c r="Z233" t="s">
        <v>207</v>
      </c>
      <c r="AA233">
        <v>15</v>
      </c>
      <c r="AB233">
        <v>0</v>
      </c>
    </row>
    <row r="234" spans="1:28" x14ac:dyDescent="0.35">
      <c r="A234" t="s">
        <v>114</v>
      </c>
      <c r="B234">
        <v>3</v>
      </c>
      <c r="C234">
        <v>1</v>
      </c>
      <c r="D234">
        <v>349722</v>
      </c>
      <c r="E234">
        <v>4015974</v>
      </c>
      <c r="F234" t="s">
        <v>29</v>
      </c>
      <c r="G234" t="s">
        <v>119</v>
      </c>
      <c r="H234" t="s">
        <v>119</v>
      </c>
      <c r="I234">
        <v>2</v>
      </c>
      <c r="J234" s="16"/>
      <c r="K234">
        <v>113.3</v>
      </c>
      <c r="L234" s="16"/>
      <c r="M234" s="16"/>
      <c r="N234">
        <v>14.4</v>
      </c>
      <c r="O234">
        <v>99</v>
      </c>
      <c r="P234">
        <v>1</v>
      </c>
      <c r="Q234">
        <v>16</v>
      </c>
      <c r="R234">
        <v>0</v>
      </c>
      <c r="S234">
        <v>1</v>
      </c>
      <c r="T234">
        <v>0</v>
      </c>
      <c r="U234">
        <v>0</v>
      </c>
      <c r="V234" s="16"/>
      <c r="W234">
        <v>0</v>
      </c>
      <c r="X234" t="s">
        <v>180</v>
      </c>
      <c r="Y234" t="s">
        <v>151</v>
      </c>
      <c r="Z234" t="s">
        <v>271</v>
      </c>
      <c r="AA234">
        <v>15</v>
      </c>
      <c r="AB234">
        <v>0</v>
      </c>
    </row>
    <row r="235" spans="1:28" x14ac:dyDescent="0.35">
      <c r="A235" t="s">
        <v>114</v>
      </c>
      <c r="B235">
        <v>3</v>
      </c>
      <c r="C235">
        <v>2</v>
      </c>
      <c r="D235">
        <v>349717</v>
      </c>
      <c r="E235">
        <v>4015968</v>
      </c>
      <c r="F235" t="s">
        <v>29</v>
      </c>
      <c r="G235" t="s">
        <v>119</v>
      </c>
      <c r="H235" t="s">
        <v>119</v>
      </c>
      <c r="I235">
        <v>2</v>
      </c>
      <c r="J235" s="16"/>
      <c r="K235">
        <v>103.8</v>
      </c>
      <c r="L235" s="16"/>
      <c r="M235" s="16"/>
      <c r="N235">
        <v>11.4</v>
      </c>
      <c r="O235">
        <v>97</v>
      </c>
      <c r="P235">
        <v>3</v>
      </c>
      <c r="Q235">
        <v>14.4</v>
      </c>
      <c r="R235">
        <v>0</v>
      </c>
      <c r="S235">
        <v>1</v>
      </c>
      <c r="T235">
        <v>0</v>
      </c>
      <c r="U235">
        <v>0</v>
      </c>
      <c r="V235" s="16"/>
      <c r="W235">
        <v>0</v>
      </c>
      <c r="X235" t="s">
        <v>180</v>
      </c>
      <c r="Y235" t="s">
        <v>151</v>
      </c>
      <c r="Z235" t="s">
        <v>271</v>
      </c>
      <c r="AA235">
        <v>15</v>
      </c>
      <c r="AB235">
        <v>0</v>
      </c>
    </row>
    <row r="236" spans="1:28" x14ac:dyDescent="0.35">
      <c r="A236" t="s">
        <v>114</v>
      </c>
      <c r="B236">
        <v>3</v>
      </c>
      <c r="C236">
        <v>3</v>
      </c>
      <c r="D236">
        <v>349700</v>
      </c>
      <c r="E236">
        <v>4015955</v>
      </c>
      <c r="F236" t="s">
        <v>29</v>
      </c>
      <c r="G236" t="s">
        <v>119</v>
      </c>
      <c r="H236" t="s">
        <v>119</v>
      </c>
      <c r="I236">
        <v>2</v>
      </c>
      <c r="J236" s="16"/>
      <c r="K236">
        <v>139</v>
      </c>
      <c r="L236" s="16"/>
      <c r="M236" s="16"/>
      <c r="N236">
        <v>30.8</v>
      </c>
      <c r="O236">
        <v>95</v>
      </c>
      <c r="P236">
        <v>5</v>
      </c>
      <c r="Q236">
        <v>18.5</v>
      </c>
      <c r="R236">
        <v>0</v>
      </c>
      <c r="S236">
        <v>5</v>
      </c>
      <c r="T236">
        <v>0</v>
      </c>
      <c r="U236">
        <v>0</v>
      </c>
      <c r="V236" s="16"/>
      <c r="W236">
        <v>0</v>
      </c>
      <c r="Y236" t="s">
        <v>151</v>
      </c>
      <c r="Z236" t="s">
        <v>272</v>
      </c>
      <c r="AA236">
        <v>15</v>
      </c>
      <c r="AB236">
        <v>0</v>
      </c>
    </row>
    <row r="237" spans="1:28" x14ac:dyDescent="0.35">
      <c r="A237" t="s">
        <v>114</v>
      </c>
      <c r="B237">
        <v>3</v>
      </c>
      <c r="C237">
        <v>4</v>
      </c>
      <c r="D237">
        <v>349685</v>
      </c>
      <c r="E237">
        <v>4015965</v>
      </c>
      <c r="F237" t="s">
        <v>29</v>
      </c>
      <c r="G237" t="s">
        <v>119</v>
      </c>
      <c r="H237" t="s">
        <v>119</v>
      </c>
      <c r="I237">
        <v>2</v>
      </c>
      <c r="J237" s="16"/>
      <c r="K237">
        <v>127.5</v>
      </c>
      <c r="L237" s="16"/>
      <c r="M237" s="16"/>
      <c r="N237">
        <v>15.3</v>
      </c>
      <c r="O237">
        <v>80</v>
      </c>
      <c r="P237">
        <v>20</v>
      </c>
      <c r="Q237">
        <v>29.4</v>
      </c>
      <c r="R237">
        <v>0</v>
      </c>
      <c r="S237">
        <v>20</v>
      </c>
      <c r="T237">
        <v>0</v>
      </c>
      <c r="U237">
        <v>0</v>
      </c>
      <c r="V237" s="16"/>
      <c r="W237">
        <v>1</v>
      </c>
      <c r="Y237" t="s">
        <v>146</v>
      </c>
      <c r="AA237">
        <v>15</v>
      </c>
      <c r="AB237">
        <v>0</v>
      </c>
    </row>
    <row r="238" spans="1:28" x14ac:dyDescent="0.35">
      <c r="A238" t="s">
        <v>114</v>
      </c>
      <c r="B238">
        <v>3</v>
      </c>
      <c r="C238">
        <v>5</v>
      </c>
      <c r="D238">
        <v>349678</v>
      </c>
      <c r="E238">
        <v>4015971</v>
      </c>
      <c r="F238" t="s">
        <v>29</v>
      </c>
      <c r="G238" t="s">
        <v>119</v>
      </c>
      <c r="H238" t="s">
        <v>119</v>
      </c>
      <c r="I238">
        <v>2</v>
      </c>
      <c r="J238" s="16"/>
      <c r="K238">
        <v>104</v>
      </c>
      <c r="L238" s="16"/>
      <c r="M238" s="16"/>
      <c r="N238">
        <v>25</v>
      </c>
      <c r="O238">
        <v>50</v>
      </c>
      <c r="P238">
        <v>50</v>
      </c>
      <c r="Q238">
        <v>35.9</v>
      </c>
      <c r="R238">
        <v>0</v>
      </c>
      <c r="S238">
        <v>45</v>
      </c>
      <c r="T238">
        <v>0</v>
      </c>
      <c r="U238">
        <v>0</v>
      </c>
      <c r="V238" s="16"/>
      <c r="W238">
        <v>0</v>
      </c>
      <c r="Y238" t="s">
        <v>146</v>
      </c>
      <c r="AA238">
        <v>15</v>
      </c>
      <c r="AB238">
        <v>0</v>
      </c>
    </row>
    <row r="239" spans="1:28" x14ac:dyDescent="0.35">
      <c r="A239" t="s">
        <v>114</v>
      </c>
      <c r="B239">
        <v>3</v>
      </c>
      <c r="C239">
        <v>6</v>
      </c>
      <c r="D239">
        <v>349682</v>
      </c>
      <c r="E239">
        <v>4015979</v>
      </c>
      <c r="F239" t="s">
        <v>29</v>
      </c>
      <c r="G239" t="s">
        <v>119</v>
      </c>
      <c r="H239" t="s">
        <v>119</v>
      </c>
      <c r="I239">
        <v>2</v>
      </c>
      <c r="J239" s="16"/>
      <c r="K239">
        <v>107.4</v>
      </c>
      <c r="L239" s="16"/>
      <c r="M239" s="16"/>
      <c r="N239">
        <v>21.2</v>
      </c>
      <c r="O239">
        <v>68</v>
      </c>
      <c r="P239">
        <v>42</v>
      </c>
      <c r="Q239">
        <v>31.3</v>
      </c>
      <c r="R239">
        <v>0</v>
      </c>
      <c r="S239">
        <v>40</v>
      </c>
      <c r="T239">
        <v>0</v>
      </c>
      <c r="U239">
        <v>0</v>
      </c>
      <c r="V239" s="16"/>
      <c r="W239">
        <v>0</v>
      </c>
      <c r="Y239" t="s">
        <v>146</v>
      </c>
      <c r="AA239">
        <v>15</v>
      </c>
      <c r="AB239">
        <v>0</v>
      </c>
    </row>
    <row r="240" spans="1:28" x14ac:dyDescent="0.35">
      <c r="A240" t="s">
        <v>114</v>
      </c>
      <c r="B240">
        <v>3</v>
      </c>
      <c r="C240">
        <v>7</v>
      </c>
      <c r="D240">
        <v>349691</v>
      </c>
      <c r="E240">
        <v>4015982</v>
      </c>
      <c r="F240" t="s">
        <v>29</v>
      </c>
      <c r="G240" t="s">
        <v>119</v>
      </c>
      <c r="H240" t="s">
        <v>119</v>
      </c>
      <c r="I240">
        <v>2</v>
      </c>
      <c r="J240" s="16"/>
      <c r="K240">
        <v>107</v>
      </c>
      <c r="L240" s="16"/>
      <c r="M240" s="16"/>
      <c r="N240">
        <v>12.4</v>
      </c>
      <c r="O240">
        <v>89</v>
      </c>
      <c r="P240">
        <v>11</v>
      </c>
      <c r="Q240">
        <v>17.899999999999999</v>
      </c>
      <c r="R240">
        <v>0</v>
      </c>
      <c r="S240">
        <v>10</v>
      </c>
      <c r="T240">
        <v>0</v>
      </c>
      <c r="U240">
        <v>0</v>
      </c>
      <c r="V240" s="16"/>
      <c r="W240">
        <v>0</v>
      </c>
      <c r="Y240" t="s">
        <v>151</v>
      </c>
      <c r="AA240">
        <v>15</v>
      </c>
      <c r="AB240">
        <v>0</v>
      </c>
    </row>
    <row r="241" spans="1:28" x14ac:dyDescent="0.35">
      <c r="A241" t="s">
        <v>114</v>
      </c>
      <c r="B241">
        <v>3</v>
      </c>
      <c r="C241">
        <v>8</v>
      </c>
      <c r="D241">
        <v>349682</v>
      </c>
      <c r="E241">
        <v>4015979</v>
      </c>
      <c r="F241" t="s">
        <v>29</v>
      </c>
      <c r="G241" t="s">
        <v>119</v>
      </c>
      <c r="H241" t="s">
        <v>119</v>
      </c>
      <c r="I241">
        <v>2</v>
      </c>
      <c r="J241" s="16"/>
      <c r="K241">
        <v>111.6</v>
      </c>
      <c r="L241" s="16"/>
      <c r="M241" s="16"/>
      <c r="N241">
        <v>25.2</v>
      </c>
      <c r="O241">
        <v>85</v>
      </c>
      <c r="P241">
        <v>15</v>
      </c>
      <c r="Q241">
        <v>18</v>
      </c>
      <c r="R241">
        <v>0</v>
      </c>
      <c r="S241">
        <v>15</v>
      </c>
      <c r="T241">
        <v>0</v>
      </c>
      <c r="U241">
        <v>0</v>
      </c>
      <c r="V241" s="16"/>
      <c r="W241">
        <v>0</v>
      </c>
      <c r="Y241" t="s">
        <v>146</v>
      </c>
      <c r="AA241">
        <v>15</v>
      </c>
      <c r="AB241">
        <v>0</v>
      </c>
    </row>
    <row r="242" spans="1:28" x14ac:dyDescent="0.35">
      <c r="A242" t="s">
        <v>114</v>
      </c>
      <c r="B242">
        <v>3</v>
      </c>
      <c r="C242">
        <v>9</v>
      </c>
      <c r="D242">
        <v>349686</v>
      </c>
      <c r="E242">
        <v>4015982</v>
      </c>
      <c r="F242" t="s">
        <v>29</v>
      </c>
      <c r="G242" t="s">
        <v>119</v>
      </c>
      <c r="H242" t="s">
        <v>119</v>
      </c>
      <c r="I242">
        <v>2</v>
      </c>
      <c r="J242" s="16"/>
      <c r="K242">
        <v>119.9</v>
      </c>
      <c r="L242" s="16"/>
      <c r="M242" s="16"/>
      <c r="N242">
        <v>23.1</v>
      </c>
      <c r="O242">
        <v>80</v>
      </c>
      <c r="P242">
        <v>20</v>
      </c>
      <c r="Q242">
        <v>12</v>
      </c>
      <c r="R242">
        <v>0</v>
      </c>
      <c r="S242">
        <v>20</v>
      </c>
      <c r="T242">
        <v>0</v>
      </c>
      <c r="U242">
        <v>0</v>
      </c>
      <c r="V242" s="16"/>
      <c r="W242">
        <v>0</v>
      </c>
      <c r="Y242" t="s">
        <v>146</v>
      </c>
      <c r="AA242">
        <v>15</v>
      </c>
      <c r="AB242">
        <v>0</v>
      </c>
    </row>
    <row r="243" spans="1:28" x14ac:dyDescent="0.35">
      <c r="A243" t="s">
        <v>114</v>
      </c>
      <c r="B243">
        <v>3</v>
      </c>
      <c r="C243">
        <v>10</v>
      </c>
      <c r="D243">
        <v>349723</v>
      </c>
      <c r="E243">
        <v>4015996</v>
      </c>
      <c r="F243" t="s">
        <v>29</v>
      </c>
      <c r="G243" t="s">
        <v>119</v>
      </c>
      <c r="H243" t="s">
        <v>119</v>
      </c>
      <c r="I243">
        <v>2</v>
      </c>
      <c r="J243" s="16"/>
      <c r="K243">
        <v>135</v>
      </c>
      <c r="L243" s="16"/>
      <c r="M243" s="16"/>
      <c r="N243">
        <v>16.899999999999999</v>
      </c>
      <c r="O243">
        <v>99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 s="16"/>
      <c r="W243">
        <v>0</v>
      </c>
      <c r="Y243" t="s">
        <v>151</v>
      </c>
      <c r="Z243" t="s">
        <v>273</v>
      </c>
      <c r="AA243">
        <v>15</v>
      </c>
      <c r="AB243">
        <v>0</v>
      </c>
    </row>
    <row r="244" spans="1:28" x14ac:dyDescent="0.35">
      <c r="A244" t="s">
        <v>114</v>
      </c>
      <c r="B244">
        <v>3</v>
      </c>
      <c r="C244">
        <v>11</v>
      </c>
      <c r="D244">
        <v>349728</v>
      </c>
      <c r="E244">
        <v>4015995</v>
      </c>
      <c r="F244" t="s">
        <v>29</v>
      </c>
      <c r="G244" t="s">
        <v>119</v>
      </c>
      <c r="H244" t="s">
        <v>119</v>
      </c>
      <c r="I244">
        <v>2</v>
      </c>
      <c r="J244" s="16"/>
      <c r="K244">
        <v>118.4</v>
      </c>
      <c r="L244" s="16"/>
      <c r="M244" s="16"/>
      <c r="N244">
        <v>14.8</v>
      </c>
      <c r="O244">
        <v>95</v>
      </c>
      <c r="P244">
        <v>5</v>
      </c>
      <c r="Q244">
        <v>8.6</v>
      </c>
      <c r="R244">
        <v>0</v>
      </c>
      <c r="S244">
        <v>3</v>
      </c>
      <c r="T244">
        <v>0</v>
      </c>
      <c r="U244">
        <v>0</v>
      </c>
      <c r="V244" s="16"/>
      <c r="W244">
        <v>1</v>
      </c>
      <c r="Y244" t="s">
        <v>146</v>
      </c>
      <c r="AA244">
        <v>15</v>
      </c>
      <c r="AB244">
        <v>0</v>
      </c>
    </row>
    <row r="245" spans="1:28" x14ac:dyDescent="0.35">
      <c r="A245" t="s">
        <v>114</v>
      </c>
      <c r="B245">
        <v>8</v>
      </c>
      <c r="C245">
        <v>1</v>
      </c>
      <c r="D245">
        <v>349739</v>
      </c>
      <c r="E245">
        <v>4016119</v>
      </c>
      <c r="F245" t="s">
        <v>29</v>
      </c>
      <c r="G245" t="s">
        <v>119</v>
      </c>
      <c r="H245" t="s">
        <v>119</v>
      </c>
      <c r="I245">
        <v>2</v>
      </c>
      <c r="J245" s="16"/>
      <c r="K245">
        <v>119.9</v>
      </c>
      <c r="L245" s="16"/>
      <c r="M245" s="16"/>
      <c r="N245">
        <v>12.6</v>
      </c>
      <c r="O245">
        <v>95</v>
      </c>
      <c r="P245">
        <v>5</v>
      </c>
      <c r="Q245">
        <v>14.7</v>
      </c>
      <c r="R245">
        <v>0</v>
      </c>
      <c r="S245">
        <v>0</v>
      </c>
      <c r="T245">
        <v>0</v>
      </c>
      <c r="U245">
        <v>0</v>
      </c>
      <c r="V245" s="16"/>
      <c r="W245">
        <v>0</v>
      </c>
      <c r="Y245" t="s">
        <v>138</v>
      </c>
      <c r="AA245">
        <v>15</v>
      </c>
      <c r="AB245">
        <v>0</v>
      </c>
    </row>
    <row r="246" spans="1:28" x14ac:dyDescent="0.35">
      <c r="A246" t="s">
        <v>114</v>
      </c>
      <c r="B246">
        <v>8</v>
      </c>
      <c r="C246">
        <v>2</v>
      </c>
      <c r="D246">
        <v>349756</v>
      </c>
      <c r="E246">
        <v>4016130</v>
      </c>
      <c r="F246" t="s">
        <v>29</v>
      </c>
      <c r="G246" t="s">
        <v>119</v>
      </c>
      <c r="H246" t="s">
        <v>119</v>
      </c>
      <c r="I246">
        <v>3</v>
      </c>
      <c r="J246" s="16"/>
      <c r="K246">
        <v>310</v>
      </c>
      <c r="L246" s="16"/>
      <c r="M246" s="16"/>
      <c r="N246">
        <v>18</v>
      </c>
      <c r="O246">
        <v>96</v>
      </c>
      <c r="P246">
        <v>4</v>
      </c>
      <c r="Q246">
        <v>13.9</v>
      </c>
      <c r="R246">
        <v>0</v>
      </c>
      <c r="S246">
        <v>3</v>
      </c>
      <c r="T246">
        <v>0</v>
      </c>
      <c r="U246">
        <v>0</v>
      </c>
      <c r="V246" s="16"/>
      <c r="W246">
        <v>0</v>
      </c>
      <c r="X246" t="s">
        <v>180</v>
      </c>
      <c r="Y246" t="s">
        <v>138</v>
      </c>
      <c r="Z246" t="s">
        <v>278</v>
      </c>
      <c r="AA246">
        <v>15</v>
      </c>
      <c r="AB246">
        <v>0</v>
      </c>
    </row>
    <row r="247" spans="1:28" x14ac:dyDescent="0.35">
      <c r="A247" t="s">
        <v>114</v>
      </c>
      <c r="B247">
        <v>8</v>
      </c>
      <c r="C247">
        <v>3</v>
      </c>
      <c r="D247">
        <v>349757</v>
      </c>
      <c r="E247">
        <v>4016135</v>
      </c>
      <c r="F247" t="s">
        <v>29</v>
      </c>
      <c r="G247" t="s">
        <v>119</v>
      </c>
      <c r="H247" t="s">
        <v>119</v>
      </c>
      <c r="I247">
        <v>3</v>
      </c>
      <c r="J247" s="16"/>
      <c r="K247">
        <v>427.4</v>
      </c>
      <c r="L247" s="16"/>
      <c r="M247" s="16"/>
      <c r="N247">
        <v>9.3000000000000007</v>
      </c>
      <c r="O247">
        <v>95</v>
      </c>
      <c r="P247">
        <v>5</v>
      </c>
      <c r="Q247">
        <v>10.3</v>
      </c>
      <c r="R247">
        <v>0</v>
      </c>
      <c r="S247">
        <v>1</v>
      </c>
      <c r="T247">
        <v>0</v>
      </c>
      <c r="U247">
        <v>0</v>
      </c>
      <c r="V247" s="16"/>
      <c r="W247">
        <v>0</v>
      </c>
      <c r="Y247" t="s">
        <v>138</v>
      </c>
      <c r="AA247">
        <v>15</v>
      </c>
      <c r="AB247">
        <v>0</v>
      </c>
    </row>
    <row r="248" spans="1:28" x14ac:dyDescent="0.35">
      <c r="A248" t="s">
        <v>114</v>
      </c>
      <c r="B248">
        <v>8</v>
      </c>
      <c r="C248">
        <v>4</v>
      </c>
      <c r="D248">
        <v>349741</v>
      </c>
      <c r="E248">
        <v>4016090</v>
      </c>
      <c r="F248" t="s">
        <v>29</v>
      </c>
      <c r="G248" t="s">
        <v>119</v>
      </c>
      <c r="H248" t="s">
        <v>119</v>
      </c>
      <c r="I248">
        <v>2</v>
      </c>
      <c r="J248" s="16"/>
      <c r="K248">
        <v>329.3</v>
      </c>
      <c r="L248" s="16"/>
      <c r="M248" s="16"/>
      <c r="N248">
        <v>5.6</v>
      </c>
      <c r="O248">
        <v>96</v>
      </c>
      <c r="P248">
        <v>4</v>
      </c>
      <c r="Q248">
        <v>24.1</v>
      </c>
      <c r="R248">
        <v>0</v>
      </c>
      <c r="S248">
        <v>3</v>
      </c>
      <c r="T248">
        <v>0</v>
      </c>
      <c r="U248">
        <v>0</v>
      </c>
      <c r="V248" s="16"/>
      <c r="W248">
        <v>1</v>
      </c>
      <c r="Y248" t="s">
        <v>138</v>
      </c>
      <c r="AA248">
        <v>15</v>
      </c>
      <c r="AB248">
        <v>0</v>
      </c>
    </row>
    <row r="249" spans="1:28" x14ac:dyDescent="0.35">
      <c r="A249" t="s">
        <v>114</v>
      </c>
      <c r="B249">
        <v>8</v>
      </c>
      <c r="C249">
        <v>5</v>
      </c>
      <c r="D249">
        <v>349733</v>
      </c>
      <c r="E249">
        <v>4016092</v>
      </c>
      <c r="F249" t="s">
        <v>29</v>
      </c>
      <c r="G249" t="s">
        <v>119</v>
      </c>
      <c r="H249" t="s">
        <v>119</v>
      </c>
      <c r="I249">
        <v>2</v>
      </c>
      <c r="J249" s="16"/>
      <c r="K249">
        <v>252.8</v>
      </c>
      <c r="L249" s="16"/>
      <c r="M249" s="16"/>
      <c r="N249">
        <v>17.8</v>
      </c>
      <c r="O249">
        <v>99</v>
      </c>
      <c r="P249">
        <v>1</v>
      </c>
      <c r="Q249">
        <v>19.100000000000001</v>
      </c>
      <c r="R249">
        <v>0</v>
      </c>
      <c r="S249">
        <v>1</v>
      </c>
      <c r="T249">
        <v>0</v>
      </c>
      <c r="U249">
        <v>0</v>
      </c>
      <c r="V249" s="16"/>
      <c r="W249">
        <v>1</v>
      </c>
      <c r="Y249" t="s">
        <v>138</v>
      </c>
      <c r="AA249">
        <v>15</v>
      </c>
      <c r="AB249">
        <v>0</v>
      </c>
    </row>
    <row r="250" spans="1:28" x14ac:dyDescent="0.35">
      <c r="A250" t="s">
        <v>114</v>
      </c>
      <c r="B250">
        <v>8</v>
      </c>
      <c r="C250">
        <v>6</v>
      </c>
      <c r="D250">
        <v>349731</v>
      </c>
      <c r="E250">
        <v>4016089</v>
      </c>
      <c r="F250" t="s">
        <v>29</v>
      </c>
      <c r="G250" t="s">
        <v>119</v>
      </c>
      <c r="H250" t="s">
        <v>119</v>
      </c>
      <c r="I250">
        <v>2</v>
      </c>
      <c r="J250" s="16"/>
      <c r="K250">
        <v>447.5</v>
      </c>
      <c r="L250" s="16"/>
      <c r="M250" s="16"/>
      <c r="N250">
        <v>3.4</v>
      </c>
      <c r="O250">
        <v>95</v>
      </c>
      <c r="P250">
        <v>5</v>
      </c>
      <c r="Q250">
        <v>29.8</v>
      </c>
      <c r="R250">
        <v>0</v>
      </c>
      <c r="S250">
        <v>1</v>
      </c>
      <c r="T250">
        <v>0</v>
      </c>
      <c r="U250">
        <v>0</v>
      </c>
      <c r="V250" s="16"/>
      <c r="W250">
        <v>1</v>
      </c>
      <c r="Y250" t="s">
        <v>138</v>
      </c>
      <c r="Z250" t="s">
        <v>279</v>
      </c>
      <c r="AA250">
        <v>15</v>
      </c>
      <c r="AB250">
        <v>0</v>
      </c>
    </row>
    <row r="251" spans="1:28" x14ac:dyDescent="0.35">
      <c r="A251" t="s">
        <v>114</v>
      </c>
      <c r="B251">
        <v>8</v>
      </c>
      <c r="C251">
        <v>7</v>
      </c>
      <c r="D251">
        <v>349727</v>
      </c>
      <c r="E251">
        <v>4016083</v>
      </c>
      <c r="F251" t="s">
        <v>29</v>
      </c>
      <c r="G251" t="s">
        <v>119</v>
      </c>
      <c r="H251" t="s">
        <v>119</v>
      </c>
      <c r="I251">
        <v>2</v>
      </c>
      <c r="J251" s="16"/>
      <c r="K251">
        <v>133.5</v>
      </c>
      <c r="L251" s="16"/>
      <c r="M251" s="16"/>
      <c r="N251">
        <v>6.9</v>
      </c>
      <c r="O251">
        <v>95</v>
      </c>
      <c r="P251">
        <v>5</v>
      </c>
      <c r="Q251">
        <v>13.8</v>
      </c>
      <c r="R251">
        <v>0</v>
      </c>
      <c r="S251">
        <v>5</v>
      </c>
      <c r="T251">
        <v>0</v>
      </c>
      <c r="U251">
        <v>0</v>
      </c>
      <c r="V251" s="16"/>
      <c r="W251">
        <v>1</v>
      </c>
      <c r="Y251" t="s">
        <v>138</v>
      </c>
      <c r="AA251">
        <v>15</v>
      </c>
      <c r="AB251">
        <v>0</v>
      </c>
    </row>
    <row r="252" spans="1:28" x14ac:dyDescent="0.35">
      <c r="A252" t="s">
        <v>114</v>
      </c>
      <c r="B252">
        <v>8</v>
      </c>
      <c r="C252">
        <v>8</v>
      </c>
      <c r="D252">
        <v>349709</v>
      </c>
      <c r="E252">
        <v>4016068</v>
      </c>
      <c r="F252" t="s">
        <v>29</v>
      </c>
      <c r="G252" t="s">
        <v>119</v>
      </c>
      <c r="H252" t="s">
        <v>119</v>
      </c>
      <c r="I252">
        <v>2</v>
      </c>
      <c r="J252" s="16"/>
      <c r="K252">
        <v>186.7</v>
      </c>
      <c r="L252" s="16"/>
      <c r="M252" s="16"/>
      <c r="N252">
        <v>7.2</v>
      </c>
      <c r="O252">
        <v>97</v>
      </c>
      <c r="P252">
        <v>3</v>
      </c>
      <c r="Q252">
        <v>11.8</v>
      </c>
      <c r="R252">
        <v>0</v>
      </c>
      <c r="S252">
        <v>2</v>
      </c>
      <c r="T252">
        <v>0</v>
      </c>
      <c r="U252">
        <v>0</v>
      </c>
      <c r="V252" s="16"/>
      <c r="W252">
        <v>0</v>
      </c>
      <c r="Y252" t="s">
        <v>138</v>
      </c>
      <c r="AA252">
        <v>15</v>
      </c>
      <c r="AB252">
        <v>0</v>
      </c>
    </row>
    <row r="253" spans="1:28" x14ac:dyDescent="0.35">
      <c r="A253" t="s">
        <v>114</v>
      </c>
      <c r="B253">
        <v>8</v>
      </c>
      <c r="C253">
        <v>9</v>
      </c>
      <c r="D253">
        <v>349713</v>
      </c>
      <c r="E253">
        <v>4016080</v>
      </c>
      <c r="F253" t="s">
        <v>29</v>
      </c>
      <c r="G253" t="s">
        <v>119</v>
      </c>
      <c r="H253" t="s">
        <v>119</v>
      </c>
      <c r="I253">
        <v>2</v>
      </c>
      <c r="J253" s="16"/>
      <c r="K253">
        <v>201.6</v>
      </c>
      <c r="L253" s="16"/>
      <c r="M253" s="16"/>
      <c r="N253">
        <v>6</v>
      </c>
      <c r="O253">
        <v>97</v>
      </c>
      <c r="P253">
        <v>3</v>
      </c>
      <c r="Q253">
        <v>14.4</v>
      </c>
      <c r="R253">
        <v>0</v>
      </c>
      <c r="S253">
        <v>3</v>
      </c>
      <c r="T253">
        <v>0</v>
      </c>
      <c r="U253">
        <v>0</v>
      </c>
      <c r="V253" s="16"/>
      <c r="W253">
        <v>0</v>
      </c>
      <c r="Y253" t="s">
        <v>138</v>
      </c>
      <c r="AA253">
        <v>15</v>
      </c>
      <c r="AB253">
        <v>0</v>
      </c>
    </row>
    <row r="254" spans="1:28" x14ac:dyDescent="0.35">
      <c r="A254" t="s">
        <v>114</v>
      </c>
      <c r="B254">
        <v>8</v>
      </c>
      <c r="C254">
        <v>10</v>
      </c>
      <c r="D254">
        <v>349718</v>
      </c>
      <c r="E254">
        <v>4016088</v>
      </c>
      <c r="F254" t="s">
        <v>29</v>
      </c>
      <c r="G254" t="s">
        <v>119</v>
      </c>
      <c r="H254" t="s">
        <v>119</v>
      </c>
      <c r="I254">
        <v>2</v>
      </c>
      <c r="J254" s="16"/>
      <c r="K254">
        <v>121.8</v>
      </c>
      <c r="L254" s="16"/>
      <c r="M254" s="16"/>
      <c r="N254">
        <v>21.2</v>
      </c>
      <c r="O254">
        <v>60</v>
      </c>
      <c r="P254">
        <v>40</v>
      </c>
      <c r="Q254">
        <v>28.2</v>
      </c>
      <c r="R254">
        <v>0</v>
      </c>
      <c r="S254">
        <v>40</v>
      </c>
      <c r="T254">
        <v>0</v>
      </c>
      <c r="U254">
        <v>0</v>
      </c>
      <c r="V254" s="16"/>
      <c r="W254">
        <v>0</v>
      </c>
      <c r="Y254" t="s">
        <v>138</v>
      </c>
      <c r="AA254">
        <v>15</v>
      </c>
      <c r="AB254">
        <v>0</v>
      </c>
    </row>
    <row r="255" spans="1:28" x14ac:dyDescent="0.35">
      <c r="A255" t="s">
        <v>114</v>
      </c>
      <c r="B255">
        <v>8</v>
      </c>
      <c r="C255">
        <v>11</v>
      </c>
      <c r="D255">
        <v>349715</v>
      </c>
      <c r="E255">
        <v>4016082</v>
      </c>
      <c r="F255" t="s">
        <v>29</v>
      </c>
      <c r="G255" t="s">
        <v>119</v>
      </c>
      <c r="H255" t="s">
        <v>119</v>
      </c>
      <c r="I255">
        <v>2</v>
      </c>
      <c r="J255" s="16"/>
      <c r="K255">
        <v>143.30000000000001</v>
      </c>
      <c r="L255" s="16"/>
      <c r="M255" s="16"/>
      <c r="N255">
        <v>23.3</v>
      </c>
      <c r="O255">
        <v>75</v>
      </c>
      <c r="P255">
        <v>25</v>
      </c>
      <c r="Q255">
        <v>24.9</v>
      </c>
      <c r="R255">
        <v>0</v>
      </c>
      <c r="S255">
        <v>25</v>
      </c>
      <c r="T255">
        <v>0</v>
      </c>
      <c r="U255">
        <v>0</v>
      </c>
      <c r="V255" s="16"/>
      <c r="W255">
        <v>0</v>
      </c>
      <c r="Y255" t="s">
        <v>138</v>
      </c>
      <c r="AA255">
        <v>15</v>
      </c>
      <c r="AB255">
        <v>0</v>
      </c>
    </row>
    <row r="256" spans="1:28" x14ac:dyDescent="0.35">
      <c r="A256" t="s">
        <v>114</v>
      </c>
      <c r="B256">
        <v>8</v>
      </c>
      <c r="C256">
        <v>12</v>
      </c>
      <c r="D256">
        <v>349713</v>
      </c>
      <c r="E256">
        <v>4016089</v>
      </c>
      <c r="F256" t="s">
        <v>29</v>
      </c>
      <c r="G256" t="s">
        <v>119</v>
      </c>
      <c r="H256" t="s">
        <v>119</v>
      </c>
      <c r="I256">
        <v>2</v>
      </c>
      <c r="J256" s="16"/>
      <c r="K256">
        <v>128.4</v>
      </c>
      <c r="L256" s="16"/>
      <c r="M256" s="16"/>
      <c r="N256">
        <v>25.6</v>
      </c>
      <c r="O256">
        <v>77</v>
      </c>
      <c r="P256">
        <v>23</v>
      </c>
      <c r="Q256">
        <v>25.7</v>
      </c>
      <c r="R256">
        <v>0</v>
      </c>
      <c r="S256">
        <v>20</v>
      </c>
      <c r="T256">
        <v>0</v>
      </c>
      <c r="U256">
        <v>0</v>
      </c>
      <c r="V256" s="16"/>
      <c r="W256">
        <v>0</v>
      </c>
      <c r="Y256" t="s">
        <v>138</v>
      </c>
      <c r="AA256">
        <v>15</v>
      </c>
      <c r="AB256">
        <v>0</v>
      </c>
    </row>
    <row r="257" spans="1:28" x14ac:dyDescent="0.35">
      <c r="A257" t="s">
        <v>114</v>
      </c>
      <c r="B257">
        <v>8</v>
      </c>
      <c r="C257">
        <v>13</v>
      </c>
      <c r="D257">
        <v>349696</v>
      </c>
      <c r="E257">
        <v>4016082</v>
      </c>
      <c r="F257" t="s">
        <v>29</v>
      </c>
      <c r="G257" t="s">
        <v>119</v>
      </c>
      <c r="H257" t="s">
        <v>119</v>
      </c>
      <c r="I257">
        <v>2</v>
      </c>
      <c r="J257" s="16"/>
      <c r="K257">
        <v>107.8</v>
      </c>
      <c r="L257" s="16"/>
      <c r="M257" s="16"/>
      <c r="N257">
        <v>22.2</v>
      </c>
      <c r="O257">
        <v>35</v>
      </c>
      <c r="P257">
        <v>65</v>
      </c>
      <c r="Q257">
        <v>27.5</v>
      </c>
      <c r="R257">
        <v>0</v>
      </c>
      <c r="S257">
        <v>55</v>
      </c>
      <c r="T257">
        <v>0</v>
      </c>
      <c r="U257">
        <v>0</v>
      </c>
      <c r="V257" s="16"/>
      <c r="W257">
        <v>0</v>
      </c>
      <c r="Y257" t="s">
        <v>138</v>
      </c>
      <c r="AA257">
        <v>15</v>
      </c>
      <c r="AB257">
        <v>0</v>
      </c>
    </row>
    <row r="258" spans="1:28" x14ac:dyDescent="0.35">
      <c r="A258" t="s">
        <v>114</v>
      </c>
      <c r="B258">
        <v>8</v>
      </c>
      <c r="C258">
        <v>14</v>
      </c>
      <c r="D258">
        <v>349676</v>
      </c>
      <c r="E258">
        <v>4016097</v>
      </c>
      <c r="F258" t="s">
        <v>29</v>
      </c>
      <c r="G258" t="s">
        <v>119</v>
      </c>
      <c r="H258" t="s">
        <v>119</v>
      </c>
      <c r="I258">
        <v>2</v>
      </c>
      <c r="J258" s="16"/>
      <c r="K258">
        <v>108</v>
      </c>
      <c r="L258" s="16"/>
      <c r="M258" s="16"/>
      <c r="N258">
        <v>22.6</v>
      </c>
      <c r="O258">
        <v>95</v>
      </c>
      <c r="P258">
        <v>5</v>
      </c>
      <c r="Q258">
        <v>23.1</v>
      </c>
      <c r="R258">
        <v>0</v>
      </c>
      <c r="S258">
        <v>5</v>
      </c>
      <c r="T258">
        <v>0</v>
      </c>
      <c r="U258">
        <v>0</v>
      </c>
      <c r="V258" s="16"/>
      <c r="W258">
        <v>0</v>
      </c>
      <c r="Y258" t="s">
        <v>138</v>
      </c>
      <c r="AA258">
        <v>15</v>
      </c>
      <c r="AB258">
        <v>0</v>
      </c>
    </row>
    <row r="259" spans="1:28" x14ac:dyDescent="0.35">
      <c r="A259" t="s">
        <v>114</v>
      </c>
      <c r="B259">
        <v>8</v>
      </c>
      <c r="C259">
        <v>15</v>
      </c>
      <c r="D259">
        <v>349684</v>
      </c>
      <c r="E259">
        <v>4016106</v>
      </c>
      <c r="F259" t="s">
        <v>29</v>
      </c>
      <c r="G259" t="s">
        <v>119</v>
      </c>
      <c r="H259" t="s">
        <v>119</v>
      </c>
      <c r="I259">
        <v>2</v>
      </c>
      <c r="J259" s="16"/>
      <c r="K259">
        <v>107.4</v>
      </c>
      <c r="L259" s="16"/>
      <c r="M259" s="16"/>
      <c r="N259">
        <v>17.7</v>
      </c>
      <c r="O259">
        <v>80</v>
      </c>
      <c r="P259">
        <v>20</v>
      </c>
      <c r="Q259">
        <v>28.2</v>
      </c>
      <c r="R259">
        <v>0</v>
      </c>
      <c r="S259">
        <v>20</v>
      </c>
      <c r="T259">
        <v>0</v>
      </c>
      <c r="U259">
        <v>0</v>
      </c>
      <c r="V259" s="16"/>
      <c r="W259">
        <v>0</v>
      </c>
      <c r="Y259" t="s">
        <v>138</v>
      </c>
      <c r="AA259">
        <v>15</v>
      </c>
      <c r="AB259">
        <v>0</v>
      </c>
    </row>
    <row r="260" spans="1:28" x14ac:dyDescent="0.35">
      <c r="A260" t="s">
        <v>114</v>
      </c>
      <c r="B260">
        <v>8</v>
      </c>
      <c r="C260">
        <v>16</v>
      </c>
      <c r="D260">
        <v>349700</v>
      </c>
      <c r="E260">
        <v>4016101</v>
      </c>
      <c r="F260" t="s">
        <v>29</v>
      </c>
      <c r="G260" t="s">
        <v>119</v>
      </c>
      <c r="H260" t="s">
        <v>119</v>
      </c>
      <c r="I260">
        <v>2</v>
      </c>
      <c r="J260" s="16"/>
      <c r="K260">
        <v>168.8</v>
      </c>
      <c r="L260" s="16"/>
      <c r="M260" s="16"/>
      <c r="N260">
        <v>15</v>
      </c>
      <c r="O260">
        <v>94</v>
      </c>
      <c r="P260">
        <v>6</v>
      </c>
      <c r="Q260">
        <v>22.2</v>
      </c>
      <c r="R260">
        <v>0</v>
      </c>
      <c r="S260">
        <v>5</v>
      </c>
      <c r="T260">
        <v>0</v>
      </c>
      <c r="U260">
        <v>0</v>
      </c>
      <c r="V260" s="16"/>
      <c r="W260">
        <v>0</v>
      </c>
      <c r="X260" t="s">
        <v>180</v>
      </c>
      <c r="Y260" t="s">
        <v>138</v>
      </c>
      <c r="Z260" t="s">
        <v>280</v>
      </c>
      <c r="AA260">
        <v>15</v>
      </c>
      <c r="AB260">
        <v>0</v>
      </c>
    </row>
    <row r="261" spans="1:28" x14ac:dyDescent="0.35">
      <c r="A261" t="s">
        <v>114</v>
      </c>
      <c r="B261">
        <v>8</v>
      </c>
      <c r="C261">
        <v>17</v>
      </c>
      <c r="D261">
        <v>349700</v>
      </c>
      <c r="E261">
        <v>4016118</v>
      </c>
      <c r="F261" t="s">
        <v>29</v>
      </c>
      <c r="G261" t="s">
        <v>119</v>
      </c>
      <c r="H261" t="s">
        <v>119</v>
      </c>
      <c r="I261">
        <v>2</v>
      </c>
      <c r="J261" s="16"/>
      <c r="K261">
        <v>149.4</v>
      </c>
      <c r="L261" s="16"/>
      <c r="M261" s="16"/>
      <c r="N261">
        <v>17.7</v>
      </c>
      <c r="O261">
        <v>97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 s="16"/>
      <c r="W261">
        <v>1</v>
      </c>
      <c r="X261" t="s">
        <v>180</v>
      </c>
      <c r="Y261" t="s">
        <v>138</v>
      </c>
      <c r="Z261" t="s">
        <v>280</v>
      </c>
      <c r="AA261">
        <v>15</v>
      </c>
      <c r="AB261">
        <v>0</v>
      </c>
    </row>
    <row r="262" spans="1:28" x14ac:dyDescent="0.35">
      <c r="A262" t="s">
        <v>114</v>
      </c>
      <c r="B262">
        <v>8</v>
      </c>
      <c r="C262">
        <v>18</v>
      </c>
      <c r="D262">
        <v>349710</v>
      </c>
      <c r="E262">
        <v>4016110</v>
      </c>
      <c r="F262" t="s">
        <v>29</v>
      </c>
      <c r="G262" t="s">
        <v>46</v>
      </c>
      <c r="H262" t="s">
        <v>46</v>
      </c>
      <c r="I262">
        <v>2</v>
      </c>
      <c r="J262" s="16"/>
      <c r="K262">
        <v>132</v>
      </c>
      <c r="L262" s="16"/>
      <c r="M262" s="16"/>
      <c r="N262" t="s">
        <v>202</v>
      </c>
      <c r="O262">
        <v>0</v>
      </c>
      <c r="P262">
        <v>100</v>
      </c>
      <c r="Q262" t="s">
        <v>202</v>
      </c>
      <c r="R262" t="s">
        <v>202</v>
      </c>
      <c r="S262" t="s">
        <v>202</v>
      </c>
      <c r="T262" t="s">
        <v>202</v>
      </c>
      <c r="U262">
        <v>0</v>
      </c>
      <c r="V262" s="16"/>
      <c r="W262">
        <v>0</v>
      </c>
      <c r="Y262" t="s">
        <v>138</v>
      </c>
      <c r="Z262" t="s">
        <v>281</v>
      </c>
      <c r="AA262">
        <v>15</v>
      </c>
      <c r="AB262">
        <v>0</v>
      </c>
    </row>
    <row r="263" spans="1:28" x14ac:dyDescent="0.35">
      <c r="A263" t="s">
        <v>114</v>
      </c>
      <c r="B263">
        <v>8</v>
      </c>
      <c r="C263">
        <v>19</v>
      </c>
      <c r="D263">
        <v>349695</v>
      </c>
      <c r="E263">
        <v>4016124</v>
      </c>
      <c r="F263" t="s">
        <v>29</v>
      </c>
      <c r="G263" t="s">
        <v>119</v>
      </c>
      <c r="H263" t="s">
        <v>119</v>
      </c>
      <c r="I263">
        <v>2</v>
      </c>
      <c r="J263" s="16"/>
      <c r="K263">
        <v>124.5</v>
      </c>
      <c r="L263" s="16"/>
      <c r="M263" s="16"/>
      <c r="N263">
        <v>10.6</v>
      </c>
      <c r="O263">
        <v>98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 s="16"/>
      <c r="W263">
        <v>0</v>
      </c>
      <c r="Y263" t="s">
        <v>138</v>
      </c>
      <c r="AA263">
        <v>15</v>
      </c>
      <c r="AB263">
        <v>0</v>
      </c>
    </row>
    <row r="264" spans="1:28" x14ac:dyDescent="0.35">
      <c r="A264" t="s">
        <v>114</v>
      </c>
      <c r="B264">
        <v>8</v>
      </c>
      <c r="C264">
        <v>20</v>
      </c>
      <c r="D264">
        <v>349694</v>
      </c>
      <c r="E264">
        <v>4016135</v>
      </c>
      <c r="F264" t="s">
        <v>29</v>
      </c>
      <c r="G264" t="s">
        <v>119</v>
      </c>
      <c r="H264" t="s">
        <v>119</v>
      </c>
      <c r="I264">
        <v>2</v>
      </c>
      <c r="J264" s="16"/>
      <c r="K264">
        <v>110.7</v>
      </c>
      <c r="L264" s="16"/>
      <c r="M264" s="16"/>
      <c r="N264">
        <v>11.2</v>
      </c>
      <c r="O264">
        <v>99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 s="16"/>
      <c r="W264">
        <v>0</v>
      </c>
      <c r="Y264" t="s">
        <v>138</v>
      </c>
      <c r="AA264">
        <v>15</v>
      </c>
      <c r="AB264">
        <v>0</v>
      </c>
    </row>
    <row r="265" spans="1:28" x14ac:dyDescent="0.35">
      <c r="A265" t="s">
        <v>114</v>
      </c>
      <c r="B265">
        <v>8</v>
      </c>
      <c r="C265">
        <v>21</v>
      </c>
      <c r="D265">
        <v>349717</v>
      </c>
      <c r="E265">
        <v>4016111</v>
      </c>
      <c r="F265" t="s">
        <v>29</v>
      </c>
      <c r="G265" t="s">
        <v>119</v>
      </c>
      <c r="H265" t="s">
        <v>119</v>
      </c>
      <c r="I265">
        <v>2</v>
      </c>
      <c r="J265" s="16"/>
      <c r="K265">
        <v>188.3</v>
      </c>
      <c r="L265" s="16"/>
      <c r="M265" s="16"/>
      <c r="N265">
        <v>19.7</v>
      </c>
      <c r="O265">
        <v>94</v>
      </c>
      <c r="P265">
        <v>6</v>
      </c>
      <c r="Q265">
        <v>18.399999999999999</v>
      </c>
      <c r="R265">
        <v>0</v>
      </c>
      <c r="S265">
        <v>5</v>
      </c>
      <c r="T265">
        <v>0</v>
      </c>
      <c r="U265">
        <v>0</v>
      </c>
      <c r="V265" s="16"/>
      <c r="W265">
        <v>0</v>
      </c>
      <c r="Y265" t="s">
        <v>138</v>
      </c>
      <c r="AA265">
        <v>15</v>
      </c>
      <c r="AB265">
        <v>0</v>
      </c>
    </row>
    <row r="266" spans="1:28" x14ac:dyDescent="0.35">
      <c r="A266" t="s">
        <v>114</v>
      </c>
      <c r="B266">
        <v>8</v>
      </c>
      <c r="C266">
        <v>22</v>
      </c>
      <c r="D266">
        <v>349716</v>
      </c>
      <c r="E266">
        <v>4016114</v>
      </c>
      <c r="F266" t="s">
        <v>29</v>
      </c>
      <c r="G266" t="s">
        <v>119</v>
      </c>
      <c r="H266" t="s">
        <v>119</v>
      </c>
      <c r="I266">
        <v>2</v>
      </c>
      <c r="J266" s="16"/>
      <c r="K266">
        <v>242.6</v>
      </c>
      <c r="L266" s="16"/>
      <c r="M266" s="16"/>
      <c r="N266">
        <v>12.8</v>
      </c>
      <c r="O266">
        <v>98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 s="16"/>
      <c r="W266">
        <v>1</v>
      </c>
      <c r="Y266" t="s">
        <v>138</v>
      </c>
      <c r="Z266" t="s">
        <v>279</v>
      </c>
      <c r="AA266">
        <v>15</v>
      </c>
      <c r="AB266">
        <v>0</v>
      </c>
    </row>
    <row r="267" spans="1:28" x14ac:dyDescent="0.35">
      <c r="A267" t="s">
        <v>114</v>
      </c>
      <c r="B267">
        <v>8</v>
      </c>
      <c r="C267">
        <v>23</v>
      </c>
      <c r="D267">
        <v>349709</v>
      </c>
      <c r="E267">
        <v>4016121</v>
      </c>
      <c r="F267" t="s">
        <v>29</v>
      </c>
      <c r="G267" t="s">
        <v>119</v>
      </c>
      <c r="H267" t="s">
        <v>119</v>
      </c>
      <c r="I267">
        <v>3</v>
      </c>
      <c r="J267" s="16"/>
      <c r="K267">
        <v>168.8</v>
      </c>
      <c r="L267" s="16"/>
      <c r="M267" s="16"/>
      <c r="N267">
        <v>21.3</v>
      </c>
      <c r="O267">
        <v>98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 s="16"/>
      <c r="W267">
        <v>0</v>
      </c>
      <c r="Y267" t="s">
        <v>138</v>
      </c>
      <c r="AA267">
        <v>15</v>
      </c>
      <c r="AB267">
        <v>0</v>
      </c>
    </row>
    <row r="268" spans="1:28" x14ac:dyDescent="0.35">
      <c r="A268" t="s">
        <v>114</v>
      </c>
      <c r="B268">
        <v>8</v>
      </c>
      <c r="C268">
        <v>24</v>
      </c>
      <c r="D268">
        <v>349709</v>
      </c>
      <c r="E268">
        <v>4016124</v>
      </c>
      <c r="F268" t="s">
        <v>29</v>
      </c>
      <c r="G268" t="s">
        <v>119</v>
      </c>
      <c r="H268" t="s">
        <v>119</v>
      </c>
      <c r="I268">
        <v>3</v>
      </c>
      <c r="J268" s="16"/>
      <c r="K268">
        <v>147.9</v>
      </c>
      <c r="L268" s="16"/>
      <c r="M268" s="16"/>
      <c r="N268">
        <v>7.3</v>
      </c>
      <c r="O268">
        <v>99</v>
      </c>
      <c r="P268">
        <v>1</v>
      </c>
      <c r="Q268">
        <v>12.6</v>
      </c>
      <c r="R268">
        <v>0</v>
      </c>
      <c r="S268">
        <v>0.5</v>
      </c>
      <c r="T268">
        <v>0</v>
      </c>
      <c r="U268">
        <v>0</v>
      </c>
      <c r="V268" s="16"/>
      <c r="W268">
        <v>0</v>
      </c>
      <c r="Y268" t="s">
        <v>138</v>
      </c>
      <c r="AA268">
        <v>15</v>
      </c>
      <c r="AB268">
        <v>0</v>
      </c>
    </row>
    <row r="269" spans="1:28" x14ac:dyDescent="0.35">
      <c r="A269" t="s">
        <v>114</v>
      </c>
      <c r="B269">
        <v>8</v>
      </c>
      <c r="C269">
        <v>25</v>
      </c>
      <c r="D269">
        <v>349699</v>
      </c>
      <c r="E269">
        <v>4016143</v>
      </c>
      <c r="F269" t="s">
        <v>29</v>
      </c>
      <c r="G269" t="s">
        <v>119</v>
      </c>
      <c r="H269" t="s">
        <v>119</v>
      </c>
      <c r="I269">
        <v>3</v>
      </c>
      <c r="J269" s="16"/>
      <c r="K269">
        <v>140.5</v>
      </c>
      <c r="L269" s="16"/>
      <c r="M269" s="16"/>
      <c r="N269">
        <v>9.9</v>
      </c>
      <c r="O269">
        <v>98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 s="16"/>
      <c r="W269">
        <v>0</v>
      </c>
      <c r="Y269" t="s">
        <v>151</v>
      </c>
      <c r="Z269" t="s">
        <v>282</v>
      </c>
      <c r="AA269">
        <v>9</v>
      </c>
      <c r="AB269">
        <v>0</v>
      </c>
    </row>
    <row r="270" spans="1:28" x14ac:dyDescent="0.35">
      <c r="A270" t="s">
        <v>114</v>
      </c>
      <c r="B270">
        <v>8</v>
      </c>
      <c r="C270">
        <v>26</v>
      </c>
      <c r="D270">
        <v>349714</v>
      </c>
      <c r="E270">
        <v>4016125</v>
      </c>
      <c r="F270" t="s">
        <v>29</v>
      </c>
      <c r="G270" t="s">
        <v>119</v>
      </c>
      <c r="H270" t="s">
        <v>119</v>
      </c>
      <c r="I270">
        <v>3</v>
      </c>
      <c r="J270" s="16"/>
      <c r="K270">
        <v>172.1</v>
      </c>
      <c r="L270" s="16"/>
      <c r="M270" s="16"/>
      <c r="N270">
        <v>2.9</v>
      </c>
      <c r="O270">
        <v>97</v>
      </c>
      <c r="P270">
        <v>3</v>
      </c>
      <c r="Q270">
        <v>3.8</v>
      </c>
      <c r="R270">
        <v>0</v>
      </c>
      <c r="S270">
        <v>0.5</v>
      </c>
      <c r="T270">
        <v>0</v>
      </c>
      <c r="U270">
        <v>0</v>
      </c>
      <c r="V270" s="16"/>
      <c r="W270">
        <v>0</v>
      </c>
      <c r="Y270" t="s">
        <v>151</v>
      </c>
      <c r="Z270" t="s">
        <v>283</v>
      </c>
      <c r="AA270">
        <v>15</v>
      </c>
      <c r="AB270">
        <v>0</v>
      </c>
    </row>
    <row r="271" spans="1:28" x14ac:dyDescent="0.35">
      <c r="A271" t="s">
        <v>114</v>
      </c>
      <c r="B271">
        <v>8</v>
      </c>
      <c r="C271">
        <v>27</v>
      </c>
      <c r="D271">
        <v>349722</v>
      </c>
      <c r="E271">
        <v>4016117</v>
      </c>
      <c r="F271" t="s">
        <v>29</v>
      </c>
      <c r="G271" t="s">
        <v>119</v>
      </c>
      <c r="H271" t="s">
        <v>119</v>
      </c>
      <c r="I271">
        <v>3</v>
      </c>
      <c r="J271" s="16"/>
      <c r="K271">
        <v>118.1</v>
      </c>
      <c r="L271" s="16"/>
      <c r="M271" s="16"/>
      <c r="N271">
        <v>3.4</v>
      </c>
      <c r="O271">
        <v>99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 s="16"/>
      <c r="W271">
        <v>0</v>
      </c>
      <c r="Y271" t="s">
        <v>30</v>
      </c>
      <c r="Z271" t="s">
        <v>283</v>
      </c>
      <c r="AA271">
        <v>15</v>
      </c>
      <c r="AB271">
        <v>0</v>
      </c>
    </row>
    <row r="272" spans="1:28" x14ac:dyDescent="0.35">
      <c r="A272" t="s">
        <v>114</v>
      </c>
      <c r="B272">
        <v>10</v>
      </c>
      <c r="C272">
        <v>1</v>
      </c>
      <c r="D272">
        <v>349847</v>
      </c>
      <c r="E272">
        <v>4016116</v>
      </c>
      <c r="F272" t="s">
        <v>29</v>
      </c>
      <c r="G272" t="s">
        <v>119</v>
      </c>
      <c r="H272" t="s">
        <v>119</v>
      </c>
      <c r="I272">
        <v>2</v>
      </c>
      <c r="J272" s="16"/>
      <c r="K272">
        <v>184.9</v>
      </c>
      <c r="L272" s="16"/>
      <c r="M272" s="16"/>
      <c r="N272">
        <v>3</v>
      </c>
      <c r="O272">
        <v>98</v>
      </c>
      <c r="P272">
        <v>2</v>
      </c>
      <c r="Q272">
        <v>3.8</v>
      </c>
      <c r="R272">
        <v>0</v>
      </c>
      <c r="S272">
        <v>2</v>
      </c>
      <c r="T272">
        <v>0</v>
      </c>
      <c r="U272">
        <v>0</v>
      </c>
      <c r="V272" s="16"/>
      <c r="W272">
        <v>1</v>
      </c>
      <c r="X272" t="s">
        <v>180</v>
      </c>
      <c r="Y272" t="s">
        <v>30</v>
      </c>
      <c r="Z272" t="s">
        <v>285</v>
      </c>
      <c r="AA272">
        <v>15</v>
      </c>
      <c r="AB272">
        <v>0</v>
      </c>
    </row>
    <row r="273" spans="1:28" x14ac:dyDescent="0.35">
      <c r="A273" t="s">
        <v>114</v>
      </c>
      <c r="B273">
        <v>10</v>
      </c>
      <c r="C273">
        <v>2</v>
      </c>
      <c r="D273">
        <v>349843</v>
      </c>
      <c r="E273">
        <v>4016086</v>
      </c>
      <c r="F273" t="s">
        <v>29</v>
      </c>
      <c r="G273" t="s">
        <v>119</v>
      </c>
      <c r="H273" t="s">
        <v>119</v>
      </c>
      <c r="I273">
        <v>2</v>
      </c>
      <c r="J273" s="16"/>
      <c r="K273">
        <v>189</v>
      </c>
      <c r="L273" s="16"/>
      <c r="M273" s="16"/>
      <c r="N273">
        <v>9.5</v>
      </c>
      <c r="O273">
        <v>99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 s="16"/>
      <c r="W273">
        <v>0</v>
      </c>
      <c r="Y273" t="s">
        <v>30</v>
      </c>
      <c r="AA273">
        <v>15</v>
      </c>
      <c r="AB273">
        <v>0</v>
      </c>
    </row>
    <row r="274" spans="1:28" x14ac:dyDescent="0.35">
      <c r="A274" t="s">
        <v>114</v>
      </c>
      <c r="B274">
        <v>10</v>
      </c>
      <c r="C274">
        <v>3</v>
      </c>
      <c r="D274">
        <v>349810</v>
      </c>
      <c r="E274">
        <v>4016077</v>
      </c>
      <c r="F274" t="s">
        <v>29</v>
      </c>
      <c r="G274" t="s">
        <v>119</v>
      </c>
      <c r="H274" t="s">
        <v>119</v>
      </c>
      <c r="I274">
        <v>2</v>
      </c>
      <c r="J274" s="16"/>
      <c r="K274">
        <v>201.1</v>
      </c>
      <c r="L274" s="16"/>
      <c r="M274" s="16"/>
      <c r="N274">
        <v>8.5</v>
      </c>
      <c r="O274">
        <v>65</v>
      </c>
      <c r="P274">
        <v>35</v>
      </c>
      <c r="Q274">
        <v>31.2</v>
      </c>
      <c r="R274">
        <v>15.2</v>
      </c>
      <c r="S274">
        <v>30</v>
      </c>
      <c r="T274">
        <v>5</v>
      </c>
      <c r="U274">
        <v>0</v>
      </c>
      <c r="V274" s="16"/>
      <c r="W274">
        <v>0</v>
      </c>
      <c r="Y274" t="s">
        <v>151</v>
      </c>
      <c r="AA274">
        <v>15</v>
      </c>
      <c r="AB274">
        <v>0</v>
      </c>
    </row>
    <row r="275" spans="1:28" x14ac:dyDescent="0.35">
      <c r="A275" t="s">
        <v>114</v>
      </c>
      <c r="B275">
        <v>10</v>
      </c>
      <c r="C275">
        <v>4</v>
      </c>
      <c r="D275">
        <v>349820</v>
      </c>
      <c r="E275">
        <v>4016093</v>
      </c>
      <c r="F275" t="s">
        <v>29</v>
      </c>
      <c r="G275" t="s">
        <v>119</v>
      </c>
      <c r="H275" t="s">
        <v>119</v>
      </c>
      <c r="I275">
        <v>2</v>
      </c>
      <c r="J275" s="16"/>
      <c r="K275">
        <v>443.8</v>
      </c>
      <c r="L275" s="16"/>
      <c r="M275" s="16"/>
      <c r="N275">
        <v>12.1</v>
      </c>
      <c r="O275">
        <v>96</v>
      </c>
      <c r="P275">
        <v>4</v>
      </c>
      <c r="Q275">
        <v>10.6</v>
      </c>
      <c r="R275">
        <v>0</v>
      </c>
      <c r="S275">
        <v>4</v>
      </c>
      <c r="T275">
        <v>0</v>
      </c>
      <c r="U275">
        <v>0</v>
      </c>
      <c r="V275" s="16"/>
      <c r="W275">
        <v>1</v>
      </c>
      <c r="Y275" t="s">
        <v>146</v>
      </c>
      <c r="AA275">
        <v>15</v>
      </c>
      <c r="AB275">
        <v>0</v>
      </c>
    </row>
    <row r="276" spans="1:28" x14ac:dyDescent="0.35">
      <c r="A276" t="s">
        <v>114</v>
      </c>
      <c r="B276">
        <v>10</v>
      </c>
      <c r="C276">
        <v>5</v>
      </c>
      <c r="D276">
        <v>349791</v>
      </c>
      <c r="E276">
        <v>4016119</v>
      </c>
      <c r="F276" t="s">
        <v>29</v>
      </c>
      <c r="G276" t="s">
        <v>119</v>
      </c>
      <c r="H276" t="s">
        <v>119</v>
      </c>
      <c r="I276">
        <v>2</v>
      </c>
      <c r="J276" s="16"/>
      <c r="K276">
        <v>425.4</v>
      </c>
      <c r="L276" s="16"/>
      <c r="M276" s="16"/>
      <c r="N276">
        <v>10.9</v>
      </c>
      <c r="O276">
        <v>99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 s="16"/>
      <c r="W276">
        <v>1</v>
      </c>
      <c r="Y276" t="s">
        <v>138</v>
      </c>
      <c r="AA276">
        <v>15</v>
      </c>
      <c r="AB276">
        <v>0</v>
      </c>
    </row>
    <row r="277" spans="1:28" x14ac:dyDescent="0.35">
      <c r="A277" t="s">
        <v>114</v>
      </c>
      <c r="B277">
        <v>10</v>
      </c>
      <c r="C277">
        <v>6</v>
      </c>
      <c r="D277">
        <v>349808</v>
      </c>
      <c r="E277">
        <v>4016111</v>
      </c>
      <c r="F277" t="s">
        <v>29</v>
      </c>
      <c r="G277" t="s">
        <v>119</v>
      </c>
      <c r="H277" t="s">
        <v>119</v>
      </c>
      <c r="I277">
        <v>2</v>
      </c>
      <c r="J277" s="16"/>
      <c r="K277">
        <v>187</v>
      </c>
      <c r="L277" s="16"/>
      <c r="M277" s="16"/>
      <c r="N277">
        <v>6.6</v>
      </c>
      <c r="O277">
        <v>99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 s="16"/>
      <c r="W277">
        <v>0</v>
      </c>
      <c r="Y277" t="s">
        <v>30</v>
      </c>
      <c r="Z277" t="s">
        <v>286</v>
      </c>
      <c r="AA277">
        <v>15</v>
      </c>
      <c r="AB277">
        <v>0</v>
      </c>
    </row>
    <row r="279" spans="1:28" x14ac:dyDescent="0.35">
      <c r="A279" t="s">
        <v>438</v>
      </c>
    </row>
  </sheetData>
  <sortState xmlns:xlrd2="http://schemas.microsoft.com/office/spreadsheetml/2017/richdata2" ref="A2:Z277">
    <sortCondition ref="A2:A277"/>
    <sortCondition ref="B2:B277"/>
    <sortCondition ref="C2:C277"/>
  </sortState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12C08FB-6FB2-4D2C-9F87-C8CE51654245}">
          <x14:formula1>
            <xm:f>Notes!$A$17:$A$21</xm:f>
          </x14:formula1>
          <xm:sqref>A142:A278 A280:A1148</xm:sqref>
        </x14:dataValidation>
        <x14:dataValidation type="list" allowBlank="1" showInputMessage="1" showErrorMessage="1" xr:uid="{A2A3418B-5E02-4DE2-B347-39A9DEB84E43}">
          <x14:formula1>
            <xm:f>Notes!$J$17:$J$18</xm:f>
          </x14:formula1>
          <xm:sqref>G142:H1148</xm:sqref>
        </x14:dataValidation>
        <x14:dataValidation type="list" allowBlank="1" showInputMessage="1" showErrorMessage="1" xr:uid="{42CC6D42-E772-4DB5-A472-673F9E68B7EB}">
          <x14:formula1>
            <xm:f>Notes!$F$17:$F$20</xm:f>
          </x14:formula1>
          <xm:sqref>J732:J1148 I278:I1148</xm:sqref>
        </x14:dataValidation>
        <x14:dataValidation type="list" allowBlank="1" showInputMessage="1" showErrorMessage="1" xr:uid="{0E94AD51-C607-4EDC-9428-73A7FA5F7C0F}">
          <x14:formula1>
            <xm:f>Notes!$O$17:$O$32</xm:f>
          </x14:formula1>
          <xm:sqref>Y278:Y1148 V142:W277</xm:sqref>
        </x14:dataValidation>
        <x14:dataValidation type="list" allowBlank="1" showInputMessage="1" showErrorMessage="1" xr:uid="{2ED00525-69C7-48F3-A82E-1BACF889A248}">
          <x14:formula1>
            <xm:f>Notes!$P$17:$P$19</xm:f>
          </x14:formula1>
          <xm:sqref>U278:W1148 T142:T277</xm:sqref>
        </x14:dataValidation>
        <x14:dataValidation type="list" allowBlank="1" showInputMessage="1" showErrorMessage="1" xr:uid="{35D8C90F-319D-47A7-A9A5-36B18BA27BA2}">
          <x14:formula1>
            <xm:f>Notes!$B$17:$B$18</xm:f>
          </x14:formula1>
          <xm:sqref>F142:F1148</xm:sqref>
        </x14:dataValidation>
        <x14:dataValidation type="list" allowBlank="1" showInputMessage="1" showErrorMessage="1" xr:uid="{AE91AA78-3647-43E2-9F3F-7F996008501E}">
          <x14:formula1>
            <xm:f>Notes!$Q$17:$Q$18</xm:f>
          </x14:formula1>
          <xm:sqref>S142:T277 U277 U278:X1148</xm:sqref>
        </x14:dataValidation>
        <x14:dataValidation type="list" allowBlank="1" showInputMessage="1" showErrorMessage="1" xr:uid="{8C3D2F98-430D-4EA2-BF8B-B78BA002952D}">
          <x14:formula1>
            <xm:f>Notes!$M$17:$M$28</xm:f>
          </x14:formula1>
          <xm:sqref>V278:X1148 U277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3610-9108-475D-8990-BF0F1FE5FB30}">
  <dimension ref="A1:M172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4.5" x14ac:dyDescent="0.35"/>
  <cols>
    <col min="1" max="1" width="12.54296875" bestFit="1" customWidth="1"/>
    <col min="4" max="6" width="14.90625" bestFit="1" customWidth="1"/>
    <col min="7" max="7" width="15" bestFit="1" customWidth="1"/>
    <col min="8" max="8" width="15.08984375" customWidth="1"/>
    <col min="9" max="9" width="13.90625" bestFit="1" customWidth="1"/>
    <col min="11" max="11" width="11.36328125" customWidth="1"/>
  </cols>
  <sheetData>
    <row r="1" spans="1:8" x14ac:dyDescent="0.35">
      <c r="A1" s="10" t="s">
        <v>0</v>
      </c>
      <c r="B1" s="10" t="s">
        <v>2</v>
      </c>
      <c r="C1" s="10" t="s">
        <v>35</v>
      </c>
      <c r="D1" s="10" t="s">
        <v>51</v>
      </c>
      <c r="E1" s="10" t="s">
        <v>52</v>
      </c>
      <c r="F1" s="10" t="s">
        <v>53</v>
      </c>
      <c r="G1" t="s">
        <v>509</v>
      </c>
      <c r="H1" s="10" t="s">
        <v>26</v>
      </c>
    </row>
    <row r="2" spans="1:8" x14ac:dyDescent="0.35">
      <c r="A2" t="s">
        <v>289</v>
      </c>
      <c r="B2">
        <v>2</v>
      </c>
      <c r="C2" t="s">
        <v>48</v>
      </c>
      <c r="D2" t="s">
        <v>55</v>
      </c>
      <c r="E2" t="s">
        <v>115</v>
      </c>
      <c r="F2">
        <v>2</v>
      </c>
      <c r="G2">
        <v>6.0000000000000001E-3</v>
      </c>
    </row>
    <row r="3" spans="1:8" x14ac:dyDescent="0.35">
      <c r="A3" t="s">
        <v>289</v>
      </c>
      <c r="B3">
        <v>2</v>
      </c>
      <c r="C3" t="s">
        <v>48</v>
      </c>
      <c r="D3" t="s">
        <v>55</v>
      </c>
      <c r="E3" t="s">
        <v>124</v>
      </c>
      <c r="F3">
        <v>2</v>
      </c>
      <c r="G3">
        <v>6.0000000000000001E-3</v>
      </c>
    </row>
    <row r="4" spans="1:8" x14ac:dyDescent="0.35">
      <c r="A4" t="s">
        <v>289</v>
      </c>
      <c r="B4">
        <v>2</v>
      </c>
      <c r="C4" t="s">
        <v>141</v>
      </c>
      <c r="D4" t="s">
        <v>55</v>
      </c>
      <c r="E4" t="s">
        <v>115</v>
      </c>
      <c r="F4">
        <v>1</v>
      </c>
      <c r="G4">
        <v>6.0000000000000001E-3</v>
      </c>
    </row>
    <row r="5" spans="1:8" x14ac:dyDescent="0.35">
      <c r="A5" t="s">
        <v>289</v>
      </c>
      <c r="B5">
        <v>2</v>
      </c>
      <c r="C5" t="s">
        <v>61</v>
      </c>
      <c r="D5" t="s">
        <v>55</v>
      </c>
      <c r="E5" t="s">
        <v>115</v>
      </c>
      <c r="F5">
        <v>47</v>
      </c>
      <c r="G5">
        <v>0.1</v>
      </c>
    </row>
    <row r="6" spans="1:8" x14ac:dyDescent="0.35">
      <c r="A6" t="s">
        <v>289</v>
      </c>
      <c r="B6">
        <v>2</v>
      </c>
      <c r="C6" t="s">
        <v>61</v>
      </c>
      <c r="D6" t="s">
        <v>55</v>
      </c>
      <c r="E6" t="s">
        <v>124</v>
      </c>
      <c r="F6">
        <v>2</v>
      </c>
      <c r="G6">
        <v>0.1</v>
      </c>
    </row>
    <row r="7" spans="1:8" x14ac:dyDescent="0.35">
      <c r="A7" t="s">
        <v>289</v>
      </c>
      <c r="B7">
        <v>3</v>
      </c>
      <c r="C7" t="s">
        <v>48</v>
      </c>
      <c r="D7" t="s">
        <v>55</v>
      </c>
      <c r="E7" t="s">
        <v>115</v>
      </c>
      <c r="F7">
        <v>14</v>
      </c>
      <c r="G7">
        <v>6.0000000000000001E-3</v>
      </c>
    </row>
    <row r="8" spans="1:8" x14ac:dyDescent="0.35">
      <c r="A8" t="s">
        <v>289</v>
      </c>
      <c r="B8">
        <v>3</v>
      </c>
      <c r="C8" t="s">
        <v>48</v>
      </c>
      <c r="D8" t="s">
        <v>58</v>
      </c>
      <c r="E8" t="s">
        <v>158</v>
      </c>
      <c r="F8">
        <v>2</v>
      </c>
      <c r="G8">
        <v>6.0000000000000001E-3</v>
      </c>
    </row>
    <row r="9" spans="1:8" x14ac:dyDescent="0.35">
      <c r="A9" t="s">
        <v>289</v>
      </c>
      <c r="B9">
        <v>3</v>
      </c>
      <c r="C9" t="s">
        <v>141</v>
      </c>
      <c r="D9" t="s">
        <v>55</v>
      </c>
      <c r="E9" t="s">
        <v>115</v>
      </c>
      <c r="F9">
        <v>5</v>
      </c>
      <c r="G9">
        <v>6.0000000000000001E-3</v>
      </c>
    </row>
    <row r="10" spans="1:8" x14ac:dyDescent="0.35">
      <c r="A10" t="s">
        <v>289</v>
      </c>
      <c r="B10">
        <v>3</v>
      </c>
      <c r="C10" t="s">
        <v>141</v>
      </c>
      <c r="D10" t="s">
        <v>55</v>
      </c>
      <c r="E10" t="s">
        <v>124</v>
      </c>
      <c r="F10">
        <v>10</v>
      </c>
      <c r="G10">
        <v>6.0000000000000001E-3</v>
      </c>
    </row>
    <row r="11" spans="1:8" x14ac:dyDescent="0.35">
      <c r="A11" t="s">
        <v>289</v>
      </c>
      <c r="B11">
        <v>3</v>
      </c>
      <c r="C11" t="s">
        <v>50</v>
      </c>
      <c r="D11" t="s">
        <v>55</v>
      </c>
      <c r="E11" t="s">
        <v>124</v>
      </c>
      <c r="F11">
        <v>1</v>
      </c>
      <c r="G11">
        <v>6.0000000000000001E-3</v>
      </c>
    </row>
    <row r="12" spans="1:8" x14ac:dyDescent="0.35">
      <c r="A12" t="s">
        <v>289</v>
      </c>
      <c r="B12">
        <v>3</v>
      </c>
      <c r="C12" t="s">
        <v>61</v>
      </c>
      <c r="D12" t="s">
        <v>55</v>
      </c>
      <c r="E12" t="s">
        <v>115</v>
      </c>
      <c r="F12">
        <v>5</v>
      </c>
      <c r="G12">
        <v>6.0000000000000001E-3</v>
      </c>
    </row>
    <row r="13" spans="1:8" x14ac:dyDescent="0.35">
      <c r="A13" t="s">
        <v>289</v>
      </c>
      <c r="B13">
        <v>3</v>
      </c>
      <c r="C13" t="s">
        <v>61</v>
      </c>
      <c r="D13" t="s">
        <v>55</v>
      </c>
      <c r="E13" t="s">
        <v>124</v>
      </c>
      <c r="F13">
        <v>16</v>
      </c>
      <c r="G13">
        <v>6.0000000000000001E-3</v>
      </c>
    </row>
    <row r="14" spans="1:8" x14ac:dyDescent="0.35">
      <c r="A14" t="s">
        <v>289</v>
      </c>
      <c r="B14">
        <v>4</v>
      </c>
      <c r="C14" t="s">
        <v>48</v>
      </c>
      <c r="D14" t="s">
        <v>55</v>
      </c>
      <c r="E14" t="s">
        <v>115</v>
      </c>
      <c r="F14">
        <v>1</v>
      </c>
      <c r="G14">
        <v>6.0000000000000001E-3</v>
      </c>
    </row>
    <row r="15" spans="1:8" x14ac:dyDescent="0.35">
      <c r="A15" t="s">
        <v>289</v>
      </c>
      <c r="B15">
        <v>4</v>
      </c>
      <c r="C15" t="s">
        <v>61</v>
      </c>
      <c r="D15" t="s">
        <v>55</v>
      </c>
      <c r="E15" t="s">
        <v>115</v>
      </c>
      <c r="F15">
        <v>6</v>
      </c>
      <c r="G15">
        <v>0.1</v>
      </c>
    </row>
    <row r="16" spans="1:8" x14ac:dyDescent="0.35">
      <c r="A16" t="s">
        <v>289</v>
      </c>
      <c r="B16">
        <v>4</v>
      </c>
      <c r="C16" t="s">
        <v>61</v>
      </c>
      <c r="D16" t="s">
        <v>55</v>
      </c>
      <c r="E16" t="s">
        <v>124</v>
      </c>
      <c r="F16">
        <v>1</v>
      </c>
      <c r="G16">
        <v>0.1</v>
      </c>
    </row>
    <row r="17" spans="1:7" x14ac:dyDescent="0.35">
      <c r="A17" t="s">
        <v>289</v>
      </c>
      <c r="B17">
        <v>5</v>
      </c>
      <c r="C17" t="s">
        <v>48</v>
      </c>
      <c r="D17" t="s">
        <v>55</v>
      </c>
      <c r="E17" t="s">
        <v>124</v>
      </c>
      <c r="F17">
        <v>1</v>
      </c>
      <c r="G17">
        <v>6.0000000000000001E-3</v>
      </c>
    </row>
    <row r="18" spans="1:7" x14ac:dyDescent="0.35">
      <c r="A18" t="s">
        <v>289</v>
      </c>
      <c r="B18">
        <v>5</v>
      </c>
      <c r="C18" t="s">
        <v>48</v>
      </c>
      <c r="D18" t="s">
        <v>55</v>
      </c>
      <c r="E18" t="s">
        <v>56</v>
      </c>
      <c r="F18">
        <v>3</v>
      </c>
      <c r="G18">
        <v>6.0000000000000001E-3</v>
      </c>
    </row>
    <row r="19" spans="1:7" x14ac:dyDescent="0.35">
      <c r="A19" t="s">
        <v>289</v>
      </c>
      <c r="B19">
        <v>5</v>
      </c>
      <c r="C19" t="s">
        <v>141</v>
      </c>
      <c r="D19" t="s">
        <v>55</v>
      </c>
      <c r="E19" t="s">
        <v>124</v>
      </c>
      <c r="F19">
        <v>1</v>
      </c>
      <c r="G19">
        <v>6.0000000000000001E-3</v>
      </c>
    </row>
    <row r="20" spans="1:7" x14ac:dyDescent="0.35">
      <c r="A20" t="s">
        <v>289</v>
      </c>
      <c r="B20">
        <v>5</v>
      </c>
      <c r="C20" t="s">
        <v>45</v>
      </c>
      <c r="D20" t="s">
        <v>55</v>
      </c>
      <c r="E20" t="s">
        <v>57</v>
      </c>
      <c r="F20">
        <v>2</v>
      </c>
      <c r="G20">
        <v>6.0000000000000001E-3</v>
      </c>
    </row>
    <row r="21" spans="1:7" x14ac:dyDescent="0.35">
      <c r="A21" t="s">
        <v>289</v>
      </c>
      <c r="B21">
        <v>5</v>
      </c>
      <c r="C21" t="s">
        <v>61</v>
      </c>
      <c r="D21" t="s">
        <v>55</v>
      </c>
      <c r="E21" t="s">
        <v>115</v>
      </c>
      <c r="F21">
        <v>2</v>
      </c>
      <c r="G21">
        <v>6.0000000000000001E-3</v>
      </c>
    </row>
    <row r="22" spans="1:7" x14ac:dyDescent="0.35">
      <c r="A22" t="s">
        <v>289</v>
      </c>
      <c r="B22">
        <v>5</v>
      </c>
      <c r="C22" t="s">
        <v>61</v>
      </c>
      <c r="D22" t="s">
        <v>55</v>
      </c>
      <c r="E22" t="s">
        <v>124</v>
      </c>
      <c r="F22">
        <v>13</v>
      </c>
      <c r="G22">
        <v>6.0000000000000001E-3</v>
      </c>
    </row>
    <row r="23" spans="1:7" x14ac:dyDescent="0.35">
      <c r="A23" t="s">
        <v>289</v>
      </c>
      <c r="B23">
        <v>5</v>
      </c>
      <c r="C23" t="s">
        <v>61</v>
      </c>
      <c r="D23" t="s">
        <v>55</v>
      </c>
      <c r="E23" t="s">
        <v>56</v>
      </c>
      <c r="F23">
        <v>1</v>
      </c>
      <c r="G23">
        <v>6.0000000000000001E-3</v>
      </c>
    </row>
    <row r="24" spans="1:7" x14ac:dyDescent="0.35">
      <c r="A24" t="s">
        <v>289</v>
      </c>
      <c r="B24">
        <v>7</v>
      </c>
      <c r="C24" t="s">
        <v>48</v>
      </c>
      <c r="D24" t="s">
        <v>55</v>
      </c>
      <c r="E24" t="s">
        <v>115</v>
      </c>
      <c r="F24">
        <v>2</v>
      </c>
      <c r="G24">
        <v>6.0000000000000001E-3</v>
      </c>
    </row>
    <row r="25" spans="1:7" x14ac:dyDescent="0.35">
      <c r="A25" t="s">
        <v>289</v>
      </c>
      <c r="B25">
        <v>7</v>
      </c>
      <c r="C25" t="s">
        <v>141</v>
      </c>
      <c r="D25" t="s">
        <v>55</v>
      </c>
      <c r="E25" t="s">
        <v>115</v>
      </c>
      <c r="F25">
        <v>2</v>
      </c>
      <c r="G25">
        <v>6.0000000000000001E-3</v>
      </c>
    </row>
    <row r="26" spans="1:7" x14ac:dyDescent="0.35">
      <c r="A26" t="s">
        <v>289</v>
      </c>
      <c r="B26">
        <v>7</v>
      </c>
      <c r="C26" t="s">
        <v>61</v>
      </c>
      <c r="D26" t="s">
        <v>55</v>
      </c>
      <c r="E26" t="s">
        <v>115</v>
      </c>
      <c r="F26">
        <v>10</v>
      </c>
      <c r="G26">
        <v>0.1</v>
      </c>
    </row>
    <row r="27" spans="1:7" x14ac:dyDescent="0.35">
      <c r="A27" t="s">
        <v>289</v>
      </c>
      <c r="B27">
        <v>7</v>
      </c>
      <c r="C27" t="s">
        <v>61</v>
      </c>
      <c r="D27" t="s">
        <v>55</v>
      </c>
      <c r="E27" t="s">
        <v>124</v>
      </c>
      <c r="F27">
        <v>18</v>
      </c>
      <c r="G27">
        <v>0.1</v>
      </c>
    </row>
    <row r="28" spans="1:7" x14ac:dyDescent="0.35">
      <c r="A28" t="s">
        <v>288</v>
      </c>
      <c r="B28">
        <v>6</v>
      </c>
      <c r="C28" t="s">
        <v>48</v>
      </c>
      <c r="D28" t="s">
        <v>55</v>
      </c>
      <c r="E28" t="s">
        <v>115</v>
      </c>
      <c r="F28">
        <v>7</v>
      </c>
      <c r="G28">
        <v>6.0000000000000001E-3</v>
      </c>
    </row>
    <row r="29" spans="1:7" x14ac:dyDescent="0.35">
      <c r="A29" t="s">
        <v>288</v>
      </c>
      <c r="B29">
        <v>6</v>
      </c>
      <c r="C29" t="s">
        <v>141</v>
      </c>
      <c r="D29" t="s">
        <v>55</v>
      </c>
      <c r="E29" t="s">
        <v>115</v>
      </c>
      <c r="F29">
        <v>36</v>
      </c>
      <c r="G29">
        <v>6.0000000000000001E-3</v>
      </c>
    </row>
    <row r="30" spans="1:7" x14ac:dyDescent="0.35">
      <c r="A30" t="s">
        <v>288</v>
      </c>
      <c r="B30">
        <v>6</v>
      </c>
      <c r="C30" t="s">
        <v>141</v>
      </c>
      <c r="D30" t="s">
        <v>55</v>
      </c>
      <c r="E30" t="s">
        <v>124</v>
      </c>
      <c r="F30">
        <v>4</v>
      </c>
      <c r="G30">
        <v>6.0000000000000001E-3</v>
      </c>
    </row>
    <row r="31" spans="1:7" x14ac:dyDescent="0.35">
      <c r="A31" t="s">
        <v>288</v>
      </c>
      <c r="B31">
        <v>6</v>
      </c>
      <c r="C31" t="s">
        <v>61</v>
      </c>
      <c r="D31" t="s">
        <v>55</v>
      </c>
      <c r="E31" t="s">
        <v>115</v>
      </c>
      <c r="F31">
        <v>28</v>
      </c>
      <c r="G31">
        <v>6.0000000000000001E-3</v>
      </c>
    </row>
    <row r="32" spans="1:7" x14ac:dyDescent="0.35">
      <c r="A32" t="s">
        <v>288</v>
      </c>
      <c r="B32">
        <v>6</v>
      </c>
      <c r="C32" t="s">
        <v>61</v>
      </c>
      <c r="D32" t="s">
        <v>55</v>
      </c>
      <c r="E32" t="s">
        <v>124</v>
      </c>
      <c r="F32">
        <v>7</v>
      </c>
      <c r="G32">
        <v>6.0000000000000001E-3</v>
      </c>
    </row>
    <row r="33" spans="1:7" x14ac:dyDescent="0.35">
      <c r="A33" t="s">
        <v>288</v>
      </c>
      <c r="B33">
        <v>8</v>
      </c>
      <c r="C33" t="s">
        <v>48</v>
      </c>
      <c r="D33" t="s">
        <v>55</v>
      </c>
      <c r="E33" t="s">
        <v>115</v>
      </c>
      <c r="F33">
        <v>1</v>
      </c>
      <c r="G33">
        <v>6.0000000000000001E-3</v>
      </c>
    </row>
    <row r="34" spans="1:7" x14ac:dyDescent="0.35">
      <c r="A34" t="s">
        <v>288</v>
      </c>
      <c r="B34">
        <v>8</v>
      </c>
      <c r="C34" t="s">
        <v>45</v>
      </c>
      <c r="D34" t="s">
        <v>55</v>
      </c>
      <c r="E34" t="s">
        <v>124</v>
      </c>
      <c r="F34">
        <v>1</v>
      </c>
      <c r="G34">
        <v>6.0000000000000001E-3</v>
      </c>
    </row>
    <row r="35" spans="1:7" x14ac:dyDescent="0.35">
      <c r="A35" t="s">
        <v>288</v>
      </c>
      <c r="B35">
        <v>8</v>
      </c>
      <c r="C35" t="s">
        <v>45</v>
      </c>
      <c r="D35" t="s">
        <v>55</v>
      </c>
      <c r="E35" t="s">
        <v>57</v>
      </c>
      <c r="F35">
        <v>5</v>
      </c>
      <c r="G35">
        <v>6.0000000000000001E-3</v>
      </c>
    </row>
    <row r="36" spans="1:7" x14ac:dyDescent="0.35">
      <c r="A36" t="s">
        <v>288</v>
      </c>
      <c r="B36">
        <v>8</v>
      </c>
      <c r="C36" t="s">
        <v>45</v>
      </c>
      <c r="D36" t="s">
        <v>55</v>
      </c>
      <c r="E36" t="s">
        <v>56</v>
      </c>
      <c r="F36">
        <v>1</v>
      </c>
      <c r="G36">
        <v>6.0000000000000001E-3</v>
      </c>
    </row>
    <row r="37" spans="1:7" x14ac:dyDescent="0.35">
      <c r="A37" t="s">
        <v>288</v>
      </c>
      <c r="B37">
        <v>10</v>
      </c>
      <c r="C37" t="s">
        <v>48</v>
      </c>
      <c r="D37" t="s">
        <v>55</v>
      </c>
      <c r="E37" t="s">
        <v>115</v>
      </c>
      <c r="F37">
        <v>2</v>
      </c>
      <c r="G37">
        <v>6.0000000000000001E-3</v>
      </c>
    </row>
    <row r="38" spans="1:7" x14ac:dyDescent="0.35">
      <c r="A38" t="s">
        <v>288</v>
      </c>
      <c r="B38">
        <v>10</v>
      </c>
      <c r="C38" t="s">
        <v>61</v>
      </c>
      <c r="D38" t="s">
        <v>55</v>
      </c>
      <c r="E38" t="s">
        <v>115</v>
      </c>
      <c r="F38">
        <v>13</v>
      </c>
      <c r="G38">
        <v>6.0000000000000001E-3</v>
      </c>
    </row>
    <row r="39" spans="1:7" x14ac:dyDescent="0.35">
      <c r="A39" t="s">
        <v>288</v>
      </c>
      <c r="B39">
        <v>10</v>
      </c>
      <c r="C39" t="s">
        <v>61</v>
      </c>
      <c r="D39" t="s">
        <v>55</v>
      </c>
      <c r="E39" t="s">
        <v>124</v>
      </c>
      <c r="F39">
        <v>8</v>
      </c>
      <c r="G39">
        <v>6.0000000000000001E-3</v>
      </c>
    </row>
    <row r="40" spans="1:7" x14ac:dyDescent="0.35">
      <c r="A40" t="s">
        <v>288</v>
      </c>
      <c r="B40">
        <v>11</v>
      </c>
      <c r="C40" t="s">
        <v>298</v>
      </c>
      <c r="D40" t="s">
        <v>55</v>
      </c>
      <c r="E40" t="s">
        <v>124</v>
      </c>
      <c r="F40">
        <v>1</v>
      </c>
      <c r="G40">
        <v>6.0000000000000001E-3</v>
      </c>
    </row>
    <row r="41" spans="1:7" x14ac:dyDescent="0.35">
      <c r="A41" t="s">
        <v>288</v>
      </c>
      <c r="B41">
        <v>11</v>
      </c>
      <c r="C41" t="s">
        <v>298</v>
      </c>
      <c r="D41" t="s">
        <v>55</v>
      </c>
      <c r="E41" t="s">
        <v>57</v>
      </c>
      <c r="F41">
        <v>17</v>
      </c>
      <c r="G41">
        <v>6.0000000000000001E-3</v>
      </c>
    </row>
    <row r="42" spans="1:7" x14ac:dyDescent="0.35">
      <c r="A42" t="s">
        <v>288</v>
      </c>
      <c r="B42">
        <v>13</v>
      </c>
      <c r="C42" t="s">
        <v>48</v>
      </c>
      <c r="D42" t="s">
        <v>55</v>
      </c>
      <c r="E42" t="s">
        <v>115</v>
      </c>
      <c r="F42">
        <v>3</v>
      </c>
      <c r="G42">
        <v>6.0000000000000001E-3</v>
      </c>
    </row>
    <row r="43" spans="1:7" x14ac:dyDescent="0.35">
      <c r="A43" t="s">
        <v>288</v>
      </c>
      <c r="B43">
        <v>15</v>
      </c>
      <c r="C43" t="s">
        <v>48</v>
      </c>
      <c r="D43" t="s">
        <v>55</v>
      </c>
      <c r="E43" t="s">
        <v>115</v>
      </c>
      <c r="F43">
        <v>20</v>
      </c>
      <c r="G43">
        <v>6.0000000000000001E-3</v>
      </c>
    </row>
    <row r="44" spans="1:7" x14ac:dyDescent="0.35">
      <c r="A44" t="s">
        <v>288</v>
      </c>
      <c r="B44">
        <v>15</v>
      </c>
      <c r="C44" t="s">
        <v>141</v>
      </c>
      <c r="D44" t="s">
        <v>55</v>
      </c>
      <c r="E44" t="s">
        <v>115</v>
      </c>
      <c r="F44">
        <v>1</v>
      </c>
      <c r="G44">
        <v>6.0000000000000001E-3</v>
      </c>
    </row>
    <row r="45" spans="1:7" x14ac:dyDescent="0.35">
      <c r="A45" t="s">
        <v>288</v>
      </c>
      <c r="B45">
        <v>15</v>
      </c>
      <c r="C45" t="s">
        <v>61</v>
      </c>
      <c r="D45" t="s">
        <v>55</v>
      </c>
      <c r="E45" t="s">
        <v>115</v>
      </c>
      <c r="F45">
        <v>7</v>
      </c>
      <c r="G45">
        <v>6.0000000000000001E-3</v>
      </c>
    </row>
    <row r="46" spans="1:7" x14ac:dyDescent="0.35">
      <c r="A46" t="s">
        <v>288</v>
      </c>
      <c r="B46">
        <v>17</v>
      </c>
      <c r="C46" t="s">
        <v>48</v>
      </c>
      <c r="D46" t="s">
        <v>55</v>
      </c>
      <c r="E46" t="s">
        <v>115</v>
      </c>
      <c r="F46">
        <v>14</v>
      </c>
      <c r="G46">
        <v>6.0000000000000001E-3</v>
      </c>
    </row>
    <row r="47" spans="1:7" x14ac:dyDescent="0.35">
      <c r="A47" t="s">
        <v>288</v>
      </c>
      <c r="B47">
        <v>17</v>
      </c>
      <c r="C47" t="s">
        <v>61</v>
      </c>
      <c r="D47" t="s">
        <v>55</v>
      </c>
      <c r="E47" t="s">
        <v>115</v>
      </c>
      <c r="F47">
        <v>46</v>
      </c>
      <c r="G47">
        <v>6.0000000000000001E-3</v>
      </c>
    </row>
    <row r="48" spans="1:7" x14ac:dyDescent="0.35">
      <c r="A48" t="s">
        <v>288</v>
      </c>
      <c r="B48">
        <v>17</v>
      </c>
      <c r="C48" t="s">
        <v>61</v>
      </c>
      <c r="D48" t="s">
        <v>55</v>
      </c>
      <c r="E48" t="s">
        <v>124</v>
      </c>
      <c r="F48">
        <v>57</v>
      </c>
      <c r="G48">
        <v>6.0000000000000001E-3</v>
      </c>
    </row>
    <row r="49" spans="1:8" x14ac:dyDescent="0.35">
      <c r="A49" t="s">
        <v>288</v>
      </c>
      <c r="B49">
        <v>18</v>
      </c>
      <c r="C49" t="s">
        <v>48</v>
      </c>
      <c r="D49" t="s">
        <v>55</v>
      </c>
      <c r="E49" t="s">
        <v>115</v>
      </c>
      <c r="F49">
        <v>36</v>
      </c>
      <c r="G49">
        <v>6.0000000000000001E-3</v>
      </c>
    </row>
    <row r="50" spans="1:8" x14ac:dyDescent="0.35">
      <c r="A50" t="s">
        <v>288</v>
      </c>
      <c r="B50">
        <v>18</v>
      </c>
      <c r="C50" t="s">
        <v>141</v>
      </c>
      <c r="D50" t="s">
        <v>55</v>
      </c>
      <c r="E50" t="s">
        <v>115</v>
      </c>
      <c r="F50">
        <v>2</v>
      </c>
      <c r="G50">
        <v>6.0000000000000001E-3</v>
      </c>
    </row>
    <row r="51" spans="1:8" x14ac:dyDescent="0.35">
      <c r="A51" t="s">
        <v>288</v>
      </c>
      <c r="B51">
        <v>18</v>
      </c>
      <c r="C51" t="s">
        <v>61</v>
      </c>
      <c r="D51" t="s">
        <v>55</v>
      </c>
      <c r="E51" t="s">
        <v>115</v>
      </c>
      <c r="F51">
        <v>12</v>
      </c>
      <c r="G51">
        <v>6.0000000000000001E-3</v>
      </c>
    </row>
    <row r="52" spans="1:8" x14ac:dyDescent="0.35">
      <c r="A52" t="s">
        <v>288</v>
      </c>
      <c r="B52">
        <v>19</v>
      </c>
      <c r="C52" t="s">
        <v>202</v>
      </c>
      <c r="G52">
        <v>0.1</v>
      </c>
      <c r="H52" t="s">
        <v>661</v>
      </c>
    </row>
    <row r="53" spans="1:8" x14ac:dyDescent="0.35">
      <c r="A53" t="s">
        <v>288</v>
      </c>
      <c r="B53">
        <v>20</v>
      </c>
      <c r="C53" t="s">
        <v>48</v>
      </c>
      <c r="D53" t="s">
        <v>55</v>
      </c>
      <c r="E53" t="s">
        <v>115</v>
      </c>
      <c r="F53">
        <v>3</v>
      </c>
      <c r="G53">
        <v>6.0000000000000001E-3</v>
      </c>
    </row>
    <row r="54" spans="1:8" x14ac:dyDescent="0.35">
      <c r="A54" t="s">
        <v>27</v>
      </c>
      <c r="B54">
        <v>1</v>
      </c>
      <c r="C54" t="s">
        <v>45</v>
      </c>
      <c r="D54" t="s">
        <v>55</v>
      </c>
      <c r="E54" t="s">
        <v>57</v>
      </c>
      <c r="F54">
        <v>2</v>
      </c>
      <c r="G54">
        <v>0.01</v>
      </c>
    </row>
    <row r="55" spans="1:8" x14ac:dyDescent="0.35">
      <c r="A55" t="s">
        <v>27</v>
      </c>
      <c r="B55">
        <v>1</v>
      </c>
      <c r="C55" t="s">
        <v>45</v>
      </c>
      <c r="D55" t="s">
        <v>55</v>
      </c>
      <c r="E55" t="s">
        <v>56</v>
      </c>
      <c r="F55">
        <v>5</v>
      </c>
      <c r="G55">
        <v>0.01</v>
      </c>
    </row>
    <row r="56" spans="1:8" x14ac:dyDescent="0.35">
      <c r="A56" t="s">
        <v>27</v>
      </c>
      <c r="B56">
        <v>1</v>
      </c>
      <c r="C56" t="s">
        <v>45</v>
      </c>
      <c r="D56" t="s">
        <v>58</v>
      </c>
      <c r="E56" t="s">
        <v>59</v>
      </c>
      <c r="F56">
        <v>52</v>
      </c>
      <c r="G56">
        <v>0.01</v>
      </c>
    </row>
    <row r="57" spans="1:8" x14ac:dyDescent="0.35">
      <c r="A57" t="s">
        <v>27</v>
      </c>
      <c r="B57">
        <v>1</v>
      </c>
      <c r="C57" t="s">
        <v>45</v>
      </c>
      <c r="D57" t="s">
        <v>58</v>
      </c>
      <c r="E57" t="s">
        <v>60</v>
      </c>
      <c r="F57">
        <v>7</v>
      </c>
      <c r="G57">
        <v>0.01</v>
      </c>
    </row>
    <row r="58" spans="1:8" x14ac:dyDescent="0.35">
      <c r="A58" t="s">
        <v>27</v>
      </c>
      <c r="B58">
        <v>3</v>
      </c>
      <c r="C58" t="s">
        <v>61</v>
      </c>
      <c r="D58" t="s">
        <v>55</v>
      </c>
      <c r="E58" t="s">
        <v>124</v>
      </c>
      <c r="F58">
        <v>11</v>
      </c>
      <c r="G58">
        <v>0.05</v>
      </c>
    </row>
    <row r="59" spans="1:8" x14ac:dyDescent="0.35">
      <c r="A59" t="s">
        <v>27</v>
      </c>
      <c r="B59">
        <v>3</v>
      </c>
      <c r="C59" t="s">
        <v>61</v>
      </c>
      <c r="D59" t="s">
        <v>55</v>
      </c>
      <c r="E59" t="s">
        <v>56</v>
      </c>
      <c r="F59">
        <v>3</v>
      </c>
      <c r="G59">
        <v>0.05</v>
      </c>
    </row>
    <row r="60" spans="1:8" x14ac:dyDescent="0.35">
      <c r="A60" t="s">
        <v>27</v>
      </c>
      <c r="B60">
        <v>6</v>
      </c>
      <c r="C60" t="s">
        <v>48</v>
      </c>
      <c r="D60" t="s">
        <v>55</v>
      </c>
      <c r="E60" t="s">
        <v>115</v>
      </c>
      <c r="F60">
        <v>3</v>
      </c>
      <c r="G60">
        <v>0.01</v>
      </c>
    </row>
    <row r="61" spans="1:8" x14ac:dyDescent="0.35">
      <c r="A61" t="s">
        <v>27</v>
      </c>
      <c r="B61">
        <v>6</v>
      </c>
      <c r="C61" t="s">
        <v>48</v>
      </c>
      <c r="D61" t="s">
        <v>55</v>
      </c>
      <c r="E61" t="s">
        <v>124</v>
      </c>
      <c r="F61">
        <v>1</v>
      </c>
      <c r="G61">
        <v>0.01</v>
      </c>
    </row>
    <row r="62" spans="1:8" x14ac:dyDescent="0.35">
      <c r="A62" t="s">
        <v>27</v>
      </c>
      <c r="B62">
        <v>6</v>
      </c>
      <c r="C62" t="s">
        <v>141</v>
      </c>
      <c r="D62" t="s">
        <v>55</v>
      </c>
      <c r="E62" t="s">
        <v>115</v>
      </c>
      <c r="F62">
        <v>7</v>
      </c>
      <c r="G62">
        <v>0.01</v>
      </c>
    </row>
    <row r="63" spans="1:8" x14ac:dyDescent="0.35">
      <c r="A63" t="s">
        <v>27</v>
      </c>
      <c r="B63">
        <v>6</v>
      </c>
      <c r="C63" t="s">
        <v>141</v>
      </c>
      <c r="D63" t="s">
        <v>55</v>
      </c>
      <c r="E63" t="s">
        <v>124</v>
      </c>
      <c r="F63">
        <v>1</v>
      </c>
      <c r="G63">
        <v>0.01</v>
      </c>
    </row>
    <row r="64" spans="1:8" x14ac:dyDescent="0.35">
      <c r="A64" t="s">
        <v>27</v>
      </c>
      <c r="B64">
        <v>6</v>
      </c>
      <c r="C64" t="s">
        <v>136</v>
      </c>
      <c r="D64" t="s">
        <v>55</v>
      </c>
      <c r="E64" t="s">
        <v>124</v>
      </c>
      <c r="F64">
        <v>1</v>
      </c>
      <c r="G64">
        <v>0.01</v>
      </c>
    </row>
    <row r="65" spans="1:7" x14ac:dyDescent="0.35">
      <c r="A65" t="s">
        <v>27</v>
      </c>
      <c r="B65">
        <v>6</v>
      </c>
      <c r="C65" t="s">
        <v>136</v>
      </c>
      <c r="D65" t="s">
        <v>55</v>
      </c>
      <c r="E65" t="s">
        <v>57</v>
      </c>
      <c r="F65">
        <v>7</v>
      </c>
      <c r="G65">
        <v>0.01</v>
      </c>
    </row>
    <row r="66" spans="1:7" x14ac:dyDescent="0.35">
      <c r="A66" t="s">
        <v>27</v>
      </c>
      <c r="B66">
        <v>6</v>
      </c>
      <c r="C66" t="s">
        <v>136</v>
      </c>
      <c r="D66" t="s">
        <v>55</v>
      </c>
      <c r="E66" t="s">
        <v>56</v>
      </c>
      <c r="F66">
        <v>5</v>
      </c>
      <c r="G66">
        <v>0.01</v>
      </c>
    </row>
    <row r="67" spans="1:7" x14ac:dyDescent="0.35">
      <c r="A67" t="s">
        <v>27</v>
      </c>
      <c r="B67">
        <v>6</v>
      </c>
      <c r="C67" t="s">
        <v>136</v>
      </c>
      <c r="D67" t="s">
        <v>58</v>
      </c>
      <c r="E67" t="s">
        <v>59</v>
      </c>
      <c r="F67">
        <v>9</v>
      </c>
      <c r="G67">
        <v>0.01</v>
      </c>
    </row>
    <row r="68" spans="1:7" x14ac:dyDescent="0.35">
      <c r="A68" t="s">
        <v>27</v>
      </c>
      <c r="B68">
        <v>6</v>
      </c>
      <c r="C68" t="s">
        <v>61</v>
      </c>
      <c r="D68" t="s">
        <v>55</v>
      </c>
      <c r="E68" t="s">
        <v>115</v>
      </c>
      <c r="F68">
        <v>15</v>
      </c>
      <c r="G68">
        <v>0.05</v>
      </c>
    </row>
    <row r="69" spans="1:7" x14ac:dyDescent="0.35">
      <c r="A69" t="s">
        <v>27</v>
      </c>
      <c r="B69">
        <v>6</v>
      </c>
      <c r="C69" t="s">
        <v>61</v>
      </c>
      <c r="D69" t="s">
        <v>55</v>
      </c>
      <c r="E69" t="s">
        <v>124</v>
      </c>
      <c r="F69">
        <v>51</v>
      </c>
      <c r="G69">
        <v>0.05</v>
      </c>
    </row>
    <row r="70" spans="1:7" x14ac:dyDescent="0.35">
      <c r="A70" t="s">
        <v>27</v>
      </c>
      <c r="B70">
        <v>6</v>
      </c>
      <c r="C70" t="s">
        <v>61</v>
      </c>
      <c r="D70" t="s">
        <v>55</v>
      </c>
      <c r="E70" t="s">
        <v>57</v>
      </c>
      <c r="F70">
        <v>1</v>
      </c>
      <c r="G70">
        <v>0.05</v>
      </c>
    </row>
    <row r="71" spans="1:7" x14ac:dyDescent="0.35">
      <c r="A71" t="s">
        <v>27</v>
      </c>
      <c r="B71">
        <v>6</v>
      </c>
      <c r="C71" t="s">
        <v>61</v>
      </c>
      <c r="D71" t="s">
        <v>55</v>
      </c>
      <c r="E71" t="s">
        <v>56</v>
      </c>
      <c r="F71">
        <v>4</v>
      </c>
      <c r="G71">
        <v>0.05</v>
      </c>
    </row>
    <row r="72" spans="1:7" x14ac:dyDescent="0.35">
      <c r="A72" t="s">
        <v>27</v>
      </c>
      <c r="B72">
        <v>8</v>
      </c>
      <c r="C72" t="s">
        <v>48</v>
      </c>
      <c r="D72" t="s">
        <v>55</v>
      </c>
      <c r="E72" t="s">
        <v>115</v>
      </c>
      <c r="F72">
        <v>91</v>
      </c>
      <c r="G72">
        <v>0.01</v>
      </c>
    </row>
    <row r="73" spans="1:7" x14ac:dyDescent="0.35">
      <c r="A73" t="s">
        <v>27</v>
      </c>
      <c r="B73">
        <v>8</v>
      </c>
      <c r="C73" t="s">
        <v>48</v>
      </c>
      <c r="D73" t="s">
        <v>55</v>
      </c>
      <c r="E73" t="s">
        <v>124</v>
      </c>
      <c r="F73">
        <v>5</v>
      </c>
      <c r="G73">
        <v>0.01</v>
      </c>
    </row>
    <row r="74" spans="1:7" x14ac:dyDescent="0.35">
      <c r="A74" t="s">
        <v>27</v>
      </c>
      <c r="B74">
        <v>8</v>
      </c>
      <c r="C74" t="s">
        <v>141</v>
      </c>
      <c r="D74" t="s">
        <v>55</v>
      </c>
      <c r="E74" t="s">
        <v>115</v>
      </c>
      <c r="F74">
        <v>41</v>
      </c>
      <c r="G74">
        <v>0.01</v>
      </c>
    </row>
    <row r="75" spans="1:7" x14ac:dyDescent="0.35">
      <c r="A75" t="s">
        <v>27</v>
      </c>
      <c r="B75">
        <v>8</v>
      </c>
      <c r="C75" t="s">
        <v>141</v>
      </c>
      <c r="D75" t="s">
        <v>55</v>
      </c>
      <c r="E75" t="s">
        <v>124</v>
      </c>
      <c r="F75">
        <v>23</v>
      </c>
      <c r="G75">
        <v>0.01</v>
      </c>
    </row>
    <row r="76" spans="1:7" x14ac:dyDescent="0.35">
      <c r="A76" t="s">
        <v>27</v>
      </c>
      <c r="B76">
        <v>8</v>
      </c>
      <c r="C76" t="s">
        <v>136</v>
      </c>
      <c r="D76" t="s">
        <v>55</v>
      </c>
      <c r="E76" t="s">
        <v>115</v>
      </c>
      <c r="F76">
        <v>4</v>
      </c>
      <c r="G76">
        <v>0.01</v>
      </c>
    </row>
    <row r="77" spans="1:7" x14ac:dyDescent="0.35">
      <c r="A77" t="s">
        <v>27</v>
      </c>
      <c r="B77">
        <v>8</v>
      </c>
      <c r="C77" t="s">
        <v>136</v>
      </c>
      <c r="D77" t="s">
        <v>55</v>
      </c>
      <c r="E77" t="s">
        <v>124</v>
      </c>
      <c r="F77">
        <v>8</v>
      </c>
      <c r="G77">
        <v>0.01</v>
      </c>
    </row>
    <row r="78" spans="1:7" x14ac:dyDescent="0.35">
      <c r="A78" t="s">
        <v>27</v>
      </c>
      <c r="B78">
        <v>8</v>
      </c>
      <c r="C78" t="s">
        <v>136</v>
      </c>
      <c r="D78" t="s">
        <v>55</v>
      </c>
      <c r="E78" t="s">
        <v>57</v>
      </c>
      <c r="F78">
        <v>18</v>
      </c>
      <c r="G78">
        <v>0.01</v>
      </c>
    </row>
    <row r="79" spans="1:7" x14ac:dyDescent="0.35">
      <c r="A79" t="s">
        <v>27</v>
      </c>
      <c r="B79">
        <v>8</v>
      </c>
      <c r="C79" t="s">
        <v>136</v>
      </c>
      <c r="D79" t="s">
        <v>55</v>
      </c>
      <c r="E79" t="s">
        <v>56</v>
      </c>
      <c r="F79">
        <v>25</v>
      </c>
      <c r="G79">
        <v>0.01</v>
      </c>
    </row>
    <row r="80" spans="1:7" x14ac:dyDescent="0.35">
      <c r="A80" t="s">
        <v>27</v>
      </c>
      <c r="B80">
        <v>8</v>
      </c>
      <c r="C80" t="s">
        <v>136</v>
      </c>
      <c r="D80" t="s">
        <v>58</v>
      </c>
      <c r="E80" t="s">
        <v>59</v>
      </c>
      <c r="F80">
        <v>34</v>
      </c>
      <c r="G80">
        <v>0.01</v>
      </c>
    </row>
    <row r="81" spans="1:7" x14ac:dyDescent="0.35">
      <c r="A81" t="s">
        <v>27</v>
      </c>
      <c r="B81">
        <v>8</v>
      </c>
      <c r="C81" t="s">
        <v>61</v>
      </c>
      <c r="D81" t="s">
        <v>55</v>
      </c>
      <c r="E81" t="s">
        <v>115</v>
      </c>
      <c r="F81">
        <v>76</v>
      </c>
      <c r="G81">
        <v>0.05</v>
      </c>
    </row>
    <row r="82" spans="1:7" x14ac:dyDescent="0.35">
      <c r="A82" t="s">
        <v>27</v>
      </c>
      <c r="B82">
        <v>8</v>
      </c>
      <c r="C82" t="s">
        <v>61</v>
      </c>
      <c r="D82" t="s">
        <v>55</v>
      </c>
      <c r="E82" t="s">
        <v>124</v>
      </c>
      <c r="F82">
        <v>177</v>
      </c>
      <c r="G82">
        <v>0.05</v>
      </c>
    </row>
    <row r="83" spans="1:7" x14ac:dyDescent="0.35">
      <c r="A83" t="s">
        <v>27</v>
      </c>
      <c r="B83">
        <v>9</v>
      </c>
      <c r="C83" t="s">
        <v>136</v>
      </c>
      <c r="D83" t="s">
        <v>55</v>
      </c>
      <c r="E83" t="s">
        <v>124</v>
      </c>
      <c r="F83">
        <v>3</v>
      </c>
      <c r="G83">
        <v>0.01</v>
      </c>
    </row>
    <row r="84" spans="1:7" x14ac:dyDescent="0.35">
      <c r="A84" t="s">
        <v>27</v>
      </c>
      <c r="B84">
        <v>9</v>
      </c>
      <c r="C84" t="s">
        <v>136</v>
      </c>
      <c r="D84" t="s">
        <v>55</v>
      </c>
      <c r="E84" t="s">
        <v>57</v>
      </c>
      <c r="F84">
        <v>37</v>
      </c>
      <c r="G84">
        <v>0.01</v>
      </c>
    </row>
    <row r="85" spans="1:7" x14ac:dyDescent="0.35">
      <c r="A85" t="s">
        <v>27</v>
      </c>
      <c r="B85">
        <v>9</v>
      </c>
      <c r="C85" t="s">
        <v>136</v>
      </c>
      <c r="D85" t="s">
        <v>55</v>
      </c>
      <c r="E85" t="s">
        <v>56</v>
      </c>
      <c r="F85">
        <v>33</v>
      </c>
      <c r="G85">
        <v>0.01</v>
      </c>
    </row>
    <row r="86" spans="1:7" x14ac:dyDescent="0.35">
      <c r="A86" t="s">
        <v>27</v>
      </c>
      <c r="B86">
        <v>9</v>
      </c>
      <c r="C86" t="s">
        <v>136</v>
      </c>
      <c r="D86" t="s">
        <v>58</v>
      </c>
      <c r="E86" t="s">
        <v>59</v>
      </c>
      <c r="F86">
        <v>70</v>
      </c>
      <c r="G86">
        <v>0.01</v>
      </c>
    </row>
    <row r="87" spans="1:7" x14ac:dyDescent="0.35">
      <c r="A87" t="s">
        <v>27</v>
      </c>
      <c r="B87">
        <v>9</v>
      </c>
      <c r="C87" t="s">
        <v>61</v>
      </c>
      <c r="D87" t="s">
        <v>55</v>
      </c>
      <c r="E87" t="s">
        <v>124</v>
      </c>
      <c r="F87">
        <v>4</v>
      </c>
      <c r="G87">
        <v>0.05</v>
      </c>
    </row>
    <row r="88" spans="1:7" x14ac:dyDescent="0.35">
      <c r="A88" t="s">
        <v>27</v>
      </c>
      <c r="B88">
        <v>9</v>
      </c>
      <c r="C88" t="s">
        <v>61</v>
      </c>
      <c r="D88" t="s">
        <v>55</v>
      </c>
      <c r="E88" t="s">
        <v>56</v>
      </c>
      <c r="F88">
        <v>1</v>
      </c>
      <c r="G88">
        <v>0.05</v>
      </c>
    </row>
    <row r="89" spans="1:7" x14ac:dyDescent="0.35">
      <c r="A89" t="s">
        <v>27</v>
      </c>
      <c r="B89">
        <v>16</v>
      </c>
      <c r="C89" t="s">
        <v>48</v>
      </c>
      <c r="D89" t="s">
        <v>55</v>
      </c>
      <c r="E89" t="s">
        <v>124</v>
      </c>
      <c r="F89">
        <v>1</v>
      </c>
      <c r="G89">
        <v>0.01</v>
      </c>
    </row>
    <row r="90" spans="1:7" x14ac:dyDescent="0.35">
      <c r="A90" t="s">
        <v>27</v>
      </c>
      <c r="B90">
        <v>16</v>
      </c>
      <c r="C90" t="s">
        <v>141</v>
      </c>
      <c r="D90" t="s">
        <v>55</v>
      </c>
      <c r="E90" t="s">
        <v>115</v>
      </c>
      <c r="F90">
        <v>11</v>
      </c>
      <c r="G90">
        <v>0.01</v>
      </c>
    </row>
    <row r="91" spans="1:7" x14ac:dyDescent="0.35">
      <c r="A91" t="s">
        <v>27</v>
      </c>
      <c r="B91">
        <v>16</v>
      </c>
      <c r="C91" t="s">
        <v>141</v>
      </c>
      <c r="D91" t="s">
        <v>55</v>
      </c>
      <c r="E91" t="s">
        <v>124</v>
      </c>
      <c r="F91">
        <v>46</v>
      </c>
      <c r="G91">
        <v>0.01</v>
      </c>
    </row>
    <row r="92" spans="1:7" x14ac:dyDescent="0.35">
      <c r="A92" t="s">
        <v>27</v>
      </c>
      <c r="B92">
        <v>16</v>
      </c>
      <c r="C92" t="s">
        <v>61</v>
      </c>
      <c r="D92" t="s">
        <v>55</v>
      </c>
      <c r="E92" t="s">
        <v>115</v>
      </c>
      <c r="F92">
        <v>12</v>
      </c>
      <c r="G92">
        <v>0.05</v>
      </c>
    </row>
    <row r="93" spans="1:7" x14ac:dyDescent="0.35">
      <c r="A93" t="s">
        <v>27</v>
      </c>
      <c r="B93">
        <v>16</v>
      </c>
      <c r="C93" t="s">
        <v>61</v>
      </c>
      <c r="D93" t="s">
        <v>55</v>
      </c>
      <c r="E93" t="s">
        <v>124</v>
      </c>
      <c r="F93">
        <v>326</v>
      </c>
      <c r="G93">
        <v>0.05</v>
      </c>
    </row>
    <row r="94" spans="1:7" x14ac:dyDescent="0.35">
      <c r="A94" t="s">
        <v>27</v>
      </c>
      <c r="B94">
        <v>16</v>
      </c>
      <c r="C94" t="s">
        <v>61</v>
      </c>
      <c r="D94" t="s">
        <v>55</v>
      </c>
      <c r="E94" t="s">
        <v>57</v>
      </c>
      <c r="F94">
        <v>12</v>
      </c>
      <c r="G94">
        <v>0.05</v>
      </c>
    </row>
    <row r="95" spans="1:7" x14ac:dyDescent="0.35">
      <c r="A95" t="s">
        <v>27</v>
      </c>
      <c r="B95">
        <v>16</v>
      </c>
      <c r="C95" t="s">
        <v>61</v>
      </c>
      <c r="D95" t="s">
        <v>55</v>
      </c>
      <c r="E95" t="s">
        <v>56</v>
      </c>
      <c r="F95">
        <v>181</v>
      </c>
      <c r="G95">
        <v>0.05</v>
      </c>
    </row>
    <row r="96" spans="1:7" x14ac:dyDescent="0.35">
      <c r="A96" t="s">
        <v>27</v>
      </c>
      <c r="B96">
        <v>16</v>
      </c>
      <c r="C96" t="s">
        <v>61</v>
      </c>
      <c r="D96" t="s">
        <v>58</v>
      </c>
      <c r="E96" t="s">
        <v>59</v>
      </c>
      <c r="F96">
        <v>1</v>
      </c>
      <c r="G96">
        <v>0.05</v>
      </c>
    </row>
    <row r="97" spans="1:7" x14ac:dyDescent="0.35">
      <c r="A97" t="s">
        <v>27</v>
      </c>
      <c r="B97">
        <v>19</v>
      </c>
      <c r="C97" t="s">
        <v>48</v>
      </c>
      <c r="D97" t="s">
        <v>55</v>
      </c>
      <c r="E97" t="s">
        <v>115</v>
      </c>
      <c r="F97">
        <v>32</v>
      </c>
      <c r="G97">
        <v>0.01</v>
      </c>
    </row>
    <row r="98" spans="1:7" x14ac:dyDescent="0.35">
      <c r="A98" t="s">
        <v>27</v>
      </c>
      <c r="B98">
        <v>19</v>
      </c>
      <c r="C98" t="s">
        <v>48</v>
      </c>
      <c r="D98" t="s">
        <v>55</v>
      </c>
      <c r="E98" t="s">
        <v>124</v>
      </c>
      <c r="F98">
        <v>21</v>
      </c>
      <c r="G98">
        <v>0.01</v>
      </c>
    </row>
    <row r="99" spans="1:7" x14ac:dyDescent="0.35">
      <c r="A99" t="s">
        <v>27</v>
      </c>
      <c r="B99">
        <v>19</v>
      </c>
      <c r="C99" t="s">
        <v>48</v>
      </c>
      <c r="D99" t="s">
        <v>55</v>
      </c>
      <c r="E99" t="s">
        <v>124</v>
      </c>
      <c r="F99">
        <v>2</v>
      </c>
      <c r="G99">
        <v>0.01</v>
      </c>
    </row>
    <row r="100" spans="1:7" x14ac:dyDescent="0.35">
      <c r="A100" t="s">
        <v>27</v>
      </c>
      <c r="B100">
        <v>19</v>
      </c>
      <c r="C100" t="s">
        <v>141</v>
      </c>
      <c r="D100" t="s">
        <v>55</v>
      </c>
      <c r="E100" t="s">
        <v>115</v>
      </c>
      <c r="F100">
        <v>272</v>
      </c>
      <c r="G100">
        <v>0.01</v>
      </c>
    </row>
    <row r="101" spans="1:7" x14ac:dyDescent="0.35">
      <c r="A101" t="s">
        <v>27</v>
      </c>
      <c r="B101">
        <v>19</v>
      </c>
      <c r="C101" t="s">
        <v>141</v>
      </c>
      <c r="D101" t="s">
        <v>55</v>
      </c>
      <c r="E101" t="s">
        <v>124</v>
      </c>
      <c r="F101">
        <v>129</v>
      </c>
      <c r="G101">
        <v>0.01</v>
      </c>
    </row>
    <row r="102" spans="1:7" x14ac:dyDescent="0.35">
      <c r="A102" t="s">
        <v>27</v>
      </c>
      <c r="B102">
        <v>19</v>
      </c>
      <c r="C102" t="s">
        <v>49</v>
      </c>
      <c r="D102" t="s">
        <v>55</v>
      </c>
      <c r="E102" t="s">
        <v>115</v>
      </c>
      <c r="F102">
        <v>1</v>
      </c>
      <c r="G102">
        <v>0.01</v>
      </c>
    </row>
    <row r="103" spans="1:7" x14ac:dyDescent="0.35">
      <c r="A103" t="s">
        <v>27</v>
      </c>
      <c r="B103">
        <v>19</v>
      </c>
      <c r="C103" t="s">
        <v>45</v>
      </c>
      <c r="D103" t="s">
        <v>55</v>
      </c>
      <c r="E103" t="s">
        <v>57</v>
      </c>
      <c r="F103">
        <v>5</v>
      </c>
      <c r="G103">
        <v>0.01</v>
      </c>
    </row>
    <row r="104" spans="1:7" x14ac:dyDescent="0.35">
      <c r="A104" t="s">
        <v>27</v>
      </c>
      <c r="B104">
        <v>19</v>
      </c>
      <c r="C104" t="s">
        <v>45</v>
      </c>
      <c r="D104" t="s">
        <v>55</v>
      </c>
      <c r="E104" t="s">
        <v>56</v>
      </c>
      <c r="F104">
        <v>9</v>
      </c>
      <c r="G104">
        <v>0.01</v>
      </c>
    </row>
    <row r="105" spans="1:7" x14ac:dyDescent="0.35">
      <c r="A105" t="s">
        <v>27</v>
      </c>
      <c r="B105">
        <v>19</v>
      </c>
      <c r="C105" t="s">
        <v>45</v>
      </c>
      <c r="D105" t="s">
        <v>58</v>
      </c>
      <c r="E105" t="s">
        <v>59</v>
      </c>
      <c r="F105">
        <v>2</v>
      </c>
      <c r="G105">
        <v>0.01</v>
      </c>
    </row>
    <row r="106" spans="1:7" x14ac:dyDescent="0.35">
      <c r="A106" t="s">
        <v>27</v>
      </c>
      <c r="B106">
        <v>20</v>
      </c>
      <c r="C106" t="s">
        <v>61</v>
      </c>
      <c r="D106" t="s">
        <v>55</v>
      </c>
      <c r="E106" t="s">
        <v>115</v>
      </c>
      <c r="F106">
        <v>3</v>
      </c>
      <c r="G106">
        <v>0.05</v>
      </c>
    </row>
    <row r="107" spans="1:7" x14ac:dyDescent="0.35">
      <c r="A107" t="s">
        <v>27</v>
      </c>
      <c r="B107">
        <v>20</v>
      </c>
      <c r="C107" t="s">
        <v>61</v>
      </c>
      <c r="D107" t="s">
        <v>55</v>
      </c>
      <c r="E107" t="s">
        <v>124</v>
      </c>
      <c r="F107">
        <v>31</v>
      </c>
      <c r="G107">
        <v>0.05</v>
      </c>
    </row>
    <row r="108" spans="1:7" x14ac:dyDescent="0.35">
      <c r="A108" t="s">
        <v>27</v>
      </c>
      <c r="B108">
        <v>20</v>
      </c>
      <c r="C108" t="s">
        <v>61</v>
      </c>
      <c r="D108" t="s">
        <v>55</v>
      </c>
      <c r="E108" t="s">
        <v>57</v>
      </c>
      <c r="F108">
        <v>0</v>
      </c>
      <c r="G108">
        <v>0.05</v>
      </c>
    </row>
    <row r="109" spans="1:7" x14ac:dyDescent="0.35">
      <c r="A109" t="s">
        <v>27</v>
      </c>
      <c r="B109">
        <v>20</v>
      </c>
      <c r="C109" t="s">
        <v>61</v>
      </c>
      <c r="D109" t="s">
        <v>55</v>
      </c>
      <c r="E109" t="s">
        <v>56</v>
      </c>
      <c r="F109">
        <v>16</v>
      </c>
      <c r="G109">
        <v>0.05</v>
      </c>
    </row>
    <row r="110" spans="1:7" x14ac:dyDescent="0.35">
      <c r="A110" t="s">
        <v>27</v>
      </c>
      <c r="B110">
        <v>21</v>
      </c>
      <c r="C110" t="s">
        <v>48</v>
      </c>
      <c r="D110" t="s">
        <v>55</v>
      </c>
      <c r="E110" t="s">
        <v>115</v>
      </c>
      <c r="F110">
        <v>5</v>
      </c>
      <c r="G110">
        <v>0.01</v>
      </c>
    </row>
    <row r="111" spans="1:7" x14ac:dyDescent="0.35">
      <c r="A111" t="s">
        <v>27</v>
      </c>
      <c r="B111">
        <v>21</v>
      </c>
      <c r="C111" t="s">
        <v>48</v>
      </c>
      <c r="D111" t="s">
        <v>55</v>
      </c>
      <c r="E111" t="s">
        <v>124</v>
      </c>
      <c r="F111">
        <v>6</v>
      </c>
      <c r="G111">
        <v>0.01</v>
      </c>
    </row>
    <row r="112" spans="1:7" x14ac:dyDescent="0.35">
      <c r="A112" t="s">
        <v>27</v>
      </c>
      <c r="B112">
        <v>21</v>
      </c>
      <c r="C112" t="s">
        <v>141</v>
      </c>
      <c r="D112" t="s">
        <v>55</v>
      </c>
      <c r="E112" t="s">
        <v>124</v>
      </c>
      <c r="F112">
        <v>1</v>
      </c>
      <c r="G112">
        <v>0.01</v>
      </c>
    </row>
    <row r="113" spans="1:13" x14ac:dyDescent="0.35">
      <c r="A113" t="s">
        <v>27</v>
      </c>
      <c r="B113">
        <v>21</v>
      </c>
      <c r="C113" t="s">
        <v>141</v>
      </c>
      <c r="D113" t="s">
        <v>55</v>
      </c>
      <c r="E113" t="s">
        <v>57</v>
      </c>
      <c r="F113">
        <v>1</v>
      </c>
      <c r="G113">
        <v>0.01</v>
      </c>
    </row>
    <row r="114" spans="1:13" x14ac:dyDescent="0.35">
      <c r="A114" t="s">
        <v>27</v>
      </c>
      <c r="B114">
        <v>21</v>
      </c>
      <c r="C114" t="s">
        <v>50</v>
      </c>
      <c r="D114" t="s">
        <v>58</v>
      </c>
      <c r="E114" t="s">
        <v>59</v>
      </c>
      <c r="F114">
        <v>2</v>
      </c>
      <c r="G114">
        <v>0.01</v>
      </c>
    </row>
    <row r="115" spans="1:13" x14ac:dyDescent="0.35">
      <c r="A115" t="s">
        <v>27</v>
      </c>
      <c r="B115">
        <v>21</v>
      </c>
      <c r="C115" t="s">
        <v>47</v>
      </c>
      <c r="D115" t="s">
        <v>55</v>
      </c>
      <c r="E115" t="s">
        <v>115</v>
      </c>
      <c r="F115">
        <v>1</v>
      </c>
      <c r="G115">
        <v>0.01</v>
      </c>
    </row>
    <row r="116" spans="1:13" x14ac:dyDescent="0.35">
      <c r="A116" t="s">
        <v>27</v>
      </c>
      <c r="B116">
        <v>21</v>
      </c>
      <c r="C116" t="s">
        <v>45</v>
      </c>
      <c r="D116" t="s">
        <v>55</v>
      </c>
      <c r="E116" t="s">
        <v>124</v>
      </c>
      <c r="F116">
        <v>2</v>
      </c>
      <c r="G116">
        <v>0.01</v>
      </c>
    </row>
    <row r="117" spans="1:13" x14ac:dyDescent="0.35">
      <c r="A117" t="s">
        <v>27</v>
      </c>
      <c r="B117">
        <v>21</v>
      </c>
      <c r="C117" t="s">
        <v>61</v>
      </c>
      <c r="D117" t="s">
        <v>55</v>
      </c>
      <c r="E117" t="s">
        <v>115</v>
      </c>
      <c r="F117">
        <v>1</v>
      </c>
      <c r="G117">
        <v>0.05</v>
      </c>
    </row>
    <row r="118" spans="1:13" x14ac:dyDescent="0.35">
      <c r="A118" t="s">
        <v>27</v>
      </c>
      <c r="B118">
        <v>21</v>
      </c>
      <c r="C118" t="s">
        <v>61</v>
      </c>
      <c r="D118" t="s">
        <v>55</v>
      </c>
      <c r="E118" t="s">
        <v>124</v>
      </c>
      <c r="F118">
        <v>2</v>
      </c>
      <c r="G118">
        <v>0.05</v>
      </c>
    </row>
    <row r="119" spans="1:13" x14ac:dyDescent="0.35">
      <c r="A119" t="s">
        <v>27</v>
      </c>
      <c r="B119">
        <v>23</v>
      </c>
      <c r="C119" t="s">
        <v>48</v>
      </c>
      <c r="D119" t="s">
        <v>58</v>
      </c>
      <c r="E119" t="s">
        <v>60</v>
      </c>
      <c r="F119">
        <v>1</v>
      </c>
      <c r="G119">
        <v>0.01</v>
      </c>
    </row>
    <row r="120" spans="1:13" x14ac:dyDescent="0.35">
      <c r="A120" t="s">
        <v>27</v>
      </c>
      <c r="B120">
        <v>23</v>
      </c>
      <c r="C120" t="s">
        <v>61</v>
      </c>
      <c r="D120" t="s">
        <v>55</v>
      </c>
      <c r="E120" t="s">
        <v>124</v>
      </c>
      <c r="F120">
        <v>5</v>
      </c>
      <c r="G120">
        <v>0.05</v>
      </c>
    </row>
    <row r="121" spans="1:13" x14ac:dyDescent="0.35">
      <c r="A121" t="s">
        <v>27</v>
      </c>
      <c r="B121">
        <v>26</v>
      </c>
      <c r="C121" t="s">
        <v>136</v>
      </c>
      <c r="D121" t="s">
        <v>55</v>
      </c>
      <c r="E121" t="s">
        <v>57</v>
      </c>
      <c r="F121">
        <v>1</v>
      </c>
      <c r="G121">
        <v>0.01</v>
      </c>
      <c r="M121" s="2"/>
    </row>
    <row r="122" spans="1:13" x14ac:dyDescent="0.35">
      <c r="A122" t="s">
        <v>27</v>
      </c>
      <c r="B122">
        <v>26</v>
      </c>
      <c r="C122" t="s">
        <v>136</v>
      </c>
      <c r="D122" t="s">
        <v>58</v>
      </c>
      <c r="E122" t="s">
        <v>59</v>
      </c>
      <c r="F122">
        <v>17</v>
      </c>
      <c r="G122">
        <v>0.01</v>
      </c>
      <c r="M122" s="2"/>
    </row>
    <row r="123" spans="1:13" x14ac:dyDescent="0.35">
      <c r="A123" t="s">
        <v>27</v>
      </c>
      <c r="B123">
        <v>26</v>
      </c>
      <c r="C123" t="s">
        <v>61</v>
      </c>
      <c r="D123" t="s">
        <v>55</v>
      </c>
      <c r="E123" t="s">
        <v>115</v>
      </c>
      <c r="F123">
        <v>15</v>
      </c>
      <c r="G123">
        <v>0.1</v>
      </c>
      <c r="M123" s="2"/>
    </row>
    <row r="124" spans="1:13" x14ac:dyDescent="0.35">
      <c r="A124" t="s">
        <v>27</v>
      </c>
      <c r="B124">
        <v>26</v>
      </c>
      <c r="C124" t="s">
        <v>61</v>
      </c>
      <c r="D124" t="s">
        <v>55</v>
      </c>
      <c r="E124" t="s">
        <v>124</v>
      </c>
      <c r="F124">
        <v>1</v>
      </c>
      <c r="G124">
        <v>0.1</v>
      </c>
      <c r="M124" s="2"/>
    </row>
    <row r="125" spans="1:13" x14ac:dyDescent="0.35">
      <c r="A125" t="s">
        <v>140</v>
      </c>
      <c r="B125">
        <v>16</v>
      </c>
      <c r="C125" t="s">
        <v>48</v>
      </c>
      <c r="D125" t="s">
        <v>55</v>
      </c>
      <c r="E125" t="s">
        <v>115</v>
      </c>
      <c r="F125">
        <v>63</v>
      </c>
      <c r="G125">
        <v>0.01</v>
      </c>
      <c r="M125" s="2"/>
    </row>
    <row r="126" spans="1:13" x14ac:dyDescent="0.35">
      <c r="A126" t="s">
        <v>140</v>
      </c>
      <c r="B126">
        <v>16</v>
      </c>
      <c r="C126" t="s">
        <v>48</v>
      </c>
      <c r="D126" t="s">
        <v>55</v>
      </c>
      <c r="E126" t="s">
        <v>124</v>
      </c>
      <c r="F126">
        <v>50</v>
      </c>
      <c r="G126">
        <v>0.01</v>
      </c>
      <c r="M126" s="2"/>
    </row>
    <row r="127" spans="1:13" x14ac:dyDescent="0.35">
      <c r="A127" t="s">
        <v>140</v>
      </c>
      <c r="B127">
        <v>16</v>
      </c>
      <c r="C127" t="s">
        <v>141</v>
      </c>
      <c r="D127" t="s">
        <v>55</v>
      </c>
      <c r="E127" t="s">
        <v>115</v>
      </c>
      <c r="F127">
        <v>174</v>
      </c>
      <c r="G127">
        <v>0.01</v>
      </c>
      <c r="M127" s="2"/>
    </row>
    <row r="128" spans="1:13" x14ac:dyDescent="0.35">
      <c r="A128" t="s">
        <v>140</v>
      </c>
      <c r="B128">
        <v>16</v>
      </c>
      <c r="C128" t="s">
        <v>141</v>
      </c>
      <c r="D128" t="s">
        <v>55</v>
      </c>
      <c r="E128" t="s">
        <v>124</v>
      </c>
      <c r="F128">
        <v>409</v>
      </c>
      <c r="G128">
        <v>0.01</v>
      </c>
      <c r="M128" s="2"/>
    </row>
    <row r="129" spans="1:13" x14ac:dyDescent="0.35">
      <c r="A129" t="s">
        <v>140</v>
      </c>
      <c r="B129">
        <v>16</v>
      </c>
      <c r="C129" t="s">
        <v>49</v>
      </c>
      <c r="D129" t="s">
        <v>55</v>
      </c>
      <c r="E129" t="s">
        <v>115</v>
      </c>
      <c r="F129">
        <v>1</v>
      </c>
      <c r="G129">
        <v>0.01</v>
      </c>
      <c r="H129" t="s">
        <v>689</v>
      </c>
      <c r="M129" s="2"/>
    </row>
    <row r="130" spans="1:13" x14ac:dyDescent="0.35">
      <c r="A130" t="s">
        <v>140</v>
      </c>
      <c r="B130">
        <v>16</v>
      </c>
      <c r="C130" t="s">
        <v>49</v>
      </c>
      <c r="D130" t="s">
        <v>55</v>
      </c>
      <c r="E130" t="s">
        <v>124</v>
      </c>
      <c r="F130">
        <v>13</v>
      </c>
      <c r="G130">
        <v>0.01</v>
      </c>
      <c r="H130" t="s">
        <v>689</v>
      </c>
      <c r="M130" s="2"/>
    </row>
    <row r="131" spans="1:13" x14ac:dyDescent="0.35">
      <c r="A131" t="s">
        <v>140</v>
      </c>
      <c r="B131">
        <v>16</v>
      </c>
      <c r="C131" t="s">
        <v>61</v>
      </c>
      <c r="D131" t="s">
        <v>55</v>
      </c>
      <c r="E131" t="s">
        <v>115</v>
      </c>
      <c r="F131">
        <v>451</v>
      </c>
      <c r="G131">
        <v>0.05</v>
      </c>
      <c r="M131" s="2"/>
    </row>
    <row r="132" spans="1:13" x14ac:dyDescent="0.35">
      <c r="A132" t="s">
        <v>140</v>
      </c>
      <c r="B132">
        <v>16</v>
      </c>
      <c r="C132" t="s">
        <v>61</v>
      </c>
      <c r="D132" t="s">
        <v>55</v>
      </c>
      <c r="E132" t="s">
        <v>124</v>
      </c>
      <c r="F132">
        <v>189</v>
      </c>
      <c r="G132">
        <v>0.05</v>
      </c>
      <c r="M132" s="2"/>
    </row>
    <row r="133" spans="1:13" x14ac:dyDescent="0.35">
      <c r="A133" t="s">
        <v>140</v>
      </c>
      <c r="B133">
        <v>17</v>
      </c>
      <c r="C133" t="s">
        <v>48</v>
      </c>
      <c r="D133" t="s">
        <v>55</v>
      </c>
      <c r="E133" t="s">
        <v>115</v>
      </c>
      <c r="F133">
        <v>41</v>
      </c>
      <c r="G133">
        <v>0.01</v>
      </c>
      <c r="M133" s="2"/>
    </row>
    <row r="134" spans="1:13" x14ac:dyDescent="0.35">
      <c r="A134" t="s">
        <v>140</v>
      </c>
      <c r="B134">
        <v>17</v>
      </c>
      <c r="C134" t="s">
        <v>48</v>
      </c>
      <c r="D134" t="s">
        <v>55</v>
      </c>
      <c r="E134" t="s">
        <v>124</v>
      </c>
      <c r="F134">
        <v>6</v>
      </c>
      <c r="G134">
        <v>0.01</v>
      </c>
      <c r="M134" s="2"/>
    </row>
    <row r="135" spans="1:13" x14ac:dyDescent="0.35">
      <c r="A135" t="s">
        <v>140</v>
      </c>
      <c r="B135">
        <v>17</v>
      </c>
      <c r="C135" t="s">
        <v>48</v>
      </c>
      <c r="D135" t="s">
        <v>55</v>
      </c>
      <c r="E135" t="s">
        <v>56</v>
      </c>
      <c r="F135">
        <v>1</v>
      </c>
      <c r="G135">
        <v>0.01</v>
      </c>
      <c r="M135" s="2"/>
    </row>
    <row r="136" spans="1:13" x14ac:dyDescent="0.35">
      <c r="A136" t="s">
        <v>140</v>
      </c>
      <c r="B136">
        <v>17</v>
      </c>
      <c r="C136" t="s">
        <v>141</v>
      </c>
      <c r="D136" t="s">
        <v>55</v>
      </c>
      <c r="E136" t="s">
        <v>115</v>
      </c>
      <c r="F136">
        <v>72</v>
      </c>
      <c r="G136">
        <v>0.01</v>
      </c>
      <c r="M136" s="2"/>
    </row>
    <row r="137" spans="1:13" x14ac:dyDescent="0.35">
      <c r="A137" t="s">
        <v>140</v>
      </c>
      <c r="B137">
        <v>17</v>
      </c>
      <c r="C137" t="s">
        <v>141</v>
      </c>
      <c r="D137" t="s">
        <v>55</v>
      </c>
      <c r="E137" t="s">
        <v>124</v>
      </c>
      <c r="F137">
        <v>11</v>
      </c>
      <c r="G137">
        <v>0.01</v>
      </c>
      <c r="M137" s="2"/>
    </row>
    <row r="138" spans="1:13" x14ac:dyDescent="0.35">
      <c r="A138" t="s">
        <v>140</v>
      </c>
      <c r="B138">
        <v>17</v>
      </c>
      <c r="C138" t="s">
        <v>49</v>
      </c>
      <c r="D138" t="s">
        <v>55</v>
      </c>
      <c r="E138" t="s">
        <v>115</v>
      </c>
      <c r="F138">
        <v>2</v>
      </c>
      <c r="G138">
        <v>0.01</v>
      </c>
      <c r="H138" t="s">
        <v>689</v>
      </c>
      <c r="M138" s="2"/>
    </row>
    <row r="139" spans="1:13" x14ac:dyDescent="0.35">
      <c r="A139" t="s">
        <v>140</v>
      </c>
      <c r="B139">
        <v>17</v>
      </c>
      <c r="C139" t="s">
        <v>50</v>
      </c>
      <c r="D139" t="s">
        <v>55</v>
      </c>
      <c r="E139" t="s">
        <v>124</v>
      </c>
      <c r="F139">
        <v>1</v>
      </c>
      <c r="G139">
        <v>0.01</v>
      </c>
      <c r="M139" s="2"/>
    </row>
    <row r="140" spans="1:13" x14ac:dyDescent="0.35">
      <c r="A140" t="s">
        <v>140</v>
      </c>
      <c r="B140">
        <v>17</v>
      </c>
      <c r="C140" t="s">
        <v>47</v>
      </c>
      <c r="D140" t="s">
        <v>55</v>
      </c>
      <c r="E140" t="s">
        <v>115</v>
      </c>
      <c r="F140">
        <v>31</v>
      </c>
      <c r="G140">
        <v>0.01</v>
      </c>
      <c r="M140" s="2"/>
    </row>
    <row r="141" spans="1:13" x14ac:dyDescent="0.35">
      <c r="A141" t="s">
        <v>140</v>
      </c>
      <c r="B141">
        <v>17</v>
      </c>
      <c r="C141" t="s">
        <v>47</v>
      </c>
      <c r="D141" t="s">
        <v>55</v>
      </c>
      <c r="E141" t="s">
        <v>124</v>
      </c>
      <c r="F141">
        <v>80</v>
      </c>
      <c r="G141">
        <v>0.01</v>
      </c>
      <c r="M141" s="2"/>
    </row>
    <row r="142" spans="1:13" x14ac:dyDescent="0.35">
      <c r="A142" t="s">
        <v>140</v>
      </c>
      <c r="B142">
        <v>17</v>
      </c>
      <c r="C142" t="s">
        <v>47</v>
      </c>
      <c r="D142" t="s">
        <v>55</v>
      </c>
      <c r="E142" t="s">
        <v>56</v>
      </c>
      <c r="F142">
        <v>27</v>
      </c>
      <c r="G142">
        <v>0.01</v>
      </c>
      <c r="M142" s="2"/>
    </row>
    <row r="143" spans="1:13" x14ac:dyDescent="0.35">
      <c r="A143" t="s">
        <v>140</v>
      </c>
      <c r="B143">
        <v>17</v>
      </c>
      <c r="C143" t="s">
        <v>61</v>
      </c>
      <c r="D143" t="s">
        <v>55</v>
      </c>
      <c r="E143" t="s">
        <v>115</v>
      </c>
      <c r="F143">
        <v>6</v>
      </c>
      <c r="G143">
        <v>0.05</v>
      </c>
      <c r="M143" s="2"/>
    </row>
    <row r="144" spans="1:13" x14ac:dyDescent="0.35">
      <c r="A144" t="s">
        <v>140</v>
      </c>
      <c r="B144">
        <v>18</v>
      </c>
      <c r="C144" t="s">
        <v>48</v>
      </c>
      <c r="D144" t="s">
        <v>55</v>
      </c>
      <c r="E144" t="s">
        <v>115</v>
      </c>
      <c r="F144">
        <v>5</v>
      </c>
      <c r="G144">
        <v>0.01</v>
      </c>
      <c r="M144" s="2"/>
    </row>
    <row r="145" spans="1:13" x14ac:dyDescent="0.35">
      <c r="A145" t="s">
        <v>140</v>
      </c>
      <c r="B145">
        <v>18</v>
      </c>
      <c r="C145" t="s">
        <v>48</v>
      </c>
      <c r="D145" t="s">
        <v>55</v>
      </c>
      <c r="E145" t="s">
        <v>124</v>
      </c>
      <c r="F145">
        <v>4</v>
      </c>
      <c r="G145">
        <v>0.01</v>
      </c>
      <c r="M145" s="2"/>
    </row>
    <row r="146" spans="1:13" x14ac:dyDescent="0.35">
      <c r="A146" t="s">
        <v>140</v>
      </c>
      <c r="B146">
        <v>18</v>
      </c>
      <c r="C146" t="s">
        <v>141</v>
      </c>
      <c r="D146" t="s">
        <v>55</v>
      </c>
      <c r="E146" t="s">
        <v>115</v>
      </c>
      <c r="F146">
        <v>4</v>
      </c>
      <c r="G146">
        <v>0.01</v>
      </c>
      <c r="M146" s="2"/>
    </row>
    <row r="147" spans="1:13" x14ac:dyDescent="0.35">
      <c r="A147" t="s">
        <v>140</v>
      </c>
      <c r="B147">
        <v>18</v>
      </c>
      <c r="C147" t="s">
        <v>141</v>
      </c>
      <c r="D147" t="s">
        <v>55</v>
      </c>
      <c r="E147" t="s">
        <v>124</v>
      </c>
      <c r="F147">
        <v>28</v>
      </c>
      <c r="G147">
        <v>0.01</v>
      </c>
      <c r="M147" s="2"/>
    </row>
    <row r="148" spans="1:13" x14ac:dyDescent="0.35">
      <c r="A148" t="s">
        <v>140</v>
      </c>
      <c r="B148">
        <v>18</v>
      </c>
      <c r="C148" t="s">
        <v>50</v>
      </c>
      <c r="D148" t="s">
        <v>55</v>
      </c>
      <c r="E148" t="s">
        <v>115</v>
      </c>
      <c r="F148">
        <v>2</v>
      </c>
      <c r="G148">
        <v>0.01</v>
      </c>
      <c r="M148" s="2"/>
    </row>
    <row r="149" spans="1:13" x14ac:dyDescent="0.35">
      <c r="A149" t="s">
        <v>140</v>
      </c>
      <c r="B149">
        <v>18</v>
      </c>
      <c r="C149" t="s">
        <v>47</v>
      </c>
      <c r="D149" t="s">
        <v>55</v>
      </c>
      <c r="E149" t="s">
        <v>124</v>
      </c>
      <c r="F149">
        <v>1</v>
      </c>
      <c r="G149">
        <v>0.01</v>
      </c>
      <c r="M149" s="2"/>
    </row>
    <row r="150" spans="1:13" x14ac:dyDescent="0.35">
      <c r="A150" t="s">
        <v>140</v>
      </c>
      <c r="B150">
        <v>18</v>
      </c>
      <c r="C150" t="s">
        <v>61</v>
      </c>
      <c r="D150" t="s">
        <v>55</v>
      </c>
      <c r="E150" t="s">
        <v>115</v>
      </c>
      <c r="F150">
        <v>887</v>
      </c>
      <c r="G150">
        <v>0.05</v>
      </c>
      <c r="M150" s="2"/>
    </row>
    <row r="151" spans="1:13" x14ac:dyDescent="0.35">
      <c r="A151" t="s">
        <v>140</v>
      </c>
      <c r="B151">
        <v>18</v>
      </c>
      <c r="C151" t="s">
        <v>61</v>
      </c>
      <c r="D151" t="s">
        <v>55</v>
      </c>
      <c r="E151" t="s">
        <v>124</v>
      </c>
      <c r="F151">
        <v>300</v>
      </c>
      <c r="G151">
        <v>0.05</v>
      </c>
      <c r="M151" s="2"/>
    </row>
    <row r="152" spans="1:13" x14ac:dyDescent="0.35">
      <c r="A152" t="s">
        <v>140</v>
      </c>
      <c r="B152">
        <v>19</v>
      </c>
      <c r="C152" t="s">
        <v>48</v>
      </c>
      <c r="D152" t="s">
        <v>55</v>
      </c>
      <c r="E152" t="s">
        <v>115</v>
      </c>
      <c r="F152">
        <v>38</v>
      </c>
      <c r="G152">
        <v>0.01</v>
      </c>
      <c r="M152" s="2"/>
    </row>
    <row r="153" spans="1:13" x14ac:dyDescent="0.35">
      <c r="A153" t="s">
        <v>140</v>
      </c>
      <c r="B153">
        <v>19</v>
      </c>
      <c r="C153" t="s">
        <v>48</v>
      </c>
      <c r="D153" t="s">
        <v>55</v>
      </c>
      <c r="E153" t="s">
        <v>124</v>
      </c>
      <c r="F153">
        <v>2</v>
      </c>
      <c r="G153">
        <v>0.01</v>
      </c>
      <c r="M153" s="2"/>
    </row>
    <row r="154" spans="1:13" x14ac:dyDescent="0.35">
      <c r="A154" t="s">
        <v>140</v>
      </c>
      <c r="B154">
        <v>19</v>
      </c>
      <c r="C154" t="s">
        <v>141</v>
      </c>
      <c r="D154" t="s">
        <v>55</v>
      </c>
      <c r="E154" t="s">
        <v>115</v>
      </c>
      <c r="F154">
        <v>18</v>
      </c>
      <c r="G154">
        <v>0.01</v>
      </c>
      <c r="M154" s="2"/>
    </row>
    <row r="155" spans="1:13" x14ac:dyDescent="0.35">
      <c r="A155" t="s">
        <v>140</v>
      </c>
      <c r="B155">
        <v>19</v>
      </c>
      <c r="C155" t="s">
        <v>141</v>
      </c>
      <c r="D155" t="s">
        <v>55</v>
      </c>
      <c r="E155" t="s">
        <v>56</v>
      </c>
      <c r="F155">
        <v>50</v>
      </c>
      <c r="G155">
        <v>0.01</v>
      </c>
      <c r="M155" s="2"/>
    </row>
    <row r="156" spans="1:13" x14ac:dyDescent="0.35">
      <c r="A156" t="s">
        <v>140</v>
      </c>
      <c r="B156">
        <v>19</v>
      </c>
      <c r="C156" t="s">
        <v>49</v>
      </c>
      <c r="D156" t="s">
        <v>55</v>
      </c>
      <c r="E156" t="s">
        <v>115</v>
      </c>
      <c r="F156">
        <v>5</v>
      </c>
      <c r="G156">
        <v>0.01</v>
      </c>
      <c r="H156" t="s">
        <v>688</v>
      </c>
      <c r="M156" s="2"/>
    </row>
    <row r="157" spans="1:13" x14ac:dyDescent="0.35">
      <c r="A157" t="s">
        <v>140</v>
      </c>
      <c r="B157">
        <v>19</v>
      </c>
      <c r="C157" t="s">
        <v>49</v>
      </c>
      <c r="D157" t="s">
        <v>55</v>
      </c>
      <c r="E157" t="s">
        <v>124</v>
      </c>
      <c r="F157">
        <v>1</v>
      </c>
      <c r="G157">
        <v>0.01</v>
      </c>
      <c r="H157" t="s">
        <v>688</v>
      </c>
      <c r="M157" s="2"/>
    </row>
    <row r="158" spans="1:13" x14ac:dyDescent="0.35">
      <c r="A158" t="s">
        <v>140</v>
      </c>
      <c r="B158">
        <v>19</v>
      </c>
      <c r="C158" t="s">
        <v>47</v>
      </c>
      <c r="D158" t="s">
        <v>55</v>
      </c>
      <c r="E158" t="s">
        <v>124</v>
      </c>
      <c r="F158">
        <v>12</v>
      </c>
      <c r="G158">
        <v>0.01</v>
      </c>
      <c r="M158" s="2"/>
    </row>
    <row r="159" spans="1:13" x14ac:dyDescent="0.35">
      <c r="A159" t="s">
        <v>140</v>
      </c>
      <c r="B159">
        <v>19</v>
      </c>
      <c r="C159" t="s">
        <v>47</v>
      </c>
      <c r="D159" t="s">
        <v>55</v>
      </c>
      <c r="E159" t="s">
        <v>56</v>
      </c>
      <c r="F159">
        <v>2</v>
      </c>
      <c r="G159">
        <v>0.01</v>
      </c>
      <c r="M159" s="2"/>
    </row>
    <row r="160" spans="1:13" x14ac:dyDescent="0.35">
      <c r="A160" t="s">
        <v>140</v>
      </c>
      <c r="B160">
        <v>19</v>
      </c>
      <c r="C160" t="s">
        <v>61</v>
      </c>
      <c r="D160" t="s">
        <v>55</v>
      </c>
      <c r="E160" t="s">
        <v>115</v>
      </c>
      <c r="F160">
        <v>1651</v>
      </c>
      <c r="G160">
        <v>0.05</v>
      </c>
      <c r="M160" s="2"/>
    </row>
    <row r="161" spans="1:13" x14ac:dyDescent="0.35">
      <c r="A161" t="s">
        <v>140</v>
      </c>
      <c r="B161">
        <v>19</v>
      </c>
      <c r="C161" t="s">
        <v>61</v>
      </c>
      <c r="D161" t="s">
        <v>55</v>
      </c>
      <c r="E161" t="s">
        <v>124</v>
      </c>
      <c r="F161">
        <v>672</v>
      </c>
      <c r="G161">
        <v>0.05</v>
      </c>
      <c r="M161" s="2"/>
    </row>
    <row r="162" spans="1:13" x14ac:dyDescent="0.35">
      <c r="A162" t="s">
        <v>140</v>
      </c>
      <c r="B162">
        <v>20</v>
      </c>
      <c r="C162" t="s">
        <v>141</v>
      </c>
      <c r="D162" t="s">
        <v>55</v>
      </c>
      <c r="E162" t="s">
        <v>124</v>
      </c>
      <c r="F162">
        <v>1</v>
      </c>
      <c r="G162">
        <v>0.01</v>
      </c>
      <c r="M162" s="2"/>
    </row>
    <row r="163" spans="1:13" x14ac:dyDescent="0.35">
      <c r="A163" t="s">
        <v>140</v>
      </c>
      <c r="B163">
        <v>20</v>
      </c>
      <c r="C163" t="s">
        <v>47</v>
      </c>
      <c r="D163" t="s">
        <v>55</v>
      </c>
      <c r="E163" t="s">
        <v>115</v>
      </c>
      <c r="F163">
        <v>1</v>
      </c>
      <c r="G163">
        <v>0.01</v>
      </c>
      <c r="M163" s="2"/>
    </row>
    <row r="164" spans="1:13" x14ac:dyDescent="0.35">
      <c r="A164" t="s">
        <v>140</v>
      </c>
      <c r="B164">
        <v>20</v>
      </c>
      <c r="C164" t="s">
        <v>47</v>
      </c>
      <c r="D164" t="s">
        <v>55</v>
      </c>
      <c r="E164" t="s">
        <v>124</v>
      </c>
      <c r="F164">
        <v>88</v>
      </c>
      <c r="G164">
        <v>0.01</v>
      </c>
      <c r="M164" s="2"/>
    </row>
    <row r="165" spans="1:13" x14ac:dyDescent="0.35">
      <c r="A165" t="s">
        <v>140</v>
      </c>
      <c r="B165">
        <v>20</v>
      </c>
      <c r="C165" t="s">
        <v>47</v>
      </c>
      <c r="D165" t="s">
        <v>55</v>
      </c>
      <c r="E165" t="s">
        <v>56</v>
      </c>
      <c r="F165">
        <v>28</v>
      </c>
      <c r="G165">
        <v>0.01</v>
      </c>
      <c r="M165" s="2"/>
    </row>
    <row r="166" spans="1:13" x14ac:dyDescent="0.35">
      <c r="A166" t="s">
        <v>140</v>
      </c>
      <c r="B166">
        <v>20</v>
      </c>
      <c r="C166" t="s">
        <v>61</v>
      </c>
      <c r="D166" t="s">
        <v>55</v>
      </c>
      <c r="E166" t="s">
        <v>115</v>
      </c>
      <c r="F166">
        <v>34</v>
      </c>
      <c r="G166">
        <v>0.05</v>
      </c>
      <c r="M166" s="2"/>
    </row>
    <row r="167" spans="1:13" x14ac:dyDescent="0.35">
      <c r="A167" t="s">
        <v>140</v>
      </c>
      <c r="B167">
        <v>20</v>
      </c>
      <c r="C167" t="s">
        <v>61</v>
      </c>
      <c r="D167" t="s">
        <v>55</v>
      </c>
      <c r="E167" t="s">
        <v>124</v>
      </c>
      <c r="F167">
        <v>21</v>
      </c>
      <c r="G167">
        <v>0.05</v>
      </c>
      <c r="M167" s="2"/>
    </row>
    <row r="168" spans="1:13" x14ac:dyDescent="0.35">
      <c r="A168" t="s">
        <v>114</v>
      </c>
      <c r="B168">
        <v>3</v>
      </c>
      <c r="C168" t="s">
        <v>48</v>
      </c>
      <c r="D168" t="s">
        <v>55</v>
      </c>
      <c r="E168" t="s">
        <v>115</v>
      </c>
      <c r="F168">
        <v>12</v>
      </c>
      <c r="G168">
        <v>0.01</v>
      </c>
      <c r="H168" t="s">
        <v>687</v>
      </c>
      <c r="M168" s="2"/>
    </row>
    <row r="169" spans="1:13" x14ac:dyDescent="0.35">
      <c r="A169" t="s">
        <v>114</v>
      </c>
      <c r="B169">
        <v>8</v>
      </c>
      <c r="C169" t="s">
        <v>50</v>
      </c>
      <c r="D169" t="s">
        <v>55</v>
      </c>
      <c r="E169" t="s">
        <v>115</v>
      </c>
      <c r="F169">
        <v>1</v>
      </c>
      <c r="G169">
        <v>0.01</v>
      </c>
      <c r="M169" s="2"/>
    </row>
    <row r="170" spans="1:13" x14ac:dyDescent="0.35">
      <c r="A170" t="s">
        <v>114</v>
      </c>
      <c r="B170">
        <v>8</v>
      </c>
      <c r="C170" t="s">
        <v>61</v>
      </c>
      <c r="D170" t="s">
        <v>55</v>
      </c>
      <c r="F170">
        <v>0</v>
      </c>
      <c r="G170">
        <v>0.1</v>
      </c>
      <c r="H170" t="s">
        <v>277</v>
      </c>
      <c r="M170" s="2"/>
    </row>
    <row r="171" spans="1:13" x14ac:dyDescent="0.35">
      <c r="A171" t="s">
        <v>114</v>
      </c>
      <c r="B171">
        <v>8</v>
      </c>
      <c r="C171" t="s">
        <v>61</v>
      </c>
      <c r="D171" t="s">
        <v>58</v>
      </c>
      <c r="F171">
        <v>0</v>
      </c>
      <c r="G171">
        <v>0.05</v>
      </c>
      <c r="H171" t="s">
        <v>277</v>
      </c>
      <c r="M171" s="2"/>
    </row>
    <row r="172" spans="1:13" x14ac:dyDescent="0.35">
      <c r="A172" t="s">
        <v>114</v>
      </c>
      <c r="B172">
        <v>10</v>
      </c>
      <c r="C172" t="s">
        <v>48</v>
      </c>
      <c r="D172" t="s">
        <v>55</v>
      </c>
      <c r="E172" t="s">
        <v>115</v>
      </c>
      <c r="F172">
        <v>2</v>
      </c>
      <c r="G172">
        <v>0.01</v>
      </c>
      <c r="M172" s="2"/>
    </row>
  </sheetData>
  <sortState xmlns:xlrd2="http://schemas.microsoft.com/office/spreadsheetml/2017/richdata2" ref="A2:H172">
    <sortCondition ref="A2:A172"/>
    <sortCondition ref="B2:B172"/>
    <sortCondition ref="C2:C172"/>
    <sortCondition descending="1" ref="D2:D172"/>
    <sortCondition ref="E2:E17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E3E288-82EF-472E-B62A-FB0FBC3E0646}">
          <x14:formula1>
            <xm:f>Notes!$E$17:$E$24</xm:f>
          </x14:formula1>
          <xm:sqref>E5014:E10013</xm:sqref>
        </x14:dataValidation>
        <x14:dataValidation type="list" allowBlank="1" showInputMessage="1" showErrorMessage="1" xr:uid="{1C97F5D2-8AE0-47E4-9CE4-9A6404860C70}">
          <x14:formula1>
            <xm:f>Notes!$A$17:$A$21</xm:f>
          </x14:formula1>
          <xm:sqref>A2:A5 A121:A10013</xm:sqref>
        </x14:dataValidation>
        <x14:dataValidation type="list" allowBlank="1" showInputMessage="1" showErrorMessage="1" xr:uid="{48C86765-65BA-472A-877B-D1BB4B3A624F}">
          <x14:formula1>
            <xm:f>Notes!$C$17:$C$27</xm:f>
          </x14:formula1>
          <xm:sqref>C2:C5 C121:C10013</xm:sqref>
        </x14:dataValidation>
        <x14:dataValidation type="list" allowBlank="1" showInputMessage="1" showErrorMessage="1" xr:uid="{90ABC7F0-3199-4941-9364-B86497087D8F}">
          <x14:formula1>
            <xm:f>Notes!$D$17:$D$18</xm:f>
          </x14:formula1>
          <xm:sqref>D173:D10013 D2:D5 O121:O172</xm:sqref>
        </x14:dataValidation>
        <x14:dataValidation type="list" allowBlank="1" showInputMessage="1" showErrorMessage="1" xr:uid="{1BFCA1F6-73C0-428F-BA69-97D3B36E62BE}">
          <x14:formula1>
            <xm:f>Notes!$T$17:$T$18</xm:f>
          </x14:formula1>
          <xm:sqref>J121:J172 G174:G10013</xm:sqref>
        </x14:dataValidation>
        <x14:dataValidation type="list" allowBlank="1" showInputMessage="1" showErrorMessage="1" xr:uid="{467E16E4-930B-489F-862C-11020435907F}">
          <x14:formula1>
            <xm:f>Notes!$E$17:$E$23</xm:f>
          </x14:formula1>
          <xm:sqref>E173:E5013 E2:E5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AD78-3848-487F-81C9-2D061745DF9D}">
  <dimension ref="A1:AH11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.54296875" bestFit="1" customWidth="1"/>
    <col min="2" max="2" width="7.08984375" bestFit="1" customWidth="1"/>
    <col min="3" max="3" width="8.453125" bestFit="1" customWidth="1"/>
    <col min="4" max="5" width="8.453125" customWidth="1"/>
    <col min="6" max="7" width="6.6328125" bestFit="1" customWidth="1"/>
    <col min="8" max="8" width="7.6328125" bestFit="1" customWidth="1"/>
    <col min="9" max="10" width="5.90625" bestFit="1" customWidth="1"/>
    <col min="11" max="11" width="6.90625" bestFit="1" customWidth="1"/>
    <col min="12" max="13" width="5.90625" bestFit="1" customWidth="1"/>
    <col min="14" max="14" width="6.90625" bestFit="1" customWidth="1"/>
    <col min="18" max="18" width="8.36328125" bestFit="1" customWidth="1"/>
    <col min="19" max="19" width="7.54296875" bestFit="1" customWidth="1"/>
    <col min="20" max="20" width="8.54296875" bestFit="1" customWidth="1"/>
    <col min="21" max="21" width="13.08984375" bestFit="1" customWidth="1"/>
    <col min="22" max="22" width="14.08984375" bestFit="1" customWidth="1"/>
    <col min="23" max="23" width="15.08984375" bestFit="1" customWidth="1"/>
    <col min="26" max="26" width="10.453125" bestFit="1" customWidth="1"/>
    <col min="28" max="28" width="11.453125" bestFit="1" customWidth="1"/>
    <col min="29" max="29" width="10.6328125" bestFit="1" customWidth="1"/>
    <col min="30" max="30" width="11.08984375" bestFit="1" customWidth="1"/>
  </cols>
  <sheetData>
    <row r="1" spans="1:34" x14ac:dyDescent="0.35">
      <c r="A1" t="s">
        <v>0</v>
      </c>
      <c r="B1" t="s">
        <v>2</v>
      </c>
      <c r="C1" t="s">
        <v>72</v>
      </c>
      <c r="D1" t="s">
        <v>634</v>
      </c>
      <c r="E1" t="s">
        <v>635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636</v>
      </c>
      <c r="S1" t="s">
        <v>637</v>
      </c>
      <c r="T1" t="s">
        <v>638</v>
      </c>
      <c r="U1" t="s">
        <v>639</v>
      </c>
      <c r="V1" t="s">
        <v>641</v>
      </c>
      <c r="W1" t="s">
        <v>640</v>
      </c>
      <c r="X1" t="s">
        <v>26</v>
      </c>
    </row>
    <row r="2" spans="1:34" x14ac:dyDescent="0.35">
      <c r="A2" t="s">
        <v>289</v>
      </c>
      <c r="B2">
        <v>2</v>
      </c>
      <c r="C2" t="s">
        <v>88</v>
      </c>
      <c r="D2">
        <v>21</v>
      </c>
      <c r="E2">
        <f t="shared" ref="E2:E33" si="0">SQRT(((D2/100)^2)+1)</f>
        <v>1.0218121158021176</v>
      </c>
      <c r="F2">
        <v>50</v>
      </c>
      <c r="G2">
        <v>0</v>
      </c>
      <c r="H2">
        <v>1</v>
      </c>
      <c r="I2">
        <v>0</v>
      </c>
      <c r="J2">
        <v>0</v>
      </c>
      <c r="K2">
        <v>3</v>
      </c>
      <c r="L2">
        <v>178</v>
      </c>
      <c r="M2">
        <v>32</v>
      </c>
      <c r="N2">
        <v>270</v>
      </c>
      <c r="O2">
        <v>25</v>
      </c>
      <c r="P2">
        <v>10</v>
      </c>
      <c r="Q2">
        <v>0</v>
      </c>
      <c r="R2" s="26">
        <f t="shared" ref="R2:R33" si="1">AVERAGE(F2:H2)/10</f>
        <v>1.7</v>
      </c>
      <c r="S2" s="26">
        <f>AVERAGE(I2:K2)/10</f>
        <v>0.1</v>
      </c>
      <c r="T2" s="26">
        <f>AVERAGE(L2:N2)/10</f>
        <v>16</v>
      </c>
      <c r="U2" s="23">
        <f t="shared" ref="U2:U33" si="2">(11.64*O2*0.0122*0.48*1.13*E2)/6.56168</f>
        <v>0.29986688034125647</v>
      </c>
      <c r="V2" s="23">
        <f t="shared" ref="V2:V33" si="3">(11.64*P2*0.304*0.48*1.13*E2)/6.56168</f>
        <v>2.9888371024177696</v>
      </c>
      <c r="W2" s="23">
        <f t="shared" ref="W2:W33" si="4">(11.64*Q2*2.87*0.4*1.13*E2)/13.1234</f>
        <v>0</v>
      </c>
      <c r="X2" s="3" t="s">
        <v>645</v>
      </c>
    </row>
    <row r="3" spans="1:34" x14ac:dyDescent="0.35">
      <c r="A3" t="s">
        <v>289</v>
      </c>
      <c r="B3">
        <v>2</v>
      </c>
      <c r="C3" t="s">
        <v>86</v>
      </c>
      <c r="D3">
        <v>21</v>
      </c>
      <c r="E3">
        <f t="shared" si="0"/>
        <v>1.0218121158021176</v>
      </c>
      <c r="F3">
        <v>3</v>
      </c>
      <c r="G3">
        <v>0</v>
      </c>
      <c r="H3">
        <v>8</v>
      </c>
      <c r="I3">
        <v>0</v>
      </c>
      <c r="J3">
        <v>0</v>
      </c>
      <c r="K3">
        <v>2</v>
      </c>
      <c r="L3">
        <v>3</v>
      </c>
      <c r="M3">
        <v>0</v>
      </c>
      <c r="N3">
        <v>138</v>
      </c>
      <c r="O3">
        <v>12</v>
      </c>
      <c r="P3">
        <v>13</v>
      </c>
      <c r="Q3">
        <v>3</v>
      </c>
      <c r="R3" s="26">
        <f t="shared" si="1"/>
        <v>0.36666666666666664</v>
      </c>
      <c r="S3" s="26">
        <f>AVERAGE(I3:K3)/10</f>
        <v>6.6666666666666666E-2</v>
      </c>
      <c r="T3" s="26">
        <f>AVERAGE(L3:N3)/10</f>
        <v>4.7</v>
      </c>
      <c r="U3" s="23">
        <f t="shared" si="2"/>
        <v>0.14393610256380313</v>
      </c>
      <c r="V3" s="23">
        <f t="shared" si="3"/>
        <v>3.8854882331430987</v>
      </c>
      <c r="W3" s="23">
        <f t="shared" si="4"/>
        <v>3.5271119812458376</v>
      </c>
    </row>
    <row r="4" spans="1:34" x14ac:dyDescent="0.35">
      <c r="A4" t="s">
        <v>289</v>
      </c>
      <c r="B4">
        <v>2</v>
      </c>
      <c r="C4" t="s">
        <v>85</v>
      </c>
      <c r="D4">
        <v>21</v>
      </c>
      <c r="E4">
        <f t="shared" si="0"/>
        <v>1.0218121158021176</v>
      </c>
      <c r="F4">
        <v>10</v>
      </c>
      <c r="G4">
        <v>10</v>
      </c>
      <c r="H4">
        <v>30</v>
      </c>
      <c r="I4">
        <v>100</v>
      </c>
      <c r="J4">
        <v>19</v>
      </c>
      <c r="K4">
        <v>3</v>
      </c>
      <c r="L4">
        <v>110</v>
      </c>
      <c r="M4">
        <v>62</v>
      </c>
      <c r="N4">
        <v>33</v>
      </c>
      <c r="O4">
        <v>9</v>
      </c>
      <c r="P4">
        <v>0</v>
      </c>
      <c r="Q4">
        <v>0</v>
      </c>
      <c r="R4" s="26">
        <f t="shared" si="1"/>
        <v>1.6666666666666667</v>
      </c>
      <c r="S4" s="26">
        <f t="shared" ref="S4:S61" si="5">AVERAGE(I4:K4)/10</f>
        <v>4.0666666666666664</v>
      </c>
      <c r="T4" s="26">
        <f t="shared" ref="T4:T61" si="6">AVERAGE(L4:N4)/10</f>
        <v>6.833333333333333</v>
      </c>
      <c r="U4" s="23">
        <f t="shared" si="2"/>
        <v>0.10795207692285232</v>
      </c>
      <c r="V4" s="23">
        <f t="shared" si="3"/>
        <v>0</v>
      </c>
      <c r="W4" s="23">
        <f t="shared" si="4"/>
        <v>0</v>
      </c>
    </row>
    <row r="5" spans="1:34" x14ac:dyDescent="0.35">
      <c r="A5" t="s">
        <v>289</v>
      </c>
      <c r="B5">
        <v>2</v>
      </c>
      <c r="C5" t="s">
        <v>87</v>
      </c>
      <c r="D5">
        <v>21</v>
      </c>
      <c r="E5">
        <f t="shared" si="0"/>
        <v>1.0218121158021176</v>
      </c>
      <c r="F5">
        <v>1</v>
      </c>
      <c r="G5">
        <v>35</v>
      </c>
      <c r="H5">
        <v>10</v>
      </c>
      <c r="I5">
        <v>0</v>
      </c>
      <c r="J5">
        <v>40</v>
      </c>
      <c r="K5">
        <v>0</v>
      </c>
      <c r="L5">
        <v>1</v>
      </c>
      <c r="M5">
        <v>65</v>
      </c>
      <c r="N5">
        <v>10</v>
      </c>
      <c r="O5">
        <v>3</v>
      </c>
      <c r="P5">
        <v>1</v>
      </c>
      <c r="Q5">
        <v>0</v>
      </c>
      <c r="R5" s="26">
        <f t="shared" si="1"/>
        <v>1.5333333333333334</v>
      </c>
      <c r="S5" s="26">
        <f t="shared" si="5"/>
        <v>1.3333333333333335</v>
      </c>
      <c r="T5" s="26">
        <f t="shared" si="6"/>
        <v>2.5333333333333332</v>
      </c>
      <c r="U5" s="23">
        <f t="shared" si="2"/>
        <v>3.5984025640950781E-2</v>
      </c>
      <c r="V5" s="23">
        <f t="shared" si="3"/>
        <v>0.2988837102417769</v>
      </c>
      <c r="W5" s="23">
        <f t="shared" si="4"/>
        <v>0</v>
      </c>
    </row>
    <row r="6" spans="1:34" x14ac:dyDescent="0.35">
      <c r="A6" t="s">
        <v>289</v>
      </c>
      <c r="B6">
        <v>3</v>
      </c>
      <c r="C6" t="s">
        <v>88</v>
      </c>
      <c r="D6">
        <v>26</v>
      </c>
      <c r="E6">
        <f t="shared" si="0"/>
        <v>1.0332473082471592</v>
      </c>
      <c r="F6">
        <v>0</v>
      </c>
      <c r="G6">
        <v>38</v>
      </c>
      <c r="H6">
        <v>2</v>
      </c>
      <c r="I6">
        <v>0</v>
      </c>
      <c r="J6">
        <v>6</v>
      </c>
      <c r="K6">
        <v>16</v>
      </c>
      <c r="L6">
        <v>0</v>
      </c>
      <c r="M6">
        <v>153</v>
      </c>
      <c r="N6">
        <v>2</v>
      </c>
      <c r="O6">
        <v>52</v>
      </c>
      <c r="P6">
        <v>12</v>
      </c>
      <c r="Q6">
        <v>1</v>
      </c>
      <c r="R6" s="26">
        <f t="shared" si="1"/>
        <v>1.3333333333333335</v>
      </c>
      <c r="S6" s="26">
        <f t="shared" si="5"/>
        <v>0.73333333333333328</v>
      </c>
      <c r="T6" s="26">
        <f t="shared" si="6"/>
        <v>5.1666666666666661</v>
      </c>
      <c r="U6" s="23">
        <f t="shared" si="2"/>
        <v>0.63070325324911636</v>
      </c>
      <c r="V6" s="23">
        <f t="shared" si="3"/>
        <v>3.6267425407515401</v>
      </c>
      <c r="W6" s="23">
        <f t="shared" si="4"/>
        <v>1.1888614042147876</v>
      </c>
    </row>
    <row r="7" spans="1:34" x14ac:dyDescent="0.35">
      <c r="A7" t="s">
        <v>289</v>
      </c>
      <c r="B7">
        <v>3</v>
      </c>
      <c r="C7" t="s">
        <v>86</v>
      </c>
      <c r="D7">
        <v>26</v>
      </c>
      <c r="E7">
        <f t="shared" si="0"/>
        <v>1.0332473082471592</v>
      </c>
      <c r="F7">
        <v>150</v>
      </c>
      <c r="G7">
        <v>13</v>
      </c>
      <c r="H7">
        <v>19</v>
      </c>
      <c r="I7">
        <v>210</v>
      </c>
      <c r="J7">
        <v>0</v>
      </c>
      <c r="K7">
        <v>0</v>
      </c>
      <c r="L7">
        <v>410</v>
      </c>
      <c r="M7">
        <v>29</v>
      </c>
      <c r="N7">
        <v>19</v>
      </c>
      <c r="O7">
        <v>31</v>
      </c>
      <c r="P7">
        <v>2</v>
      </c>
      <c r="Q7">
        <v>0</v>
      </c>
      <c r="R7" s="26">
        <f t="shared" si="1"/>
        <v>6.0666666666666664</v>
      </c>
      <c r="S7" s="26">
        <f t="shared" si="5"/>
        <v>7</v>
      </c>
      <c r="T7" s="26">
        <f t="shared" si="6"/>
        <v>15.266666666666666</v>
      </c>
      <c r="U7" s="23">
        <f t="shared" si="2"/>
        <v>0.37599617020620413</v>
      </c>
      <c r="V7" s="23">
        <f t="shared" si="3"/>
        <v>0.6044570901252565</v>
      </c>
      <c r="W7" s="23">
        <f t="shared" si="4"/>
        <v>0</v>
      </c>
    </row>
    <row r="8" spans="1:34" x14ac:dyDescent="0.35">
      <c r="A8" t="s">
        <v>289</v>
      </c>
      <c r="B8">
        <v>3</v>
      </c>
      <c r="C8" t="s">
        <v>85</v>
      </c>
      <c r="D8">
        <v>26</v>
      </c>
      <c r="E8">
        <f t="shared" si="0"/>
        <v>1.0332473082471592</v>
      </c>
      <c r="F8">
        <v>20</v>
      </c>
      <c r="G8">
        <v>70</v>
      </c>
      <c r="H8">
        <v>32</v>
      </c>
      <c r="I8">
        <v>12</v>
      </c>
      <c r="J8">
        <v>12</v>
      </c>
      <c r="K8">
        <v>60</v>
      </c>
      <c r="L8">
        <v>48</v>
      </c>
      <c r="M8">
        <v>70</v>
      </c>
      <c r="N8">
        <v>31</v>
      </c>
      <c r="O8">
        <v>6</v>
      </c>
      <c r="P8">
        <v>1</v>
      </c>
      <c r="Q8">
        <v>1</v>
      </c>
      <c r="R8" s="26">
        <f t="shared" si="1"/>
        <v>4.0666666666666664</v>
      </c>
      <c r="S8" s="26">
        <f t="shared" si="5"/>
        <v>2.8</v>
      </c>
      <c r="T8" s="26">
        <f t="shared" si="6"/>
        <v>4.9666666666666668</v>
      </c>
      <c r="U8" s="23">
        <f t="shared" si="2"/>
        <v>7.277345229797498E-2</v>
      </c>
      <c r="V8" s="23">
        <f t="shared" si="3"/>
        <v>0.30222854506262825</v>
      </c>
      <c r="W8" s="23">
        <f t="shared" si="4"/>
        <v>1.1888614042147876</v>
      </c>
    </row>
    <row r="9" spans="1:34" x14ac:dyDescent="0.35">
      <c r="A9" t="s">
        <v>289</v>
      </c>
      <c r="B9">
        <v>3</v>
      </c>
      <c r="C9" t="s">
        <v>87</v>
      </c>
      <c r="D9">
        <v>26</v>
      </c>
      <c r="E9">
        <f t="shared" si="0"/>
        <v>1.0332473082471592</v>
      </c>
      <c r="F9">
        <v>18</v>
      </c>
      <c r="G9">
        <v>17</v>
      </c>
      <c r="H9">
        <v>2</v>
      </c>
      <c r="I9">
        <v>21</v>
      </c>
      <c r="J9">
        <v>0</v>
      </c>
      <c r="K9">
        <v>0</v>
      </c>
      <c r="L9">
        <v>18</v>
      </c>
      <c r="M9">
        <v>56</v>
      </c>
      <c r="N9">
        <v>2</v>
      </c>
      <c r="O9">
        <v>63</v>
      </c>
      <c r="P9">
        <v>9</v>
      </c>
      <c r="Q9">
        <v>4</v>
      </c>
      <c r="R9" s="26">
        <f t="shared" si="1"/>
        <v>1.2333333333333334</v>
      </c>
      <c r="S9" s="26">
        <f t="shared" si="5"/>
        <v>0.7</v>
      </c>
      <c r="T9" s="26">
        <f t="shared" si="6"/>
        <v>2.5333333333333332</v>
      </c>
      <c r="U9" s="23">
        <f t="shared" si="2"/>
        <v>0.76412124912873736</v>
      </c>
      <c r="V9" s="23">
        <f t="shared" si="3"/>
        <v>2.7200569055636543</v>
      </c>
      <c r="W9" s="23">
        <f t="shared" si="4"/>
        <v>4.7554456168591503</v>
      </c>
    </row>
    <row r="10" spans="1:34" x14ac:dyDescent="0.35">
      <c r="A10" t="s">
        <v>289</v>
      </c>
      <c r="B10">
        <v>4</v>
      </c>
      <c r="C10" t="s">
        <v>88</v>
      </c>
      <c r="D10">
        <v>18</v>
      </c>
      <c r="E10">
        <f t="shared" si="0"/>
        <v>1.016070863670443</v>
      </c>
      <c r="F10">
        <v>0</v>
      </c>
      <c r="G10">
        <v>0</v>
      </c>
      <c r="H10">
        <v>0</v>
      </c>
      <c r="I10">
        <v>12</v>
      </c>
      <c r="J10">
        <v>0</v>
      </c>
      <c r="K10">
        <v>0</v>
      </c>
      <c r="L10">
        <v>130</v>
      </c>
      <c r="M10">
        <v>0</v>
      </c>
      <c r="N10">
        <v>0</v>
      </c>
      <c r="O10">
        <v>10</v>
      </c>
      <c r="P10">
        <v>0</v>
      </c>
      <c r="Q10">
        <v>0</v>
      </c>
      <c r="R10" s="26">
        <f t="shared" si="1"/>
        <v>0</v>
      </c>
      <c r="S10" s="26">
        <f t="shared" si="5"/>
        <v>0.4</v>
      </c>
      <c r="T10" s="26">
        <f t="shared" si="6"/>
        <v>4.3333333333333339</v>
      </c>
      <c r="U10" s="23">
        <f t="shared" si="2"/>
        <v>0.11927280774326103</v>
      </c>
      <c r="V10" s="23">
        <f t="shared" si="3"/>
        <v>0</v>
      </c>
      <c r="W10" s="23">
        <f t="shared" si="4"/>
        <v>0</v>
      </c>
    </row>
    <row r="11" spans="1:34" x14ac:dyDescent="0.35">
      <c r="A11" t="s">
        <v>289</v>
      </c>
      <c r="B11">
        <v>4</v>
      </c>
      <c r="C11" t="s">
        <v>86</v>
      </c>
      <c r="D11">
        <v>18</v>
      </c>
      <c r="E11">
        <f t="shared" si="0"/>
        <v>1.016070863670443</v>
      </c>
      <c r="F11">
        <v>10</v>
      </c>
      <c r="G11">
        <v>28</v>
      </c>
      <c r="H11">
        <v>5</v>
      </c>
      <c r="I11">
        <v>20</v>
      </c>
      <c r="J11">
        <v>25</v>
      </c>
      <c r="K11">
        <v>30</v>
      </c>
      <c r="L11">
        <v>10</v>
      </c>
      <c r="M11">
        <v>35</v>
      </c>
      <c r="N11">
        <v>5</v>
      </c>
      <c r="O11">
        <v>27</v>
      </c>
      <c r="P11">
        <v>2</v>
      </c>
      <c r="Q11">
        <v>0</v>
      </c>
      <c r="R11" s="26">
        <f t="shared" si="1"/>
        <v>1.4333333333333333</v>
      </c>
      <c r="S11" s="26">
        <f t="shared" si="5"/>
        <v>2.5</v>
      </c>
      <c r="T11" s="26">
        <f t="shared" si="6"/>
        <v>1.6666666666666667</v>
      </c>
      <c r="U11" s="23">
        <f t="shared" si="2"/>
        <v>0.32203658090680476</v>
      </c>
      <c r="V11" s="23">
        <f t="shared" si="3"/>
        <v>0.59440874678608757</v>
      </c>
      <c r="W11" s="23">
        <f t="shared" si="4"/>
        <v>0</v>
      </c>
    </row>
    <row r="12" spans="1:34" x14ac:dyDescent="0.35">
      <c r="A12" t="s">
        <v>289</v>
      </c>
      <c r="B12">
        <v>4</v>
      </c>
      <c r="C12" t="s">
        <v>85</v>
      </c>
      <c r="D12">
        <v>18</v>
      </c>
      <c r="E12">
        <f t="shared" si="0"/>
        <v>1.016070863670443</v>
      </c>
      <c r="F12">
        <v>8</v>
      </c>
      <c r="G12">
        <v>9</v>
      </c>
      <c r="H12">
        <v>33</v>
      </c>
      <c r="I12">
        <v>4</v>
      </c>
      <c r="J12">
        <v>0</v>
      </c>
      <c r="K12">
        <v>0</v>
      </c>
      <c r="L12">
        <v>69</v>
      </c>
      <c r="M12">
        <v>9</v>
      </c>
      <c r="N12">
        <v>56</v>
      </c>
      <c r="O12">
        <v>31</v>
      </c>
      <c r="P12">
        <v>6</v>
      </c>
      <c r="Q12">
        <v>1</v>
      </c>
      <c r="R12" s="26">
        <f t="shared" si="1"/>
        <v>1.6666666666666667</v>
      </c>
      <c r="S12" s="26">
        <f t="shared" si="5"/>
        <v>0.13333333333333333</v>
      </c>
      <c r="T12" s="26">
        <f t="shared" si="6"/>
        <v>4.4666666666666668</v>
      </c>
      <c r="U12" s="23">
        <f t="shared" si="2"/>
        <v>0.36974570400410922</v>
      </c>
      <c r="V12" s="23">
        <f t="shared" si="3"/>
        <v>1.7832262403582633</v>
      </c>
      <c r="W12" s="23">
        <f t="shared" si="4"/>
        <v>1.1690980698650137</v>
      </c>
    </row>
    <row r="13" spans="1:34" x14ac:dyDescent="0.35">
      <c r="A13" t="s">
        <v>289</v>
      </c>
      <c r="B13">
        <v>4</v>
      </c>
      <c r="C13" t="s">
        <v>87</v>
      </c>
      <c r="D13">
        <v>18</v>
      </c>
      <c r="E13">
        <f t="shared" si="0"/>
        <v>1.016070863670443</v>
      </c>
      <c r="F13">
        <v>0</v>
      </c>
      <c r="G13">
        <v>0</v>
      </c>
      <c r="H13">
        <v>3</v>
      </c>
      <c r="I13">
        <v>2</v>
      </c>
      <c r="J13">
        <v>0</v>
      </c>
      <c r="K13">
        <v>0</v>
      </c>
      <c r="L13">
        <v>25</v>
      </c>
      <c r="M13">
        <v>0</v>
      </c>
      <c r="N13">
        <v>38</v>
      </c>
      <c r="O13">
        <v>27</v>
      </c>
      <c r="P13">
        <v>2</v>
      </c>
      <c r="Q13">
        <v>0</v>
      </c>
      <c r="R13" s="26">
        <f t="shared" si="1"/>
        <v>0.1</v>
      </c>
      <c r="S13" s="26">
        <f t="shared" si="5"/>
        <v>6.6666666666666666E-2</v>
      </c>
      <c r="T13" s="26">
        <f t="shared" si="6"/>
        <v>2.1</v>
      </c>
      <c r="U13" s="23">
        <f t="shared" si="2"/>
        <v>0.32203658090680476</v>
      </c>
      <c r="V13" s="23">
        <f t="shared" si="3"/>
        <v>0.59440874678608757</v>
      </c>
      <c r="W13" s="23">
        <f t="shared" si="4"/>
        <v>0</v>
      </c>
      <c r="AH13" s="26"/>
    </row>
    <row r="14" spans="1:34" x14ac:dyDescent="0.35">
      <c r="A14" t="s">
        <v>289</v>
      </c>
      <c r="B14">
        <v>5</v>
      </c>
      <c r="C14" t="s">
        <v>88</v>
      </c>
      <c r="D14">
        <v>43</v>
      </c>
      <c r="E14">
        <f t="shared" si="0"/>
        <v>1.0885311203635843</v>
      </c>
      <c r="F14">
        <v>9</v>
      </c>
      <c r="G14">
        <v>30</v>
      </c>
      <c r="H14">
        <v>2</v>
      </c>
      <c r="I14">
        <v>0</v>
      </c>
      <c r="J14">
        <v>1</v>
      </c>
      <c r="K14">
        <v>12</v>
      </c>
      <c r="L14">
        <v>9</v>
      </c>
      <c r="M14">
        <v>67</v>
      </c>
      <c r="N14">
        <v>10</v>
      </c>
      <c r="O14">
        <v>35</v>
      </c>
      <c r="P14">
        <v>15</v>
      </c>
      <c r="Q14">
        <v>10</v>
      </c>
      <c r="R14" s="26">
        <f t="shared" si="1"/>
        <v>1.3666666666666667</v>
      </c>
      <c r="S14" s="26">
        <f t="shared" si="5"/>
        <v>0.43333333333333329</v>
      </c>
      <c r="T14" s="26">
        <f t="shared" si="6"/>
        <v>2.8666666666666667</v>
      </c>
      <c r="U14" s="23">
        <f t="shared" si="2"/>
        <v>0.44722527423370179</v>
      </c>
      <c r="V14" s="23">
        <f t="shared" si="3"/>
        <v>4.775988877062483</v>
      </c>
      <c r="W14" s="23">
        <f t="shared" si="4"/>
        <v>12.52471335717612</v>
      </c>
    </row>
    <row r="15" spans="1:34" x14ac:dyDescent="0.35">
      <c r="A15" t="s">
        <v>289</v>
      </c>
      <c r="B15">
        <v>5</v>
      </c>
      <c r="C15" t="s">
        <v>86</v>
      </c>
      <c r="D15">
        <v>43</v>
      </c>
      <c r="E15">
        <f t="shared" si="0"/>
        <v>1.0885311203635843</v>
      </c>
      <c r="F15">
        <v>0</v>
      </c>
      <c r="G15">
        <v>20</v>
      </c>
      <c r="H15">
        <v>39</v>
      </c>
      <c r="I15">
        <v>0</v>
      </c>
      <c r="J15">
        <v>0</v>
      </c>
      <c r="K15">
        <v>8</v>
      </c>
      <c r="L15">
        <v>0</v>
      </c>
      <c r="M15">
        <v>33</v>
      </c>
      <c r="N15">
        <v>165</v>
      </c>
      <c r="O15">
        <v>89</v>
      </c>
      <c r="P15">
        <v>12</v>
      </c>
      <c r="Q15">
        <v>6</v>
      </c>
      <c r="R15" s="26">
        <f t="shared" si="1"/>
        <v>1.9666666666666668</v>
      </c>
      <c r="S15" s="26">
        <f t="shared" si="5"/>
        <v>0.26666666666666666</v>
      </c>
      <c r="T15" s="26">
        <f t="shared" si="6"/>
        <v>6.6</v>
      </c>
      <c r="U15" s="23">
        <f t="shared" si="2"/>
        <v>1.137229983051413</v>
      </c>
      <c r="V15" s="23">
        <f t="shared" si="3"/>
        <v>3.8207911016499865</v>
      </c>
      <c r="W15" s="23">
        <f t="shared" si="4"/>
        <v>7.5148280143056727</v>
      </c>
    </row>
    <row r="16" spans="1:34" x14ac:dyDescent="0.35">
      <c r="A16" t="s">
        <v>289</v>
      </c>
      <c r="B16">
        <v>5</v>
      </c>
      <c r="C16" t="s">
        <v>85</v>
      </c>
      <c r="D16">
        <v>43</v>
      </c>
      <c r="E16">
        <f t="shared" si="0"/>
        <v>1.0885311203635843</v>
      </c>
      <c r="F16">
        <v>35</v>
      </c>
      <c r="G16">
        <v>11</v>
      </c>
      <c r="H16">
        <v>32</v>
      </c>
      <c r="I16">
        <v>0</v>
      </c>
      <c r="J16">
        <v>0</v>
      </c>
      <c r="K16">
        <v>8</v>
      </c>
      <c r="L16">
        <v>35</v>
      </c>
      <c r="M16">
        <v>11</v>
      </c>
      <c r="N16">
        <v>122</v>
      </c>
      <c r="O16">
        <v>43</v>
      </c>
      <c r="P16">
        <v>8</v>
      </c>
      <c r="Q16">
        <v>0</v>
      </c>
      <c r="R16" s="26">
        <f t="shared" si="1"/>
        <v>2.6</v>
      </c>
      <c r="S16" s="26">
        <f t="shared" si="5"/>
        <v>0.26666666666666666</v>
      </c>
      <c r="T16" s="26">
        <f t="shared" si="6"/>
        <v>5.6</v>
      </c>
      <c r="U16" s="23">
        <f t="shared" si="2"/>
        <v>0.54944819405854795</v>
      </c>
      <c r="V16" s="23">
        <f t="shared" si="3"/>
        <v>2.5471940677666569</v>
      </c>
      <c r="W16" s="23">
        <f t="shared" si="4"/>
        <v>0</v>
      </c>
    </row>
    <row r="17" spans="1:23" x14ac:dyDescent="0.35">
      <c r="A17" t="s">
        <v>289</v>
      </c>
      <c r="B17">
        <v>5</v>
      </c>
      <c r="C17" t="s">
        <v>87</v>
      </c>
      <c r="D17">
        <v>43</v>
      </c>
      <c r="E17">
        <f t="shared" si="0"/>
        <v>1.0885311203635843</v>
      </c>
      <c r="F17">
        <v>31</v>
      </c>
      <c r="G17">
        <v>3</v>
      </c>
      <c r="H17">
        <v>9</v>
      </c>
      <c r="I17">
        <v>2</v>
      </c>
      <c r="J17">
        <v>1</v>
      </c>
      <c r="K17">
        <v>1</v>
      </c>
      <c r="L17">
        <v>60</v>
      </c>
      <c r="M17">
        <v>3</v>
      </c>
      <c r="N17">
        <v>32</v>
      </c>
      <c r="O17">
        <v>33</v>
      </c>
      <c r="P17">
        <v>7</v>
      </c>
      <c r="Q17">
        <v>4</v>
      </c>
      <c r="R17" s="26">
        <f t="shared" si="1"/>
        <v>1.4333333333333333</v>
      </c>
      <c r="S17" s="26">
        <f t="shared" si="5"/>
        <v>0.13333333333333333</v>
      </c>
      <c r="T17" s="26">
        <f t="shared" si="6"/>
        <v>3.166666666666667</v>
      </c>
      <c r="U17" s="23">
        <f t="shared" si="2"/>
        <v>0.42166954427749026</v>
      </c>
      <c r="V17" s="23">
        <f t="shared" si="3"/>
        <v>2.2287948092958247</v>
      </c>
      <c r="W17" s="23">
        <f t="shared" si="4"/>
        <v>5.0098853428704482</v>
      </c>
    </row>
    <row r="18" spans="1:23" x14ac:dyDescent="0.35">
      <c r="A18" t="s">
        <v>289</v>
      </c>
      <c r="B18">
        <v>6</v>
      </c>
      <c r="C18" t="s">
        <v>88</v>
      </c>
      <c r="D18">
        <v>16</v>
      </c>
      <c r="E18">
        <f t="shared" si="0"/>
        <v>1.0127191120937731</v>
      </c>
      <c r="F18">
        <v>2</v>
      </c>
      <c r="G18">
        <v>50</v>
      </c>
      <c r="H18">
        <v>30</v>
      </c>
      <c r="I18">
        <v>0</v>
      </c>
      <c r="J18">
        <v>0</v>
      </c>
      <c r="K18">
        <v>0</v>
      </c>
      <c r="L18">
        <v>121</v>
      </c>
      <c r="M18">
        <v>50</v>
      </c>
      <c r="N18">
        <v>125</v>
      </c>
      <c r="O18">
        <v>40</v>
      </c>
      <c r="P18">
        <v>11</v>
      </c>
      <c r="Q18">
        <v>1</v>
      </c>
      <c r="R18" s="26">
        <f t="shared" si="1"/>
        <v>2.7333333333333334</v>
      </c>
      <c r="S18" s="26">
        <f t="shared" si="5"/>
        <v>0</v>
      </c>
      <c r="T18" s="26">
        <f t="shared" si="6"/>
        <v>9.8666666666666671</v>
      </c>
      <c r="U18" s="23">
        <f t="shared" si="2"/>
        <v>0.4755174319962161</v>
      </c>
      <c r="V18" s="23">
        <f t="shared" si="3"/>
        <v>3.2584637143347268</v>
      </c>
      <c r="W18" s="23">
        <f t="shared" si="4"/>
        <v>1.1652415216270331</v>
      </c>
    </row>
    <row r="19" spans="1:23" x14ac:dyDescent="0.35">
      <c r="A19" t="s">
        <v>289</v>
      </c>
      <c r="B19">
        <v>6</v>
      </c>
      <c r="C19" t="s">
        <v>86</v>
      </c>
      <c r="D19">
        <v>16</v>
      </c>
      <c r="E19">
        <f t="shared" si="0"/>
        <v>1.0127191120937731</v>
      </c>
      <c r="F19">
        <v>21</v>
      </c>
      <c r="G19">
        <v>2</v>
      </c>
      <c r="H19">
        <v>13</v>
      </c>
      <c r="I19">
        <v>0</v>
      </c>
      <c r="J19">
        <v>16</v>
      </c>
      <c r="K19">
        <v>0</v>
      </c>
      <c r="L19">
        <v>21</v>
      </c>
      <c r="M19">
        <v>2</v>
      </c>
      <c r="N19">
        <v>29</v>
      </c>
      <c r="O19">
        <v>14</v>
      </c>
      <c r="P19">
        <v>0</v>
      </c>
      <c r="Q19">
        <v>3</v>
      </c>
      <c r="R19" s="26">
        <f t="shared" si="1"/>
        <v>1.2</v>
      </c>
      <c r="S19" s="26">
        <f t="shared" si="5"/>
        <v>0.53333333333333333</v>
      </c>
      <c r="T19" s="26">
        <f t="shared" si="6"/>
        <v>1.7333333333333332</v>
      </c>
      <c r="U19" s="23">
        <f t="shared" si="2"/>
        <v>0.1664311011986756</v>
      </c>
      <c r="V19" s="23">
        <f t="shared" si="3"/>
        <v>0</v>
      </c>
      <c r="W19" s="23">
        <f t="shared" si="4"/>
        <v>3.4957245648810993</v>
      </c>
    </row>
    <row r="20" spans="1:23" x14ac:dyDescent="0.35">
      <c r="A20" t="s">
        <v>289</v>
      </c>
      <c r="B20">
        <v>6</v>
      </c>
      <c r="C20" t="s">
        <v>85</v>
      </c>
      <c r="D20">
        <v>16</v>
      </c>
      <c r="E20">
        <f t="shared" si="0"/>
        <v>1.0127191120937731</v>
      </c>
      <c r="F20">
        <v>3</v>
      </c>
      <c r="G20">
        <v>30</v>
      </c>
      <c r="H20">
        <v>0</v>
      </c>
      <c r="I20">
        <v>13</v>
      </c>
      <c r="J20">
        <v>10</v>
      </c>
      <c r="K20">
        <v>0</v>
      </c>
      <c r="L20">
        <v>167</v>
      </c>
      <c r="M20">
        <v>123</v>
      </c>
      <c r="N20">
        <v>535</v>
      </c>
      <c r="O20">
        <v>30</v>
      </c>
      <c r="P20">
        <v>9</v>
      </c>
      <c r="Q20">
        <v>4</v>
      </c>
      <c r="R20" s="26">
        <f t="shared" si="1"/>
        <v>1.1000000000000001</v>
      </c>
      <c r="S20" s="26">
        <f t="shared" si="5"/>
        <v>0.76666666666666672</v>
      </c>
      <c r="T20" s="26">
        <f t="shared" si="6"/>
        <v>27.5</v>
      </c>
      <c r="U20" s="23">
        <f t="shared" si="2"/>
        <v>0.35663807399716208</v>
      </c>
      <c r="V20" s="23">
        <f t="shared" si="3"/>
        <v>2.6660157662738668</v>
      </c>
      <c r="W20" s="23">
        <f t="shared" si="4"/>
        <v>4.6609660865081324</v>
      </c>
    </row>
    <row r="21" spans="1:23" x14ac:dyDescent="0.35">
      <c r="A21" t="s">
        <v>289</v>
      </c>
      <c r="B21">
        <v>6</v>
      </c>
      <c r="C21" t="s">
        <v>87</v>
      </c>
      <c r="D21">
        <v>16</v>
      </c>
      <c r="E21">
        <f t="shared" si="0"/>
        <v>1.0127191120937731</v>
      </c>
      <c r="F21">
        <v>22</v>
      </c>
      <c r="G21">
        <v>26</v>
      </c>
      <c r="H21">
        <v>0</v>
      </c>
      <c r="I21">
        <v>0</v>
      </c>
      <c r="J21">
        <v>0</v>
      </c>
      <c r="K21">
        <v>0</v>
      </c>
      <c r="L21">
        <v>22</v>
      </c>
      <c r="M21">
        <v>26</v>
      </c>
      <c r="N21">
        <v>0</v>
      </c>
      <c r="O21">
        <v>10</v>
      </c>
      <c r="P21">
        <v>1</v>
      </c>
      <c r="Q21">
        <v>0</v>
      </c>
      <c r="R21" s="26">
        <f t="shared" si="1"/>
        <v>1.6</v>
      </c>
      <c r="S21" s="26">
        <f t="shared" si="5"/>
        <v>0</v>
      </c>
      <c r="T21" s="26">
        <f t="shared" si="6"/>
        <v>1.6</v>
      </c>
      <c r="U21" s="23">
        <f t="shared" si="2"/>
        <v>0.11887935799905403</v>
      </c>
      <c r="V21" s="23">
        <f t="shared" si="3"/>
        <v>0.29622397403042966</v>
      </c>
      <c r="W21" s="23">
        <f t="shared" si="4"/>
        <v>0</v>
      </c>
    </row>
    <row r="22" spans="1:23" x14ac:dyDescent="0.35">
      <c r="A22" t="s">
        <v>289</v>
      </c>
      <c r="B22">
        <v>7</v>
      </c>
      <c r="C22" t="s">
        <v>88</v>
      </c>
      <c r="D22">
        <v>47</v>
      </c>
      <c r="E22">
        <f t="shared" si="0"/>
        <v>1.1049434374663709</v>
      </c>
      <c r="F22">
        <v>21</v>
      </c>
      <c r="G22">
        <v>22</v>
      </c>
      <c r="H22">
        <v>35</v>
      </c>
      <c r="I22">
        <v>5</v>
      </c>
      <c r="J22">
        <v>3</v>
      </c>
      <c r="K22">
        <v>9</v>
      </c>
      <c r="L22">
        <v>21</v>
      </c>
      <c r="M22">
        <v>22</v>
      </c>
      <c r="N22">
        <v>35</v>
      </c>
      <c r="O22">
        <v>39</v>
      </c>
      <c r="P22">
        <v>18</v>
      </c>
      <c r="Q22">
        <v>3</v>
      </c>
      <c r="R22" s="26">
        <f t="shared" si="1"/>
        <v>2.6</v>
      </c>
      <c r="S22" s="26">
        <f t="shared" si="5"/>
        <v>0.56666666666666665</v>
      </c>
      <c r="T22" s="26">
        <f t="shared" si="6"/>
        <v>2.6</v>
      </c>
      <c r="U22" s="23">
        <f t="shared" si="2"/>
        <v>0.50585040128137537</v>
      </c>
      <c r="V22" s="23">
        <f t="shared" si="3"/>
        <v>5.8175985620253998</v>
      </c>
      <c r="W22" s="23">
        <f t="shared" si="4"/>
        <v>3.8140663793433958</v>
      </c>
    </row>
    <row r="23" spans="1:23" x14ac:dyDescent="0.35">
      <c r="A23" t="s">
        <v>289</v>
      </c>
      <c r="B23">
        <v>7</v>
      </c>
      <c r="C23" t="s">
        <v>86</v>
      </c>
      <c r="D23">
        <v>47</v>
      </c>
      <c r="E23">
        <f t="shared" si="0"/>
        <v>1.1049434374663709</v>
      </c>
      <c r="F23">
        <v>22</v>
      </c>
      <c r="G23">
        <v>42</v>
      </c>
      <c r="H23">
        <v>41</v>
      </c>
      <c r="I23">
        <v>0</v>
      </c>
      <c r="J23">
        <v>0</v>
      </c>
      <c r="K23">
        <v>0</v>
      </c>
      <c r="L23">
        <v>150</v>
      </c>
      <c r="M23">
        <v>42</v>
      </c>
      <c r="N23">
        <v>41</v>
      </c>
      <c r="O23">
        <v>39</v>
      </c>
      <c r="P23">
        <v>10</v>
      </c>
      <c r="Q23">
        <v>1</v>
      </c>
      <c r="R23" s="26">
        <f t="shared" si="1"/>
        <v>3.5</v>
      </c>
      <c r="S23" s="26">
        <f t="shared" si="5"/>
        <v>0</v>
      </c>
      <c r="T23" s="26">
        <f t="shared" si="6"/>
        <v>7.7666666666666675</v>
      </c>
      <c r="U23" s="23">
        <f t="shared" si="2"/>
        <v>0.50585040128137537</v>
      </c>
      <c r="V23" s="23">
        <f t="shared" si="3"/>
        <v>3.2319992011252228</v>
      </c>
      <c r="W23" s="23">
        <f t="shared" si="4"/>
        <v>1.2713554597811318</v>
      </c>
    </row>
    <row r="24" spans="1:23" x14ac:dyDescent="0.35">
      <c r="A24" t="s">
        <v>289</v>
      </c>
      <c r="B24">
        <v>7</v>
      </c>
      <c r="C24" t="s">
        <v>85</v>
      </c>
      <c r="D24">
        <v>47</v>
      </c>
      <c r="E24">
        <f t="shared" si="0"/>
        <v>1.1049434374663709</v>
      </c>
      <c r="F24">
        <v>26</v>
      </c>
      <c r="G24">
        <v>23</v>
      </c>
      <c r="H24">
        <v>2</v>
      </c>
      <c r="I24">
        <v>2</v>
      </c>
      <c r="J24">
        <v>0</v>
      </c>
      <c r="K24">
        <v>0</v>
      </c>
      <c r="L24">
        <v>26</v>
      </c>
      <c r="M24">
        <v>111</v>
      </c>
      <c r="N24">
        <v>2</v>
      </c>
      <c r="O24">
        <v>47</v>
      </c>
      <c r="P24">
        <v>8</v>
      </c>
      <c r="Q24">
        <v>1</v>
      </c>
      <c r="R24" s="26">
        <f t="shared" si="1"/>
        <v>1.7</v>
      </c>
      <c r="S24" s="26">
        <f t="shared" si="5"/>
        <v>6.6666666666666666E-2</v>
      </c>
      <c r="T24" s="26">
        <f t="shared" si="6"/>
        <v>4.6333333333333337</v>
      </c>
      <c r="U24" s="23">
        <f t="shared" si="2"/>
        <v>0.60961458615960606</v>
      </c>
      <c r="V24" s="23">
        <f t="shared" si="3"/>
        <v>2.5855993609001779</v>
      </c>
      <c r="W24" s="23">
        <f t="shared" si="4"/>
        <v>1.2713554597811318</v>
      </c>
    </row>
    <row r="25" spans="1:23" x14ac:dyDescent="0.35">
      <c r="A25" t="s">
        <v>289</v>
      </c>
      <c r="B25">
        <v>7</v>
      </c>
      <c r="C25" t="s">
        <v>87</v>
      </c>
      <c r="D25">
        <v>47</v>
      </c>
      <c r="E25">
        <f t="shared" si="0"/>
        <v>1.1049434374663709</v>
      </c>
      <c r="F25">
        <v>8</v>
      </c>
      <c r="G25">
        <v>9</v>
      </c>
      <c r="H25">
        <v>31</v>
      </c>
      <c r="I25">
        <v>0</v>
      </c>
      <c r="J25">
        <v>0</v>
      </c>
      <c r="K25">
        <v>0</v>
      </c>
      <c r="L25">
        <v>25</v>
      </c>
      <c r="M25">
        <v>34</v>
      </c>
      <c r="N25">
        <v>31</v>
      </c>
      <c r="O25">
        <v>22</v>
      </c>
      <c r="P25">
        <v>1</v>
      </c>
      <c r="Q25">
        <v>5</v>
      </c>
      <c r="R25" s="26">
        <f t="shared" si="1"/>
        <v>1.6</v>
      </c>
      <c r="S25" s="26">
        <f t="shared" si="5"/>
        <v>0</v>
      </c>
      <c r="T25" s="26">
        <f t="shared" si="6"/>
        <v>3</v>
      </c>
      <c r="U25" s="23">
        <f t="shared" si="2"/>
        <v>0.28535150841513485</v>
      </c>
      <c r="V25" s="23">
        <f t="shared" si="3"/>
        <v>0.32319992011252224</v>
      </c>
      <c r="W25" s="23">
        <f t="shared" si="4"/>
        <v>6.3567772989056595</v>
      </c>
    </row>
    <row r="26" spans="1:23" x14ac:dyDescent="0.35">
      <c r="A26" t="s">
        <v>289</v>
      </c>
      <c r="B26">
        <v>8</v>
      </c>
      <c r="C26" t="s">
        <v>88</v>
      </c>
      <c r="D26">
        <v>39</v>
      </c>
      <c r="E26">
        <f t="shared" si="0"/>
        <v>1.0733592129385203</v>
      </c>
      <c r="F26">
        <v>29</v>
      </c>
      <c r="G26">
        <v>12</v>
      </c>
      <c r="H26">
        <v>4</v>
      </c>
      <c r="I26">
        <v>0</v>
      </c>
      <c r="J26">
        <v>0</v>
      </c>
      <c r="K26">
        <v>0</v>
      </c>
      <c r="L26">
        <v>29</v>
      </c>
      <c r="M26">
        <v>12</v>
      </c>
      <c r="N26">
        <v>4</v>
      </c>
      <c r="O26">
        <v>49</v>
      </c>
      <c r="P26">
        <v>6</v>
      </c>
      <c r="Q26">
        <v>0</v>
      </c>
      <c r="R26" s="26">
        <f t="shared" si="1"/>
        <v>1.5</v>
      </c>
      <c r="S26" s="26">
        <f t="shared" si="5"/>
        <v>0</v>
      </c>
      <c r="T26" s="26">
        <f t="shared" si="6"/>
        <v>1.5</v>
      </c>
      <c r="U26" s="23">
        <f t="shared" si="2"/>
        <v>0.61738861032866676</v>
      </c>
      <c r="V26" s="23">
        <f t="shared" si="3"/>
        <v>1.8837685266635804</v>
      </c>
      <c r="W26" s="23">
        <f t="shared" si="4"/>
        <v>0</v>
      </c>
    </row>
    <row r="27" spans="1:23" x14ac:dyDescent="0.35">
      <c r="A27" t="s">
        <v>289</v>
      </c>
      <c r="B27">
        <v>8</v>
      </c>
      <c r="C27" t="s">
        <v>86</v>
      </c>
      <c r="D27">
        <v>39</v>
      </c>
      <c r="E27">
        <f t="shared" si="0"/>
        <v>1.0733592129385203</v>
      </c>
      <c r="F27">
        <v>30</v>
      </c>
      <c r="G27">
        <v>0</v>
      </c>
      <c r="H27">
        <v>1</v>
      </c>
      <c r="I27">
        <v>0</v>
      </c>
      <c r="J27">
        <v>0</v>
      </c>
      <c r="K27">
        <v>0</v>
      </c>
      <c r="L27">
        <v>30</v>
      </c>
      <c r="M27">
        <v>0</v>
      </c>
      <c r="N27">
        <v>161</v>
      </c>
      <c r="O27">
        <v>7</v>
      </c>
      <c r="P27">
        <v>3</v>
      </c>
      <c r="Q27">
        <v>1</v>
      </c>
      <c r="R27" s="26">
        <f t="shared" si="1"/>
        <v>1.0333333333333334</v>
      </c>
      <c r="S27" s="26">
        <f t="shared" si="5"/>
        <v>0</v>
      </c>
      <c r="T27" s="26">
        <f t="shared" si="6"/>
        <v>6.3666666666666663</v>
      </c>
      <c r="U27" s="23">
        <f t="shared" si="2"/>
        <v>8.8198372904095254E-2</v>
      </c>
      <c r="V27" s="23">
        <f t="shared" si="3"/>
        <v>0.94188426333179021</v>
      </c>
      <c r="W27" s="23">
        <f t="shared" si="4"/>
        <v>1.235014435494395</v>
      </c>
    </row>
    <row r="28" spans="1:23" x14ac:dyDescent="0.35">
      <c r="A28" t="s">
        <v>289</v>
      </c>
      <c r="B28">
        <v>8</v>
      </c>
      <c r="C28" t="s">
        <v>85</v>
      </c>
      <c r="D28">
        <v>39</v>
      </c>
      <c r="E28">
        <f t="shared" si="0"/>
        <v>1.0733592129385203</v>
      </c>
      <c r="F28">
        <v>22</v>
      </c>
      <c r="G28">
        <v>16</v>
      </c>
      <c r="H28">
        <v>11</v>
      </c>
      <c r="I28">
        <v>0</v>
      </c>
      <c r="J28">
        <v>0</v>
      </c>
      <c r="K28">
        <v>0</v>
      </c>
      <c r="L28">
        <v>22</v>
      </c>
      <c r="M28">
        <v>16</v>
      </c>
      <c r="N28">
        <v>11</v>
      </c>
      <c r="O28">
        <v>16</v>
      </c>
      <c r="P28">
        <v>0</v>
      </c>
      <c r="Q28">
        <v>0</v>
      </c>
      <c r="R28" s="26">
        <f t="shared" si="1"/>
        <v>1.6333333333333333</v>
      </c>
      <c r="S28" s="26">
        <f t="shared" si="5"/>
        <v>0</v>
      </c>
      <c r="T28" s="26">
        <f t="shared" si="6"/>
        <v>1.6333333333333333</v>
      </c>
      <c r="U28" s="23">
        <f t="shared" si="2"/>
        <v>0.20159628092364629</v>
      </c>
      <c r="V28" s="23">
        <f t="shared" si="3"/>
        <v>0</v>
      </c>
      <c r="W28" s="23">
        <f t="shared" si="4"/>
        <v>0</v>
      </c>
    </row>
    <row r="29" spans="1:23" x14ac:dyDescent="0.35">
      <c r="A29" t="s">
        <v>289</v>
      </c>
      <c r="B29">
        <v>8</v>
      </c>
      <c r="C29" t="s">
        <v>87</v>
      </c>
      <c r="D29">
        <v>39</v>
      </c>
      <c r="E29">
        <f t="shared" si="0"/>
        <v>1.0733592129385203</v>
      </c>
      <c r="F29">
        <v>7</v>
      </c>
      <c r="G29">
        <v>9</v>
      </c>
      <c r="H29">
        <v>21</v>
      </c>
      <c r="I29">
        <v>2</v>
      </c>
      <c r="J29">
        <v>13</v>
      </c>
      <c r="K29">
        <v>20</v>
      </c>
      <c r="L29">
        <v>50</v>
      </c>
      <c r="M29">
        <v>67</v>
      </c>
      <c r="N29">
        <v>21</v>
      </c>
      <c r="O29">
        <v>10</v>
      </c>
      <c r="P29">
        <v>0</v>
      </c>
      <c r="Q29">
        <v>0</v>
      </c>
      <c r="R29" s="26">
        <f t="shared" si="1"/>
        <v>1.2333333333333334</v>
      </c>
      <c r="S29" s="26">
        <f t="shared" si="5"/>
        <v>1.1666666666666665</v>
      </c>
      <c r="T29" s="26">
        <f t="shared" si="6"/>
        <v>4.5999999999999996</v>
      </c>
      <c r="U29" s="23">
        <f t="shared" si="2"/>
        <v>0.12599767557727895</v>
      </c>
      <c r="V29" s="23">
        <f t="shared" si="3"/>
        <v>0</v>
      </c>
      <c r="W29" s="23">
        <f t="shared" si="4"/>
        <v>0</v>
      </c>
    </row>
    <row r="30" spans="1:23" x14ac:dyDescent="0.35">
      <c r="A30" t="s">
        <v>289</v>
      </c>
      <c r="B30">
        <v>10</v>
      </c>
      <c r="C30" t="s">
        <v>88</v>
      </c>
      <c r="D30">
        <v>49</v>
      </c>
      <c r="E30">
        <f t="shared" si="0"/>
        <v>1.1135977729862789</v>
      </c>
      <c r="F30">
        <v>30</v>
      </c>
      <c r="G30">
        <v>40</v>
      </c>
      <c r="H30">
        <v>4</v>
      </c>
      <c r="I30">
        <v>0</v>
      </c>
      <c r="J30">
        <v>0</v>
      </c>
      <c r="K30">
        <v>10</v>
      </c>
      <c r="L30">
        <v>360</v>
      </c>
      <c r="M30">
        <v>180</v>
      </c>
      <c r="N30">
        <v>6</v>
      </c>
      <c r="O30">
        <v>14</v>
      </c>
      <c r="P30">
        <v>9</v>
      </c>
      <c r="Q30">
        <v>2</v>
      </c>
      <c r="R30" s="26">
        <f t="shared" si="1"/>
        <v>2.4666666666666668</v>
      </c>
      <c r="S30" s="26">
        <f t="shared" si="5"/>
        <v>0.33333333333333337</v>
      </c>
      <c r="T30" s="26">
        <f t="shared" si="6"/>
        <v>18.2</v>
      </c>
      <c r="U30" s="23">
        <f t="shared" si="2"/>
        <v>0.18300958423438721</v>
      </c>
      <c r="V30" s="23">
        <f t="shared" si="3"/>
        <v>2.9315820987428762</v>
      </c>
      <c r="W30" s="23">
        <f t="shared" si="4"/>
        <v>2.5626263945828529</v>
      </c>
    </row>
    <row r="31" spans="1:23" x14ac:dyDescent="0.35">
      <c r="A31" t="s">
        <v>289</v>
      </c>
      <c r="B31">
        <v>10</v>
      </c>
      <c r="C31" t="s">
        <v>86</v>
      </c>
      <c r="D31">
        <v>49</v>
      </c>
      <c r="E31">
        <f t="shared" si="0"/>
        <v>1.1135977729862789</v>
      </c>
      <c r="F31">
        <v>33</v>
      </c>
      <c r="G31">
        <v>15</v>
      </c>
      <c r="H31">
        <v>50</v>
      </c>
      <c r="I31">
        <v>5</v>
      </c>
      <c r="J31">
        <v>0</v>
      </c>
      <c r="K31">
        <v>0</v>
      </c>
      <c r="L31">
        <v>200</v>
      </c>
      <c r="M31">
        <v>100</v>
      </c>
      <c r="N31">
        <v>50</v>
      </c>
      <c r="O31">
        <v>37</v>
      </c>
      <c r="P31">
        <v>8</v>
      </c>
      <c r="Q31">
        <v>2</v>
      </c>
      <c r="R31" s="26">
        <f t="shared" si="1"/>
        <v>3.2666666666666666</v>
      </c>
      <c r="S31" s="26">
        <f t="shared" si="5"/>
        <v>0.16666666666666669</v>
      </c>
      <c r="T31" s="26">
        <f t="shared" si="6"/>
        <v>11.666666666666668</v>
      </c>
      <c r="U31" s="23">
        <f t="shared" si="2"/>
        <v>0.48366818690516616</v>
      </c>
      <c r="V31" s="23">
        <f t="shared" si="3"/>
        <v>2.6058507544381122</v>
      </c>
      <c r="W31" s="23">
        <f t="shared" si="4"/>
        <v>2.5626263945828529</v>
      </c>
    </row>
    <row r="32" spans="1:23" x14ac:dyDescent="0.35">
      <c r="A32" t="s">
        <v>289</v>
      </c>
      <c r="B32">
        <v>10</v>
      </c>
      <c r="C32" t="s">
        <v>85</v>
      </c>
      <c r="D32">
        <v>49</v>
      </c>
      <c r="E32">
        <f t="shared" si="0"/>
        <v>1.1135977729862789</v>
      </c>
      <c r="F32">
        <v>30</v>
      </c>
      <c r="G32">
        <v>10</v>
      </c>
      <c r="H32">
        <v>10</v>
      </c>
      <c r="I32">
        <v>0</v>
      </c>
      <c r="J32">
        <v>30</v>
      </c>
      <c r="K32">
        <v>0</v>
      </c>
      <c r="L32">
        <v>80</v>
      </c>
      <c r="M32">
        <v>50</v>
      </c>
      <c r="N32">
        <v>25</v>
      </c>
      <c r="O32">
        <v>44</v>
      </c>
      <c r="P32">
        <v>11</v>
      </c>
      <c r="Q32">
        <v>6</v>
      </c>
      <c r="R32" s="26">
        <f t="shared" si="1"/>
        <v>1.6666666666666667</v>
      </c>
      <c r="S32" s="26">
        <f t="shared" si="5"/>
        <v>1</v>
      </c>
      <c r="T32" s="26">
        <f t="shared" si="6"/>
        <v>5.1666666666666661</v>
      </c>
      <c r="U32" s="23">
        <f t="shared" si="2"/>
        <v>0.57517297902235986</v>
      </c>
      <c r="V32" s="23">
        <f t="shared" si="3"/>
        <v>3.5830447873524056</v>
      </c>
      <c r="W32" s="23">
        <f t="shared" si="4"/>
        <v>7.6878791837485601</v>
      </c>
    </row>
    <row r="33" spans="1:23" x14ac:dyDescent="0.35">
      <c r="A33" t="s">
        <v>289</v>
      </c>
      <c r="B33">
        <v>10</v>
      </c>
      <c r="C33" t="s">
        <v>87</v>
      </c>
      <c r="D33">
        <v>49</v>
      </c>
      <c r="E33">
        <f t="shared" si="0"/>
        <v>1.1135977729862789</v>
      </c>
      <c r="F33">
        <v>100</v>
      </c>
      <c r="G33">
        <v>10</v>
      </c>
      <c r="H33">
        <v>15</v>
      </c>
      <c r="I33">
        <v>0</v>
      </c>
      <c r="J33">
        <v>0</v>
      </c>
      <c r="K33">
        <v>10</v>
      </c>
      <c r="L33">
        <v>740</v>
      </c>
      <c r="M33">
        <v>100</v>
      </c>
      <c r="N33">
        <v>75</v>
      </c>
      <c r="O33">
        <v>6</v>
      </c>
      <c r="P33">
        <v>10</v>
      </c>
      <c r="Q33">
        <v>9</v>
      </c>
      <c r="R33" s="26">
        <f t="shared" si="1"/>
        <v>4.1666666666666661</v>
      </c>
      <c r="S33" s="26">
        <f t="shared" si="5"/>
        <v>0.33333333333333337</v>
      </c>
      <c r="T33" s="26">
        <f t="shared" si="6"/>
        <v>30.5</v>
      </c>
      <c r="U33" s="23">
        <f t="shared" si="2"/>
        <v>7.8432678957594523E-2</v>
      </c>
      <c r="V33" s="23">
        <f t="shared" si="3"/>
        <v>3.2573134430476411</v>
      </c>
      <c r="W33" s="23">
        <f t="shared" si="4"/>
        <v>11.531818775622837</v>
      </c>
    </row>
    <row r="34" spans="1:23" x14ac:dyDescent="0.35">
      <c r="A34" t="s">
        <v>289</v>
      </c>
      <c r="B34">
        <v>11</v>
      </c>
      <c r="C34" t="s">
        <v>88</v>
      </c>
      <c r="D34">
        <v>51</v>
      </c>
      <c r="E34">
        <f t="shared" ref="E34:E65" si="7">SQRT(((D34/100)^2)+1)</f>
        <v>1.1225417586887358</v>
      </c>
      <c r="F34">
        <v>3</v>
      </c>
      <c r="G34">
        <v>1</v>
      </c>
      <c r="H34">
        <v>0</v>
      </c>
      <c r="I34">
        <v>10</v>
      </c>
      <c r="J34">
        <v>0</v>
      </c>
      <c r="K34">
        <v>0</v>
      </c>
      <c r="L34">
        <v>16</v>
      </c>
      <c r="M34">
        <v>1</v>
      </c>
      <c r="N34">
        <v>0</v>
      </c>
      <c r="O34">
        <v>20</v>
      </c>
      <c r="P34">
        <v>0</v>
      </c>
      <c r="Q34">
        <v>0</v>
      </c>
      <c r="R34" s="26">
        <f t="shared" ref="R34:R61" si="8">AVERAGE(F34:H34)/10</f>
        <v>0.13333333333333333</v>
      </c>
      <c r="S34" s="26">
        <f t="shared" si="5"/>
        <v>0.33333333333333337</v>
      </c>
      <c r="T34" s="26">
        <f t="shared" si="6"/>
        <v>0.56666666666666665</v>
      </c>
      <c r="U34" s="23">
        <f t="shared" ref="U34:U65" si="9">(11.64*O34*0.0122*0.48*1.13*E34)/6.56168</f>
        <v>0.263542066119691</v>
      </c>
      <c r="V34" s="23">
        <f t="shared" ref="V34:V65" si="10">(11.64*P34*0.304*0.48*1.13*E34)/6.56168</f>
        <v>0</v>
      </c>
      <c r="W34" s="23">
        <f t="shared" ref="W34:W65" si="11">(11.64*Q34*2.87*0.4*1.13*E34)/13.1234</f>
        <v>0</v>
      </c>
    </row>
    <row r="35" spans="1:23" x14ac:dyDescent="0.35">
      <c r="A35" t="s">
        <v>289</v>
      </c>
      <c r="B35">
        <v>11</v>
      </c>
      <c r="C35" t="s">
        <v>86</v>
      </c>
      <c r="D35">
        <v>51</v>
      </c>
      <c r="E35">
        <f t="shared" si="7"/>
        <v>1.1225417586887358</v>
      </c>
      <c r="F35">
        <v>2</v>
      </c>
      <c r="G35">
        <v>2</v>
      </c>
      <c r="H35">
        <v>5</v>
      </c>
      <c r="I35">
        <v>0</v>
      </c>
      <c r="J35">
        <v>0</v>
      </c>
      <c r="K35">
        <v>0</v>
      </c>
      <c r="L35">
        <v>2</v>
      </c>
      <c r="M35">
        <v>2</v>
      </c>
      <c r="N35">
        <v>5</v>
      </c>
      <c r="O35">
        <v>8</v>
      </c>
      <c r="P35">
        <v>0</v>
      </c>
      <c r="Q35">
        <v>0</v>
      </c>
      <c r="R35" s="26">
        <f t="shared" si="8"/>
        <v>0.3</v>
      </c>
      <c r="S35" s="26">
        <f t="shared" si="5"/>
        <v>0</v>
      </c>
      <c r="T35" s="26">
        <f t="shared" si="6"/>
        <v>0.3</v>
      </c>
      <c r="U35" s="23">
        <f t="shared" si="9"/>
        <v>0.10541682644787637</v>
      </c>
      <c r="V35" s="23">
        <f t="shared" si="10"/>
        <v>0</v>
      </c>
      <c r="W35" s="23">
        <f t="shared" si="11"/>
        <v>0</v>
      </c>
    </row>
    <row r="36" spans="1:23" x14ac:dyDescent="0.35">
      <c r="A36" t="s">
        <v>289</v>
      </c>
      <c r="B36">
        <v>11</v>
      </c>
      <c r="C36" t="s">
        <v>85</v>
      </c>
      <c r="D36">
        <v>51</v>
      </c>
      <c r="E36">
        <f t="shared" si="7"/>
        <v>1.1225417586887358</v>
      </c>
      <c r="F36">
        <v>4</v>
      </c>
      <c r="G36">
        <v>0</v>
      </c>
      <c r="H36">
        <v>4</v>
      </c>
      <c r="I36">
        <v>0</v>
      </c>
      <c r="J36">
        <v>0</v>
      </c>
      <c r="K36">
        <v>0</v>
      </c>
      <c r="L36">
        <v>6</v>
      </c>
      <c r="M36">
        <v>0</v>
      </c>
      <c r="N36">
        <v>4</v>
      </c>
      <c r="O36">
        <v>6</v>
      </c>
      <c r="P36">
        <v>0</v>
      </c>
      <c r="Q36">
        <v>0</v>
      </c>
      <c r="R36" s="26">
        <f t="shared" si="8"/>
        <v>0.26666666666666666</v>
      </c>
      <c r="S36" s="26">
        <f t="shared" si="5"/>
        <v>0</v>
      </c>
      <c r="T36" s="26">
        <f t="shared" si="6"/>
        <v>0.33333333333333337</v>
      </c>
      <c r="U36" s="23">
        <f t="shared" si="9"/>
        <v>7.9062619835907288E-2</v>
      </c>
      <c r="V36" s="23">
        <f t="shared" si="10"/>
        <v>0</v>
      </c>
      <c r="W36" s="23">
        <f t="shared" si="11"/>
        <v>0</v>
      </c>
    </row>
    <row r="37" spans="1:23" x14ac:dyDescent="0.35">
      <c r="A37" t="s">
        <v>289</v>
      </c>
      <c r="B37">
        <v>11</v>
      </c>
      <c r="C37" t="s">
        <v>87</v>
      </c>
      <c r="D37">
        <v>51</v>
      </c>
      <c r="E37">
        <f t="shared" si="7"/>
        <v>1.1225417586887358</v>
      </c>
      <c r="F37">
        <v>6</v>
      </c>
      <c r="G37">
        <v>19</v>
      </c>
      <c r="H37">
        <v>30</v>
      </c>
      <c r="I37">
        <v>0</v>
      </c>
      <c r="J37">
        <v>0</v>
      </c>
      <c r="K37">
        <v>11</v>
      </c>
      <c r="L37">
        <v>6</v>
      </c>
      <c r="M37">
        <v>93</v>
      </c>
      <c r="N37">
        <v>30</v>
      </c>
      <c r="O37">
        <v>16</v>
      </c>
      <c r="P37">
        <v>2</v>
      </c>
      <c r="Q37">
        <v>0</v>
      </c>
      <c r="R37" s="26">
        <f t="shared" si="8"/>
        <v>1.8333333333333333</v>
      </c>
      <c r="S37" s="26">
        <f t="shared" si="5"/>
        <v>0.36666666666666664</v>
      </c>
      <c r="T37" s="26">
        <f t="shared" si="6"/>
        <v>4.3</v>
      </c>
      <c r="U37" s="23">
        <f t="shared" si="9"/>
        <v>0.21083365289575273</v>
      </c>
      <c r="V37" s="23">
        <f t="shared" si="10"/>
        <v>0.65669498442939378</v>
      </c>
      <c r="W37" s="23">
        <f t="shared" si="11"/>
        <v>0</v>
      </c>
    </row>
    <row r="38" spans="1:23" x14ac:dyDescent="0.35">
      <c r="A38" t="s">
        <v>289</v>
      </c>
      <c r="B38">
        <v>13</v>
      </c>
      <c r="C38" t="s">
        <v>88</v>
      </c>
      <c r="D38">
        <v>40</v>
      </c>
      <c r="E38">
        <f t="shared" si="7"/>
        <v>1.077032961426901</v>
      </c>
      <c r="F38">
        <v>34</v>
      </c>
      <c r="G38">
        <v>34</v>
      </c>
      <c r="H38">
        <v>30</v>
      </c>
      <c r="I38">
        <v>0</v>
      </c>
      <c r="J38">
        <v>12</v>
      </c>
      <c r="K38">
        <v>20</v>
      </c>
      <c r="L38">
        <v>132</v>
      </c>
      <c r="M38">
        <v>140</v>
      </c>
      <c r="N38">
        <v>30</v>
      </c>
      <c r="O38">
        <v>9</v>
      </c>
      <c r="P38">
        <v>1</v>
      </c>
      <c r="Q38">
        <v>0</v>
      </c>
      <c r="R38" s="26">
        <f t="shared" si="8"/>
        <v>3.2666666666666666</v>
      </c>
      <c r="S38" s="26">
        <f t="shared" si="5"/>
        <v>1.0666666666666667</v>
      </c>
      <c r="T38" s="26">
        <f t="shared" si="6"/>
        <v>10.066666666666666</v>
      </c>
      <c r="U38" s="23">
        <f t="shared" si="9"/>
        <v>0.11378603101523656</v>
      </c>
      <c r="V38" s="23">
        <f t="shared" si="10"/>
        <v>0.31503600572524509</v>
      </c>
      <c r="W38" s="23">
        <f t="shared" si="11"/>
        <v>0</v>
      </c>
    </row>
    <row r="39" spans="1:23" x14ac:dyDescent="0.35">
      <c r="A39" t="s">
        <v>289</v>
      </c>
      <c r="B39">
        <v>13</v>
      </c>
      <c r="C39" t="s">
        <v>86</v>
      </c>
      <c r="D39">
        <v>40</v>
      </c>
      <c r="E39">
        <f t="shared" si="7"/>
        <v>1.077032961426901</v>
      </c>
      <c r="F39">
        <v>1</v>
      </c>
      <c r="G39">
        <v>15</v>
      </c>
      <c r="H39">
        <v>12</v>
      </c>
      <c r="I39">
        <v>0</v>
      </c>
      <c r="J39">
        <v>5</v>
      </c>
      <c r="K39">
        <v>15</v>
      </c>
      <c r="L39">
        <v>1</v>
      </c>
      <c r="M39">
        <v>15</v>
      </c>
      <c r="N39">
        <v>12</v>
      </c>
      <c r="O39">
        <v>23</v>
      </c>
      <c r="P39">
        <v>1</v>
      </c>
      <c r="Q39">
        <v>2</v>
      </c>
      <c r="R39" s="26">
        <f t="shared" si="8"/>
        <v>0.93333333333333335</v>
      </c>
      <c r="S39" s="26">
        <f t="shared" si="5"/>
        <v>0.66666666666666674</v>
      </c>
      <c r="T39" s="26">
        <f t="shared" si="6"/>
        <v>0.93333333333333335</v>
      </c>
      <c r="U39" s="23">
        <f t="shared" si="9"/>
        <v>0.29078652370560454</v>
      </c>
      <c r="V39" s="23">
        <f t="shared" si="10"/>
        <v>0.31503600572524509</v>
      </c>
      <c r="W39" s="23">
        <f t="shared" si="11"/>
        <v>2.4784829511528845</v>
      </c>
    </row>
    <row r="40" spans="1:23" x14ac:dyDescent="0.35">
      <c r="A40" t="s">
        <v>289</v>
      </c>
      <c r="B40">
        <v>13</v>
      </c>
      <c r="C40" t="s">
        <v>85</v>
      </c>
      <c r="D40">
        <v>40</v>
      </c>
      <c r="E40">
        <f t="shared" si="7"/>
        <v>1.077032961426901</v>
      </c>
      <c r="F40">
        <v>23</v>
      </c>
      <c r="G40">
        <v>12</v>
      </c>
      <c r="H40">
        <v>45</v>
      </c>
      <c r="I40">
        <v>22</v>
      </c>
      <c r="J40">
        <v>68</v>
      </c>
      <c r="K40">
        <v>0</v>
      </c>
      <c r="L40">
        <v>100</v>
      </c>
      <c r="M40">
        <v>22</v>
      </c>
      <c r="N40">
        <v>80</v>
      </c>
      <c r="O40">
        <v>27</v>
      </c>
      <c r="P40">
        <v>3</v>
      </c>
      <c r="Q40">
        <v>2</v>
      </c>
      <c r="R40" s="26">
        <f t="shared" si="8"/>
        <v>2.666666666666667</v>
      </c>
      <c r="S40" s="26">
        <f t="shared" si="5"/>
        <v>3</v>
      </c>
      <c r="T40" s="26">
        <f t="shared" si="6"/>
        <v>6.7333333333333325</v>
      </c>
      <c r="U40" s="23">
        <f t="shared" si="9"/>
        <v>0.34135809304570969</v>
      </c>
      <c r="V40" s="23">
        <f t="shared" si="10"/>
        <v>0.94510801717573567</v>
      </c>
      <c r="W40" s="23">
        <f t="shared" si="11"/>
        <v>2.4784829511528845</v>
      </c>
    </row>
    <row r="41" spans="1:23" x14ac:dyDescent="0.35">
      <c r="A41" t="s">
        <v>289</v>
      </c>
      <c r="B41">
        <v>13</v>
      </c>
      <c r="C41" t="s">
        <v>87</v>
      </c>
      <c r="D41">
        <v>40</v>
      </c>
      <c r="E41">
        <f t="shared" si="7"/>
        <v>1.077032961426901</v>
      </c>
      <c r="F41">
        <v>1</v>
      </c>
      <c r="G41">
        <v>10</v>
      </c>
      <c r="H41">
        <v>21</v>
      </c>
      <c r="I41">
        <v>0</v>
      </c>
      <c r="J41">
        <v>30</v>
      </c>
      <c r="K41">
        <v>15</v>
      </c>
      <c r="L41">
        <v>1</v>
      </c>
      <c r="M41">
        <v>70</v>
      </c>
      <c r="N41">
        <v>45</v>
      </c>
      <c r="O41">
        <v>68</v>
      </c>
      <c r="P41">
        <v>13</v>
      </c>
      <c r="Q41">
        <v>0</v>
      </c>
      <c r="R41" s="26">
        <f t="shared" si="8"/>
        <v>1.0666666666666667</v>
      </c>
      <c r="S41" s="26">
        <f t="shared" si="5"/>
        <v>1.5</v>
      </c>
      <c r="T41" s="26">
        <f t="shared" si="6"/>
        <v>3.8666666666666663</v>
      </c>
      <c r="U41" s="23">
        <f t="shared" si="9"/>
        <v>0.85971667878178748</v>
      </c>
      <c r="V41" s="23">
        <f t="shared" si="10"/>
        <v>4.0954680744281857</v>
      </c>
      <c r="W41" s="23">
        <f t="shared" si="11"/>
        <v>0</v>
      </c>
    </row>
    <row r="42" spans="1:23" x14ac:dyDescent="0.35">
      <c r="A42" t="s">
        <v>289</v>
      </c>
      <c r="B42">
        <v>15</v>
      </c>
      <c r="C42" t="s">
        <v>88</v>
      </c>
      <c r="D42">
        <v>45</v>
      </c>
      <c r="E42">
        <f t="shared" si="7"/>
        <v>1.0965856099730655</v>
      </c>
      <c r="F42">
        <v>65</v>
      </c>
      <c r="G42">
        <v>15</v>
      </c>
      <c r="H42">
        <v>2</v>
      </c>
      <c r="I42">
        <v>8</v>
      </c>
      <c r="J42">
        <v>0</v>
      </c>
      <c r="K42">
        <v>0</v>
      </c>
      <c r="L42">
        <v>65</v>
      </c>
      <c r="M42">
        <v>50</v>
      </c>
      <c r="N42">
        <v>2</v>
      </c>
      <c r="O42">
        <v>10</v>
      </c>
      <c r="P42">
        <v>0</v>
      </c>
      <c r="Q42">
        <v>1</v>
      </c>
      <c r="R42" s="26">
        <f t="shared" si="8"/>
        <v>2.7333333333333334</v>
      </c>
      <c r="S42" s="26">
        <f t="shared" si="5"/>
        <v>0.26666666666666666</v>
      </c>
      <c r="T42" s="26">
        <f t="shared" si="6"/>
        <v>3.9</v>
      </c>
      <c r="U42" s="23">
        <f t="shared" si="9"/>
        <v>0.12872413658223547</v>
      </c>
      <c r="V42" s="23">
        <f t="shared" si="10"/>
        <v>0</v>
      </c>
      <c r="W42" s="23">
        <f t="shared" si="11"/>
        <v>1.2617388864297507</v>
      </c>
    </row>
    <row r="43" spans="1:23" x14ac:dyDescent="0.35">
      <c r="A43" t="s">
        <v>289</v>
      </c>
      <c r="B43">
        <v>15</v>
      </c>
      <c r="C43" t="s">
        <v>88</v>
      </c>
      <c r="D43">
        <v>45</v>
      </c>
      <c r="E43">
        <f t="shared" si="7"/>
        <v>1.0965856099730655</v>
      </c>
      <c r="F43">
        <v>0</v>
      </c>
      <c r="G43">
        <v>14</v>
      </c>
      <c r="H43">
        <v>33</v>
      </c>
      <c r="I43">
        <v>0</v>
      </c>
      <c r="J43">
        <v>20</v>
      </c>
      <c r="K43">
        <v>0</v>
      </c>
      <c r="L43">
        <v>0</v>
      </c>
      <c r="M43">
        <v>59</v>
      </c>
      <c r="N43">
        <v>71</v>
      </c>
      <c r="O43">
        <v>15</v>
      </c>
      <c r="P43">
        <v>4</v>
      </c>
      <c r="Q43">
        <v>1</v>
      </c>
      <c r="R43" s="26">
        <f t="shared" si="8"/>
        <v>1.5666666666666667</v>
      </c>
      <c r="S43" s="26">
        <f t="shared" si="5"/>
        <v>0.66666666666666674</v>
      </c>
      <c r="T43" s="26">
        <f t="shared" si="6"/>
        <v>4.3333333333333339</v>
      </c>
      <c r="U43" s="23">
        <f t="shared" si="9"/>
        <v>0.19308620487335321</v>
      </c>
      <c r="V43" s="23">
        <f t="shared" si="10"/>
        <v>1.2830209023278547</v>
      </c>
      <c r="W43" s="23">
        <f t="shared" si="11"/>
        <v>1.2617388864297507</v>
      </c>
    </row>
    <row r="44" spans="1:23" x14ac:dyDescent="0.35">
      <c r="A44" t="s">
        <v>289</v>
      </c>
      <c r="B44">
        <v>15</v>
      </c>
      <c r="C44" t="s">
        <v>85</v>
      </c>
      <c r="D44">
        <v>45</v>
      </c>
      <c r="E44">
        <f t="shared" si="7"/>
        <v>1.0965856099730655</v>
      </c>
      <c r="F44">
        <v>40</v>
      </c>
      <c r="G44">
        <v>15</v>
      </c>
      <c r="H44">
        <v>19</v>
      </c>
      <c r="I44">
        <v>15</v>
      </c>
      <c r="J44">
        <v>3</v>
      </c>
      <c r="K44">
        <v>0</v>
      </c>
      <c r="L44">
        <v>55</v>
      </c>
      <c r="M44">
        <v>18</v>
      </c>
      <c r="N44">
        <v>19</v>
      </c>
      <c r="O44">
        <v>29</v>
      </c>
      <c r="P44">
        <v>3</v>
      </c>
      <c r="Q44">
        <v>0</v>
      </c>
      <c r="R44" s="26">
        <f t="shared" si="8"/>
        <v>2.4666666666666668</v>
      </c>
      <c r="S44" s="26">
        <f t="shared" si="5"/>
        <v>0.6</v>
      </c>
      <c r="T44" s="26">
        <f t="shared" si="6"/>
        <v>3.0666666666666669</v>
      </c>
      <c r="U44" s="23">
        <f t="shared" si="9"/>
        <v>0.37329999608848285</v>
      </c>
      <c r="V44" s="23">
        <f t="shared" si="10"/>
        <v>0.96226567674589147</v>
      </c>
      <c r="W44" s="23">
        <f t="shared" si="11"/>
        <v>0</v>
      </c>
    </row>
    <row r="45" spans="1:23" x14ac:dyDescent="0.35">
      <c r="A45" t="s">
        <v>289</v>
      </c>
      <c r="B45">
        <v>15</v>
      </c>
      <c r="C45" t="s">
        <v>87</v>
      </c>
      <c r="D45">
        <v>45</v>
      </c>
      <c r="E45">
        <f t="shared" si="7"/>
        <v>1.0965856099730655</v>
      </c>
      <c r="F45">
        <v>0</v>
      </c>
      <c r="G45">
        <v>51</v>
      </c>
      <c r="H45">
        <v>5</v>
      </c>
      <c r="I45">
        <v>0</v>
      </c>
      <c r="J45">
        <v>7</v>
      </c>
      <c r="K45">
        <v>0</v>
      </c>
      <c r="L45">
        <v>0</v>
      </c>
      <c r="M45">
        <v>51</v>
      </c>
      <c r="N45">
        <v>5</v>
      </c>
      <c r="O45">
        <v>14</v>
      </c>
      <c r="P45">
        <v>0</v>
      </c>
      <c r="Q45">
        <v>0</v>
      </c>
      <c r="R45" s="26">
        <f t="shared" si="8"/>
        <v>1.8666666666666667</v>
      </c>
      <c r="S45" s="26">
        <f t="shared" si="5"/>
        <v>0.23333333333333334</v>
      </c>
      <c r="T45" s="26">
        <f t="shared" si="6"/>
        <v>1.8666666666666667</v>
      </c>
      <c r="U45" s="23">
        <f t="shared" si="9"/>
        <v>0.18021379121512965</v>
      </c>
      <c r="V45" s="23">
        <f t="shared" si="10"/>
        <v>0</v>
      </c>
      <c r="W45" s="23">
        <f t="shared" si="11"/>
        <v>0</v>
      </c>
    </row>
    <row r="46" spans="1:23" x14ac:dyDescent="0.35">
      <c r="A46" t="s">
        <v>289</v>
      </c>
      <c r="B46">
        <v>17</v>
      </c>
      <c r="C46" t="s">
        <v>88</v>
      </c>
      <c r="D46">
        <v>65</v>
      </c>
      <c r="E46">
        <f t="shared" si="7"/>
        <v>1.1926860441876563</v>
      </c>
      <c r="F46">
        <v>20</v>
      </c>
      <c r="G46">
        <v>0</v>
      </c>
      <c r="H46">
        <v>3</v>
      </c>
      <c r="I46">
        <v>0</v>
      </c>
      <c r="J46">
        <v>0</v>
      </c>
      <c r="K46">
        <v>0</v>
      </c>
      <c r="L46">
        <v>105</v>
      </c>
      <c r="M46">
        <v>0</v>
      </c>
      <c r="N46">
        <v>3</v>
      </c>
      <c r="O46">
        <v>25</v>
      </c>
      <c r="P46">
        <v>1</v>
      </c>
      <c r="Q46">
        <v>0</v>
      </c>
      <c r="R46" s="26">
        <f t="shared" si="8"/>
        <v>0.76666666666666672</v>
      </c>
      <c r="S46" s="26">
        <f t="shared" si="5"/>
        <v>0</v>
      </c>
      <c r="T46" s="26">
        <f t="shared" si="6"/>
        <v>3.6</v>
      </c>
      <c r="U46" s="23">
        <f t="shared" si="9"/>
        <v>0.35001252947206957</v>
      </c>
      <c r="V46" s="23">
        <f t="shared" si="10"/>
        <v>0.34886494740822666</v>
      </c>
      <c r="W46" s="23">
        <f t="shared" si="11"/>
        <v>0</v>
      </c>
    </row>
    <row r="47" spans="1:23" x14ac:dyDescent="0.35">
      <c r="A47" t="s">
        <v>289</v>
      </c>
      <c r="B47">
        <v>17</v>
      </c>
      <c r="C47" t="s">
        <v>86</v>
      </c>
      <c r="D47">
        <v>65</v>
      </c>
      <c r="E47">
        <f t="shared" si="7"/>
        <v>1.1926860441876563</v>
      </c>
      <c r="F47">
        <v>9</v>
      </c>
      <c r="G47">
        <v>9</v>
      </c>
      <c r="H47">
        <v>16</v>
      </c>
      <c r="I47">
        <v>5</v>
      </c>
      <c r="J47">
        <v>0</v>
      </c>
      <c r="K47">
        <v>11</v>
      </c>
      <c r="L47">
        <v>9</v>
      </c>
      <c r="M47">
        <v>9</v>
      </c>
      <c r="N47">
        <v>16</v>
      </c>
      <c r="O47">
        <v>18</v>
      </c>
      <c r="P47">
        <v>3</v>
      </c>
      <c r="Q47">
        <v>2</v>
      </c>
      <c r="R47" s="26">
        <f t="shared" si="8"/>
        <v>1.1333333333333333</v>
      </c>
      <c r="S47" s="26">
        <f t="shared" si="5"/>
        <v>0.53333333333333333</v>
      </c>
      <c r="T47" s="26">
        <f t="shared" si="6"/>
        <v>1.1333333333333333</v>
      </c>
      <c r="U47" s="23">
        <f t="shared" si="9"/>
        <v>0.25200902121989005</v>
      </c>
      <c r="V47" s="23">
        <f t="shared" si="10"/>
        <v>1.0465948422246802</v>
      </c>
      <c r="W47" s="23">
        <f t="shared" si="11"/>
        <v>2.7446254037395228</v>
      </c>
    </row>
    <row r="48" spans="1:23" x14ac:dyDescent="0.35">
      <c r="A48" t="s">
        <v>289</v>
      </c>
      <c r="B48">
        <v>17</v>
      </c>
      <c r="C48" t="s">
        <v>85</v>
      </c>
      <c r="D48">
        <v>65</v>
      </c>
      <c r="E48">
        <f t="shared" si="7"/>
        <v>1.1926860441876563</v>
      </c>
      <c r="F48">
        <v>7</v>
      </c>
      <c r="G48">
        <v>21</v>
      </c>
      <c r="H48">
        <v>24</v>
      </c>
      <c r="I48">
        <v>0</v>
      </c>
      <c r="J48">
        <v>0</v>
      </c>
      <c r="K48">
        <v>15</v>
      </c>
      <c r="L48">
        <v>28</v>
      </c>
      <c r="M48">
        <v>21</v>
      </c>
      <c r="N48">
        <v>46</v>
      </c>
      <c r="O48">
        <v>21</v>
      </c>
      <c r="P48">
        <v>3</v>
      </c>
      <c r="Q48">
        <v>1</v>
      </c>
      <c r="R48" s="26">
        <f t="shared" si="8"/>
        <v>1.7333333333333332</v>
      </c>
      <c r="S48" s="26">
        <f t="shared" si="5"/>
        <v>0.5</v>
      </c>
      <c r="T48" s="26">
        <f t="shared" si="6"/>
        <v>3.166666666666667</v>
      </c>
      <c r="U48" s="23">
        <f t="shared" si="9"/>
        <v>0.29401052475653838</v>
      </c>
      <c r="V48" s="23">
        <f t="shared" si="10"/>
        <v>1.0465948422246802</v>
      </c>
      <c r="W48" s="23">
        <f t="shared" si="11"/>
        <v>1.3723127018697614</v>
      </c>
    </row>
    <row r="49" spans="1:24" x14ac:dyDescent="0.35">
      <c r="A49" t="s">
        <v>289</v>
      </c>
      <c r="B49">
        <v>17</v>
      </c>
      <c r="C49" t="s">
        <v>87</v>
      </c>
      <c r="D49">
        <v>65</v>
      </c>
      <c r="E49">
        <f t="shared" si="7"/>
        <v>1.1926860441876563</v>
      </c>
      <c r="F49">
        <v>25</v>
      </c>
      <c r="G49">
        <v>12</v>
      </c>
      <c r="H49">
        <v>22</v>
      </c>
      <c r="I49">
        <v>0</v>
      </c>
      <c r="J49">
        <v>0</v>
      </c>
      <c r="K49">
        <v>6</v>
      </c>
      <c r="L49">
        <v>25</v>
      </c>
      <c r="M49">
        <v>32</v>
      </c>
      <c r="N49">
        <v>57</v>
      </c>
      <c r="O49">
        <v>10</v>
      </c>
      <c r="P49">
        <v>3</v>
      </c>
      <c r="Q49">
        <v>1</v>
      </c>
      <c r="R49" s="26">
        <f t="shared" si="8"/>
        <v>1.9666666666666668</v>
      </c>
      <c r="S49" s="26">
        <f t="shared" si="5"/>
        <v>0.2</v>
      </c>
      <c r="T49" s="26">
        <f t="shared" si="6"/>
        <v>3.8</v>
      </c>
      <c r="U49" s="23">
        <f t="shared" si="9"/>
        <v>0.14000501178882785</v>
      </c>
      <c r="V49" s="23">
        <f t="shared" si="10"/>
        <v>1.0465948422246802</v>
      </c>
      <c r="W49" s="23">
        <f t="shared" si="11"/>
        <v>1.3723127018697614</v>
      </c>
      <c r="X49" t="s">
        <v>483</v>
      </c>
    </row>
    <row r="50" spans="1:24" x14ac:dyDescent="0.35">
      <c r="A50" t="s">
        <v>289</v>
      </c>
      <c r="B50">
        <v>18</v>
      </c>
      <c r="C50" t="s">
        <v>88</v>
      </c>
      <c r="D50">
        <v>28</v>
      </c>
      <c r="E50">
        <f t="shared" si="7"/>
        <v>1.0384603988597736</v>
      </c>
      <c r="F50">
        <v>10</v>
      </c>
      <c r="G50">
        <v>10</v>
      </c>
      <c r="H50">
        <v>20</v>
      </c>
      <c r="I50">
        <v>0</v>
      </c>
      <c r="J50">
        <v>0</v>
      </c>
      <c r="K50">
        <v>0</v>
      </c>
      <c r="L50">
        <v>25</v>
      </c>
      <c r="M50">
        <v>100</v>
      </c>
      <c r="N50">
        <v>45</v>
      </c>
      <c r="O50">
        <v>12</v>
      </c>
      <c r="P50">
        <v>6</v>
      </c>
      <c r="Q50">
        <v>0</v>
      </c>
      <c r="R50" s="26">
        <f t="shared" si="8"/>
        <v>1.3333333333333335</v>
      </c>
      <c r="S50" s="26">
        <f t="shared" si="5"/>
        <v>0</v>
      </c>
      <c r="T50" s="26">
        <f t="shared" si="6"/>
        <v>5.6666666666666661</v>
      </c>
      <c r="U50" s="23">
        <f t="shared" si="9"/>
        <v>0.14628123915069602</v>
      </c>
      <c r="V50" s="23">
        <f t="shared" si="10"/>
        <v>1.8225203566316226</v>
      </c>
      <c r="W50" s="23">
        <f t="shared" si="11"/>
        <v>0</v>
      </c>
    </row>
    <row r="51" spans="1:24" x14ac:dyDescent="0.35">
      <c r="A51" t="s">
        <v>289</v>
      </c>
      <c r="B51">
        <v>18</v>
      </c>
      <c r="C51" t="s">
        <v>86</v>
      </c>
      <c r="D51">
        <v>28</v>
      </c>
      <c r="E51">
        <f t="shared" si="7"/>
        <v>1.0384603988597736</v>
      </c>
      <c r="F51">
        <v>10</v>
      </c>
      <c r="G51">
        <v>18</v>
      </c>
      <c r="H51">
        <v>36</v>
      </c>
      <c r="I51">
        <v>0</v>
      </c>
      <c r="J51">
        <v>21</v>
      </c>
      <c r="K51">
        <v>9</v>
      </c>
      <c r="L51">
        <v>23</v>
      </c>
      <c r="M51">
        <v>18</v>
      </c>
      <c r="N51">
        <v>36</v>
      </c>
      <c r="O51">
        <v>22</v>
      </c>
      <c r="P51">
        <v>3</v>
      </c>
      <c r="Q51">
        <v>0</v>
      </c>
      <c r="R51" s="26">
        <f t="shared" si="8"/>
        <v>2.1333333333333333</v>
      </c>
      <c r="S51" s="26">
        <f t="shared" si="5"/>
        <v>1</v>
      </c>
      <c r="T51" s="26">
        <f t="shared" si="6"/>
        <v>2.5666666666666669</v>
      </c>
      <c r="U51" s="23">
        <f t="shared" si="9"/>
        <v>0.26818227177627607</v>
      </c>
      <c r="V51" s="23">
        <f t="shared" si="10"/>
        <v>0.9112601783158113</v>
      </c>
      <c r="W51" s="23">
        <f t="shared" si="11"/>
        <v>0</v>
      </c>
    </row>
    <row r="52" spans="1:24" x14ac:dyDescent="0.35">
      <c r="A52" t="s">
        <v>289</v>
      </c>
      <c r="B52">
        <v>18</v>
      </c>
      <c r="C52" t="s">
        <v>85</v>
      </c>
      <c r="D52">
        <v>28</v>
      </c>
      <c r="E52">
        <f t="shared" si="7"/>
        <v>1.0384603988597736</v>
      </c>
      <c r="F52">
        <v>23</v>
      </c>
      <c r="G52">
        <v>2</v>
      </c>
      <c r="H52">
        <v>0</v>
      </c>
      <c r="I52">
        <v>0</v>
      </c>
      <c r="J52">
        <v>0</v>
      </c>
      <c r="K52">
        <v>0</v>
      </c>
      <c r="L52">
        <v>40</v>
      </c>
      <c r="M52">
        <v>70</v>
      </c>
      <c r="N52">
        <v>0</v>
      </c>
      <c r="O52">
        <v>13</v>
      </c>
      <c r="P52">
        <v>6</v>
      </c>
      <c r="Q52">
        <v>1</v>
      </c>
      <c r="R52" s="26">
        <f t="shared" si="8"/>
        <v>0.83333333333333337</v>
      </c>
      <c r="S52" s="26">
        <f t="shared" si="5"/>
        <v>0</v>
      </c>
      <c r="T52" s="26">
        <f t="shared" si="6"/>
        <v>3.6666666666666665</v>
      </c>
      <c r="U52" s="23">
        <f t="shared" si="9"/>
        <v>0.15847134241325397</v>
      </c>
      <c r="V52" s="23">
        <f t="shared" si="10"/>
        <v>1.8225203566316226</v>
      </c>
      <c r="W52" s="23">
        <f t="shared" si="11"/>
        <v>1.194859621850143</v>
      </c>
    </row>
    <row r="53" spans="1:24" x14ac:dyDescent="0.35">
      <c r="A53" t="s">
        <v>289</v>
      </c>
      <c r="B53">
        <v>18</v>
      </c>
      <c r="C53" t="s">
        <v>87</v>
      </c>
      <c r="D53">
        <v>28</v>
      </c>
      <c r="E53">
        <f t="shared" si="7"/>
        <v>1.0384603988597736</v>
      </c>
      <c r="F53">
        <v>2</v>
      </c>
      <c r="G53">
        <v>14</v>
      </c>
      <c r="H53">
        <v>22</v>
      </c>
      <c r="I53">
        <v>0</v>
      </c>
      <c r="J53">
        <v>0</v>
      </c>
      <c r="K53">
        <v>0</v>
      </c>
      <c r="L53">
        <v>32</v>
      </c>
      <c r="M53">
        <v>40</v>
      </c>
      <c r="N53">
        <v>22</v>
      </c>
      <c r="O53">
        <v>56</v>
      </c>
      <c r="P53">
        <v>8</v>
      </c>
      <c r="Q53">
        <v>0</v>
      </c>
      <c r="R53" s="26">
        <f t="shared" si="8"/>
        <v>1.2666666666666666</v>
      </c>
      <c r="S53" s="26">
        <f t="shared" si="5"/>
        <v>0</v>
      </c>
      <c r="T53" s="26">
        <f t="shared" si="6"/>
        <v>3.1333333333333333</v>
      </c>
      <c r="U53" s="23">
        <f t="shared" si="9"/>
        <v>0.68264578270324794</v>
      </c>
      <c r="V53" s="23">
        <f t="shared" si="10"/>
        <v>2.4300271421754962</v>
      </c>
      <c r="W53" s="23">
        <f t="shared" si="11"/>
        <v>0</v>
      </c>
    </row>
    <row r="54" spans="1:24" x14ac:dyDescent="0.35">
      <c r="A54" t="s">
        <v>289</v>
      </c>
      <c r="B54">
        <v>19</v>
      </c>
      <c r="C54" t="s">
        <v>88</v>
      </c>
      <c r="D54">
        <v>27</v>
      </c>
      <c r="E54">
        <f t="shared" si="7"/>
        <v>1.0358088626768938</v>
      </c>
      <c r="F54">
        <v>27</v>
      </c>
      <c r="G54">
        <v>23</v>
      </c>
      <c r="H54">
        <v>11</v>
      </c>
      <c r="I54">
        <v>54</v>
      </c>
      <c r="J54">
        <v>22</v>
      </c>
      <c r="K54">
        <v>43</v>
      </c>
      <c r="L54">
        <v>331</v>
      </c>
      <c r="M54">
        <v>45</v>
      </c>
      <c r="N54">
        <v>61</v>
      </c>
      <c r="O54">
        <v>45</v>
      </c>
      <c r="P54">
        <v>4</v>
      </c>
      <c r="Q54">
        <v>2</v>
      </c>
      <c r="R54" s="26">
        <f t="shared" si="8"/>
        <v>2.0333333333333332</v>
      </c>
      <c r="S54" s="26">
        <f t="shared" si="5"/>
        <v>3.9666666666666663</v>
      </c>
      <c r="T54" s="26">
        <f t="shared" si="6"/>
        <v>14.566666666666666</v>
      </c>
      <c r="U54" s="23">
        <f t="shared" si="9"/>
        <v>0.54715400361685784</v>
      </c>
      <c r="V54" s="23">
        <f t="shared" si="10"/>
        <v>1.2119112356978126</v>
      </c>
      <c r="W54" s="23">
        <f t="shared" si="11"/>
        <v>2.3836174924456857</v>
      </c>
    </row>
    <row r="55" spans="1:24" x14ac:dyDescent="0.35">
      <c r="A55" t="s">
        <v>289</v>
      </c>
      <c r="B55">
        <v>19</v>
      </c>
      <c r="C55" t="s">
        <v>86</v>
      </c>
      <c r="D55">
        <v>27</v>
      </c>
      <c r="E55">
        <f t="shared" si="7"/>
        <v>1.0358088626768938</v>
      </c>
      <c r="F55">
        <v>42</v>
      </c>
      <c r="G55">
        <v>19</v>
      </c>
      <c r="H55">
        <v>12</v>
      </c>
      <c r="I55">
        <v>12</v>
      </c>
      <c r="J55">
        <v>2</v>
      </c>
      <c r="K55">
        <v>15</v>
      </c>
      <c r="L55">
        <v>155</v>
      </c>
      <c r="M55">
        <v>68</v>
      </c>
      <c r="N55">
        <v>12</v>
      </c>
      <c r="O55">
        <v>21</v>
      </c>
      <c r="P55">
        <v>3</v>
      </c>
      <c r="Q55">
        <v>4</v>
      </c>
      <c r="R55" s="26">
        <f t="shared" si="8"/>
        <v>2.4333333333333331</v>
      </c>
      <c r="S55" s="26">
        <f t="shared" si="5"/>
        <v>0.96666666666666656</v>
      </c>
      <c r="T55" s="26">
        <f t="shared" si="6"/>
        <v>7.833333333333333</v>
      </c>
      <c r="U55" s="23">
        <f t="shared" si="9"/>
        <v>0.2553385350212003</v>
      </c>
      <c r="V55" s="23">
        <f t="shared" si="10"/>
        <v>0.90893342677335975</v>
      </c>
      <c r="W55" s="23">
        <f t="shared" si="11"/>
        <v>4.7672349848913713</v>
      </c>
    </row>
    <row r="56" spans="1:24" x14ac:dyDescent="0.35">
      <c r="A56" t="s">
        <v>289</v>
      </c>
      <c r="B56">
        <v>19</v>
      </c>
      <c r="C56" t="s">
        <v>85</v>
      </c>
      <c r="D56">
        <v>27</v>
      </c>
      <c r="E56">
        <f t="shared" si="7"/>
        <v>1.0358088626768938</v>
      </c>
      <c r="F56">
        <v>25</v>
      </c>
      <c r="G56">
        <v>22</v>
      </c>
      <c r="H56">
        <v>2</v>
      </c>
      <c r="I56">
        <v>38</v>
      </c>
      <c r="J56">
        <v>63</v>
      </c>
      <c r="K56">
        <v>17</v>
      </c>
      <c r="L56">
        <v>93</v>
      </c>
      <c r="M56">
        <v>85</v>
      </c>
      <c r="N56">
        <v>19</v>
      </c>
      <c r="O56">
        <v>24</v>
      </c>
      <c r="P56">
        <v>3</v>
      </c>
      <c r="Q56">
        <v>3</v>
      </c>
      <c r="R56" s="26">
        <f t="shared" si="8"/>
        <v>1.6333333333333333</v>
      </c>
      <c r="S56" s="26">
        <f t="shared" si="5"/>
        <v>3.9333333333333336</v>
      </c>
      <c r="T56" s="26">
        <f t="shared" si="6"/>
        <v>6.5666666666666673</v>
      </c>
      <c r="U56" s="23">
        <f t="shared" si="9"/>
        <v>0.2918154685956576</v>
      </c>
      <c r="V56" s="23">
        <f t="shared" si="10"/>
        <v>0.90893342677335975</v>
      </c>
      <c r="W56" s="23">
        <f t="shared" si="11"/>
        <v>3.5754262386685283</v>
      </c>
    </row>
    <row r="57" spans="1:24" x14ac:dyDescent="0.35">
      <c r="A57" t="s">
        <v>289</v>
      </c>
      <c r="B57">
        <v>19</v>
      </c>
      <c r="C57" t="s">
        <v>87</v>
      </c>
      <c r="D57">
        <v>27</v>
      </c>
      <c r="E57">
        <f t="shared" si="7"/>
        <v>1.0358088626768938</v>
      </c>
      <c r="F57">
        <v>61</v>
      </c>
      <c r="G57">
        <v>40</v>
      </c>
      <c r="H57">
        <v>42</v>
      </c>
      <c r="I57">
        <v>32</v>
      </c>
      <c r="J57">
        <v>11</v>
      </c>
      <c r="K57">
        <v>8</v>
      </c>
      <c r="L57">
        <v>66</v>
      </c>
      <c r="M57">
        <v>70</v>
      </c>
      <c r="N57">
        <v>42</v>
      </c>
      <c r="O57">
        <v>76</v>
      </c>
      <c r="P57">
        <v>5</v>
      </c>
      <c r="Q57">
        <v>1</v>
      </c>
      <c r="R57" s="26">
        <f t="shared" si="8"/>
        <v>4.7666666666666666</v>
      </c>
      <c r="S57" s="26">
        <f t="shared" si="5"/>
        <v>1.7</v>
      </c>
      <c r="T57" s="26">
        <f t="shared" si="6"/>
        <v>5.9333333333333336</v>
      </c>
      <c r="U57" s="23">
        <f t="shared" si="9"/>
        <v>0.92408231721958245</v>
      </c>
      <c r="V57" s="23">
        <f t="shared" si="10"/>
        <v>1.514889044622266</v>
      </c>
      <c r="W57" s="23">
        <f t="shared" si="11"/>
        <v>1.1918087462228428</v>
      </c>
    </row>
    <row r="58" spans="1:24" x14ac:dyDescent="0.35">
      <c r="A58" t="s">
        <v>289</v>
      </c>
      <c r="B58">
        <v>20</v>
      </c>
      <c r="C58" t="s">
        <v>88</v>
      </c>
      <c r="D58">
        <v>39</v>
      </c>
      <c r="E58">
        <f t="shared" si="7"/>
        <v>1.0733592129385203</v>
      </c>
      <c r="F58">
        <v>36</v>
      </c>
      <c r="G58">
        <v>30</v>
      </c>
      <c r="H58">
        <v>46</v>
      </c>
      <c r="I58">
        <v>64</v>
      </c>
      <c r="J58">
        <v>2</v>
      </c>
      <c r="K58">
        <v>6</v>
      </c>
      <c r="L58">
        <v>120</v>
      </c>
      <c r="M58">
        <v>155</v>
      </c>
      <c r="N58">
        <v>46</v>
      </c>
      <c r="O58">
        <v>56</v>
      </c>
      <c r="P58">
        <v>10</v>
      </c>
      <c r="Q58">
        <v>4</v>
      </c>
      <c r="R58" s="26">
        <f t="shared" si="8"/>
        <v>3.7333333333333334</v>
      </c>
      <c r="S58" s="26">
        <f t="shared" si="5"/>
        <v>2.4</v>
      </c>
      <c r="T58" s="26">
        <f t="shared" si="6"/>
        <v>10.7</v>
      </c>
      <c r="U58" s="23">
        <f t="shared" si="9"/>
        <v>0.70558698323276203</v>
      </c>
      <c r="V58" s="23">
        <f t="shared" si="10"/>
        <v>3.1396142111059673</v>
      </c>
      <c r="W58" s="23">
        <f t="shared" si="11"/>
        <v>4.9400577419775802</v>
      </c>
    </row>
    <row r="59" spans="1:24" x14ac:dyDescent="0.35">
      <c r="A59" t="s">
        <v>289</v>
      </c>
      <c r="B59">
        <v>20</v>
      </c>
      <c r="C59" t="s">
        <v>86</v>
      </c>
      <c r="D59">
        <v>39</v>
      </c>
      <c r="E59">
        <f t="shared" si="7"/>
        <v>1.0733592129385203</v>
      </c>
      <c r="F59">
        <v>20</v>
      </c>
      <c r="G59">
        <v>65</v>
      </c>
      <c r="H59">
        <v>89</v>
      </c>
      <c r="I59">
        <v>22</v>
      </c>
      <c r="J59">
        <v>41</v>
      </c>
      <c r="K59">
        <v>54</v>
      </c>
      <c r="L59">
        <v>42</v>
      </c>
      <c r="M59">
        <v>106</v>
      </c>
      <c r="N59">
        <v>331</v>
      </c>
      <c r="O59">
        <v>26</v>
      </c>
      <c r="P59">
        <v>22</v>
      </c>
      <c r="Q59">
        <v>10</v>
      </c>
      <c r="R59" s="26">
        <f t="shared" si="8"/>
        <v>5.8</v>
      </c>
      <c r="S59" s="26">
        <f t="shared" si="5"/>
        <v>3.9</v>
      </c>
      <c r="T59" s="26">
        <f t="shared" si="6"/>
        <v>15.966666666666665</v>
      </c>
      <c r="U59" s="23">
        <f t="shared" si="9"/>
        <v>0.32759395650092521</v>
      </c>
      <c r="V59" s="23">
        <f t="shared" si="10"/>
        <v>6.9071512644331285</v>
      </c>
      <c r="W59" s="23">
        <f t="shared" si="11"/>
        <v>12.350144354943948</v>
      </c>
    </row>
    <row r="60" spans="1:24" x14ac:dyDescent="0.35">
      <c r="A60" t="s">
        <v>289</v>
      </c>
      <c r="B60">
        <v>20</v>
      </c>
      <c r="C60" t="s">
        <v>85</v>
      </c>
      <c r="D60">
        <v>39</v>
      </c>
      <c r="E60">
        <f t="shared" si="7"/>
        <v>1.0733592129385203</v>
      </c>
      <c r="F60">
        <v>0</v>
      </c>
      <c r="G60">
        <v>46</v>
      </c>
      <c r="H60">
        <v>53</v>
      </c>
      <c r="I60">
        <v>0</v>
      </c>
      <c r="J60">
        <v>82</v>
      </c>
      <c r="K60">
        <v>45</v>
      </c>
      <c r="L60">
        <v>0</v>
      </c>
      <c r="M60">
        <v>46</v>
      </c>
      <c r="N60">
        <v>53</v>
      </c>
      <c r="O60">
        <v>92</v>
      </c>
      <c r="P60">
        <v>8</v>
      </c>
      <c r="Q60">
        <v>2</v>
      </c>
      <c r="R60" s="26">
        <f t="shared" si="8"/>
        <v>3.3</v>
      </c>
      <c r="S60" s="26">
        <f t="shared" si="5"/>
        <v>4.2333333333333334</v>
      </c>
      <c r="T60" s="26">
        <f t="shared" si="6"/>
        <v>3.3</v>
      </c>
      <c r="U60" s="23">
        <f t="shared" si="9"/>
        <v>1.1591786153109662</v>
      </c>
      <c r="V60" s="23">
        <f t="shared" si="10"/>
        <v>2.5116913688847733</v>
      </c>
      <c r="W60" s="23">
        <f t="shared" si="11"/>
        <v>2.4700288709887901</v>
      </c>
    </row>
    <row r="61" spans="1:24" x14ac:dyDescent="0.35">
      <c r="A61" t="s">
        <v>289</v>
      </c>
      <c r="B61">
        <v>20</v>
      </c>
      <c r="C61" t="s">
        <v>87</v>
      </c>
      <c r="D61">
        <v>39</v>
      </c>
      <c r="E61">
        <f t="shared" si="7"/>
        <v>1.0733592129385203</v>
      </c>
      <c r="F61">
        <v>55</v>
      </c>
      <c r="G61">
        <v>73</v>
      </c>
      <c r="H61">
        <v>70</v>
      </c>
      <c r="I61">
        <v>42</v>
      </c>
      <c r="J61">
        <v>45</v>
      </c>
      <c r="K61">
        <v>120</v>
      </c>
      <c r="L61">
        <v>55</v>
      </c>
      <c r="M61">
        <v>96</v>
      </c>
      <c r="N61">
        <v>104</v>
      </c>
      <c r="O61">
        <v>27</v>
      </c>
      <c r="P61">
        <v>10</v>
      </c>
      <c r="Q61">
        <v>3</v>
      </c>
      <c r="R61" s="26">
        <f t="shared" si="8"/>
        <v>6.6</v>
      </c>
      <c r="S61" s="26">
        <f t="shared" si="5"/>
        <v>6.9</v>
      </c>
      <c r="T61" s="26">
        <f t="shared" si="6"/>
        <v>8.5</v>
      </c>
      <c r="U61" s="23">
        <f t="shared" si="9"/>
        <v>0.34019372405865317</v>
      </c>
      <c r="V61" s="23">
        <f t="shared" si="10"/>
        <v>3.1396142111059673</v>
      </c>
      <c r="W61" s="23">
        <f t="shared" si="11"/>
        <v>3.7050433064831854</v>
      </c>
    </row>
    <row r="62" spans="1:24" x14ac:dyDescent="0.35">
      <c r="A62" t="s">
        <v>27</v>
      </c>
      <c r="B62">
        <v>1</v>
      </c>
      <c r="C62" t="s">
        <v>88</v>
      </c>
      <c r="D62">
        <v>42</v>
      </c>
      <c r="E62">
        <f t="shared" si="7"/>
        <v>1.0846197490364999</v>
      </c>
      <c r="F62">
        <v>1</v>
      </c>
      <c r="G62">
        <v>1</v>
      </c>
      <c r="H62">
        <v>1</v>
      </c>
      <c r="I62">
        <v>12</v>
      </c>
      <c r="J62">
        <v>4</v>
      </c>
      <c r="K62">
        <v>6</v>
      </c>
      <c r="L62">
        <v>4</v>
      </c>
      <c r="M62">
        <v>3</v>
      </c>
      <c r="N62">
        <v>6</v>
      </c>
      <c r="O62">
        <v>19</v>
      </c>
      <c r="P62">
        <v>1</v>
      </c>
      <c r="Q62">
        <v>0</v>
      </c>
      <c r="R62" s="23">
        <f>AVERAGE(F62:H62)</f>
        <v>1</v>
      </c>
      <c r="S62" s="23">
        <f>AVERAGE(I62:K62)</f>
        <v>7.333333333333333</v>
      </c>
      <c r="T62" s="23">
        <f>AVERAGE(L62:N62)</f>
        <v>4.333333333333333</v>
      </c>
      <c r="U62" s="23">
        <f t="shared" si="9"/>
        <v>0.24190706584647592</v>
      </c>
      <c r="V62" s="23">
        <f t="shared" si="10"/>
        <v>0.31725516832324702</v>
      </c>
      <c r="W62" s="23">
        <f t="shared" si="11"/>
        <v>0</v>
      </c>
    </row>
    <row r="63" spans="1:24" x14ac:dyDescent="0.35">
      <c r="A63" t="s">
        <v>27</v>
      </c>
      <c r="B63">
        <v>1</v>
      </c>
      <c r="C63" t="s">
        <v>86</v>
      </c>
      <c r="D63">
        <v>42</v>
      </c>
      <c r="E63">
        <f t="shared" si="7"/>
        <v>1.0846197490364999</v>
      </c>
      <c r="F63">
        <v>0</v>
      </c>
      <c r="G63">
        <v>0</v>
      </c>
      <c r="H63">
        <v>2</v>
      </c>
      <c r="I63">
        <v>0</v>
      </c>
      <c r="J63">
        <v>0</v>
      </c>
      <c r="K63">
        <v>0.5</v>
      </c>
      <c r="L63">
        <v>0</v>
      </c>
      <c r="M63">
        <v>0</v>
      </c>
      <c r="N63">
        <v>2</v>
      </c>
      <c r="O63">
        <v>22</v>
      </c>
      <c r="P63">
        <v>2</v>
      </c>
      <c r="Q63">
        <v>0</v>
      </c>
      <c r="R63" s="23">
        <f>AVERAGE(F63:H63)</f>
        <v>0.66666666666666663</v>
      </c>
      <c r="S63" s="23">
        <f>AVERAGE(I63:K63)</f>
        <v>0.16666666666666666</v>
      </c>
      <c r="T63" s="23">
        <f>AVERAGE(L63:N63)</f>
        <v>0.66666666666666663</v>
      </c>
      <c r="U63" s="23">
        <f t="shared" si="9"/>
        <v>0.28010291834855111</v>
      </c>
      <c r="V63" s="23">
        <f t="shared" si="10"/>
        <v>0.63451033664649403</v>
      </c>
      <c r="W63" s="23">
        <f t="shared" si="11"/>
        <v>0</v>
      </c>
    </row>
    <row r="64" spans="1:24" x14ac:dyDescent="0.35">
      <c r="A64" t="s">
        <v>27</v>
      </c>
      <c r="B64">
        <v>1</v>
      </c>
      <c r="C64" t="s">
        <v>85</v>
      </c>
      <c r="D64">
        <v>42</v>
      </c>
      <c r="E64">
        <f t="shared" si="7"/>
        <v>1.0846197490364999</v>
      </c>
      <c r="F64">
        <v>1</v>
      </c>
      <c r="G64">
        <v>6</v>
      </c>
      <c r="H64">
        <v>0.5</v>
      </c>
      <c r="I64">
        <v>0</v>
      </c>
      <c r="J64">
        <v>0</v>
      </c>
      <c r="K64">
        <v>0</v>
      </c>
      <c r="L64">
        <v>1</v>
      </c>
      <c r="M64">
        <v>6</v>
      </c>
      <c r="N64">
        <v>0.5</v>
      </c>
      <c r="O64">
        <v>21</v>
      </c>
      <c r="P64">
        <v>3</v>
      </c>
      <c r="Q64">
        <v>2</v>
      </c>
      <c r="R64" s="23">
        <f>AVERAGE(F64:H64)</f>
        <v>2.5</v>
      </c>
      <c r="S64" s="23">
        <f>AVERAGE(I64:K64)</f>
        <v>0</v>
      </c>
      <c r="T64" s="23">
        <f>AVERAGE(L64:N64)</f>
        <v>2.5</v>
      </c>
      <c r="U64" s="23">
        <f t="shared" si="9"/>
        <v>0.26737096751452594</v>
      </c>
      <c r="V64" s="23">
        <f t="shared" si="10"/>
        <v>0.95176550496974133</v>
      </c>
      <c r="W64" s="23">
        <f t="shared" si="11"/>
        <v>2.495941770351414</v>
      </c>
    </row>
    <row r="65" spans="1:24" x14ac:dyDescent="0.35">
      <c r="A65" t="s">
        <v>27</v>
      </c>
      <c r="B65">
        <v>1</v>
      </c>
      <c r="C65" t="s">
        <v>87</v>
      </c>
      <c r="D65">
        <v>42</v>
      </c>
      <c r="E65">
        <f t="shared" si="7"/>
        <v>1.0846197490364999</v>
      </c>
      <c r="F65">
        <v>3</v>
      </c>
      <c r="G65">
        <v>3</v>
      </c>
      <c r="H65">
        <v>0</v>
      </c>
      <c r="I65">
        <v>0</v>
      </c>
      <c r="J65">
        <v>0</v>
      </c>
      <c r="K65">
        <v>0</v>
      </c>
      <c r="L65">
        <v>3</v>
      </c>
      <c r="M65">
        <v>3</v>
      </c>
      <c r="N65">
        <v>0</v>
      </c>
      <c r="O65">
        <v>31</v>
      </c>
      <c r="P65">
        <v>2</v>
      </c>
      <c r="Q65">
        <v>2</v>
      </c>
      <c r="R65" s="23">
        <f>AVERAGE(F65:H65)</f>
        <v>2</v>
      </c>
      <c r="S65" s="23">
        <f>AVERAGE(I65:K65)</f>
        <v>0</v>
      </c>
      <c r="T65" s="23">
        <f>AVERAGE(L65:N65)</f>
        <v>2</v>
      </c>
      <c r="U65" s="23">
        <f t="shared" si="9"/>
        <v>0.39469047585477651</v>
      </c>
      <c r="V65" s="23">
        <f t="shared" si="10"/>
        <v>0.63451033664649403</v>
      </c>
      <c r="W65" s="23">
        <f t="shared" si="11"/>
        <v>2.495941770351414</v>
      </c>
    </row>
    <row r="66" spans="1:24" x14ac:dyDescent="0.35">
      <c r="A66" t="s">
        <v>27</v>
      </c>
      <c r="B66">
        <v>3</v>
      </c>
      <c r="C66" t="s">
        <v>200</v>
      </c>
      <c r="R66" s="23"/>
      <c r="S66" s="23"/>
      <c r="T66" s="23"/>
      <c r="U66" s="23"/>
      <c r="V66" s="23"/>
      <c r="W66" s="23"/>
      <c r="X66" t="s">
        <v>193</v>
      </c>
    </row>
    <row r="67" spans="1:24" x14ac:dyDescent="0.35">
      <c r="A67" t="s">
        <v>27</v>
      </c>
      <c r="B67">
        <v>6</v>
      </c>
      <c r="C67" t="s">
        <v>200</v>
      </c>
      <c r="R67" s="23"/>
      <c r="S67" s="23"/>
      <c r="T67" s="23"/>
      <c r="U67" s="23"/>
      <c r="V67" s="23"/>
      <c r="W67" s="23"/>
      <c r="X67" t="s">
        <v>193</v>
      </c>
    </row>
    <row r="68" spans="1:24" x14ac:dyDescent="0.35">
      <c r="A68" t="s">
        <v>27</v>
      </c>
      <c r="B68">
        <v>8</v>
      </c>
      <c r="C68" t="s">
        <v>200</v>
      </c>
      <c r="R68" s="23"/>
      <c r="S68" s="23"/>
      <c r="T68" s="23"/>
      <c r="U68" s="23"/>
      <c r="V68" s="23"/>
      <c r="W68" s="23"/>
      <c r="X68" t="s">
        <v>193</v>
      </c>
    </row>
    <row r="69" spans="1:24" x14ac:dyDescent="0.35">
      <c r="A69" t="s">
        <v>27</v>
      </c>
      <c r="B69">
        <v>9</v>
      </c>
      <c r="C69" t="s">
        <v>88</v>
      </c>
      <c r="D69">
        <v>54</v>
      </c>
      <c r="E69">
        <f t="shared" ref="E69:E117" si="12">SQRT(((D69/100)^2)+1)</f>
        <v>1.1364858116140297</v>
      </c>
      <c r="F69">
        <v>3</v>
      </c>
      <c r="G69">
        <v>2</v>
      </c>
      <c r="H69">
        <v>1</v>
      </c>
      <c r="I69">
        <v>1</v>
      </c>
      <c r="J69">
        <v>5</v>
      </c>
      <c r="K69">
        <v>7</v>
      </c>
      <c r="L69">
        <v>3</v>
      </c>
      <c r="M69">
        <v>4</v>
      </c>
      <c r="N69">
        <v>9</v>
      </c>
      <c r="O69">
        <v>33</v>
      </c>
      <c r="P69">
        <v>7</v>
      </c>
      <c r="Q69">
        <v>4</v>
      </c>
      <c r="R69" s="23">
        <f t="shared" ref="R69:R117" si="13">AVERAGE(F69:H69)</f>
        <v>2</v>
      </c>
      <c r="S69" s="23">
        <f t="shared" ref="S69:S117" si="14">AVERAGE(I69:K69)</f>
        <v>4.333333333333333</v>
      </c>
      <c r="T69" s="23">
        <f t="shared" ref="T69:T117" si="15">AVERAGE(L69:N69)</f>
        <v>5.333333333333333</v>
      </c>
      <c r="U69" s="23">
        <f t="shared" ref="U69:U80" si="16">(11.64*O69*0.0122*0.48*1.13*E69)/6.56168</f>
        <v>0.44024598405698773</v>
      </c>
      <c r="V69" s="23">
        <f t="shared" ref="V69:V80" si="17">(11.64*P69*0.304*0.48*1.13*E69)/6.56168</f>
        <v>2.3269832440965468</v>
      </c>
      <c r="W69" s="23">
        <f t="shared" ref="W69:W80" si="18">(11.64*Q69*2.87*0.4*1.13*E69)/13.1234</f>
        <v>5.2305933229392574</v>
      </c>
    </row>
    <row r="70" spans="1:24" x14ac:dyDescent="0.35">
      <c r="A70" t="s">
        <v>27</v>
      </c>
      <c r="B70">
        <v>9</v>
      </c>
      <c r="C70" t="s">
        <v>86</v>
      </c>
      <c r="D70">
        <v>54</v>
      </c>
      <c r="E70">
        <f t="shared" si="12"/>
        <v>1.1364858116140297</v>
      </c>
      <c r="F70">
        <v>0</v>
      </c>
      <c r="G70">
        <v>1</v>
      </c>
      <c r="H70">
        <v>2</v>
      </c>
      <c r="I70">
        <v>0</v>
      </c>
      <c r="J70">
        <v>0</v>
      </c>
      <c r="K70">
        <v>3</v>
      </c>
      <c r="L70">
        <v>192</v>
      </c>
      <c r="M70">
        <v>1</v>
      </c>
      <c r="N70">
        <v>2</v>
      </c>
      <c r="O70">
        <v>16</v>
      </c>
      <c r="P70">
        <v>5</v>
      </c>
      <c r="Q70">
        <v>2</v>
      </c>
      <c r="R70" s="23">
        <f t="shared" si="13"/>
        <v>1</v>
      </c>
      <c r="S70" s="23">
        <f t="shared" si="14"/>
        <v>1</v>
      </c>
      <c r="T70" s="23">
        <f t="shared" si="15"/>
        <v>65</v>
      </c>
      <c r="U70" s="23">
        <f t="shared" si="16"/>
        <v>0.21345259833066069</v>
      </c>
      <c r="V70" s="23">
        <f t="shared" si="17"/>
        <v>1.6621308886403907</v>
      </c>
      <c r="W70" s="23">
        <f t="shared" si="18"/>
        <v>2.6152966614696287</v>
      </c>
    </row>
    <row r="71" spans="1:24" x14ac:dyDescent="0.35">
      <c r="A71" t="s">
        <v>27</v>
      </c>
      <c r="B71">
        <v>9</v>
      </c>
      <c r="C71" t="s">
        <v>85</v>
      </c>
      <c r="D71">
        <v>54</v>
      </c>
      <c r="E71">
        <f t="shared" si="12"/>
        <v>1.1364858116140297</v>
      </c>
      <c r="F71">
        <v>1</v>
      </c>
      <c r="G71">
        <v>4</v>
      </c>
      <c r="H71">
        <v>4</v>
      </c>
      <c r="I71">
        <v>0</v>
      </c>
      <c r="J71">
        <v>0</v>
      </c>
      <c r="K71">
        <v>0</v>
      </c>
      <c r="L71">
        <v>1</v>
      </c>
      <c r="M71">
        <v>4</v>
      </c>
      <c r="N71">
        <v>27</v>
      </c>
      <c r="O71">
        <v>86</v>
      </c>
      <c r="P71">
        <v>12</v>
      </c>
      <c r="Q71">
        <v>2</v>
      </c>
      <c r="R71" s="23">
        <f t="shared" si="13"/>
        <v>3</v>
      </c>
      <c r="S71" s="23">
        <f t="shared" si="14"/>
        <v>0</v>
      </c>
      <c r="T71" s="23">
        <f t="shared" si="15"/>
        <v>10.666666666666666</v>
      </c>
      <c r="U71" s="23">
        <f t="shared" si="16"/>
        <v>1.1473077160273015</v>
      </c>
      <c r="V71" s="23">
        <f t="shared" si="17"/>
        <v>3.9891141327369386</v>
      </c>
      <c r="W71" s="23">
        <f t="shared" si="18"/>
        <v>2.6152966614696287</v>
      </c>
    </row>
    <row r="72" spans="1:24" x14ac:dyDescent="0.35">
      <c r="A72" t="s">
        <v>27</v>
      </c>
      <c r="B72">
        <v>9</v>
      </c>
      <c r="C72" t="s">
        <v>87</v>
      </c>
      <c r="D72">
        <v>54</v>
      </c>
      <c r="E72">
        <f t="shared" si="12"/>
        <v>1.1364858116140297</v>
      </c>
      <c r="F72">
        <v>0</v>
      </c>
      <c r="G72">
        <v>1</v>
      </c>
      <c r="H72">
        <v>2</v>
      </c>
      <c r="I72">
        <v>0</v>
      </c>
      <c r="J72">
        <v>14</v>
      </c>
      <c r="K72">
        <v>7</v>
      </c>
      <c r="L72">
        <v>0</v>
      </c>
      <c r="M72">
        <v>1</v>
      </c>
      <c r="N72">
        <v>2</v>
      </c>
      <c r="O72">
        <v>9</v>
      </c>
      <c r="P72">
        <v>3</v>
      </c>
      <c r="Q72">
        <v>2</v>
      </c>
      <c r="R72" s="23">
        <f t="shared" si="13"/>
        <v>1</v>
      </c>
      <c r="S72" s="23">
        <f t="shared" si="14"/>
        <v>7</v>
      </c>
      <c r="T72" s="23">
        <f t="shared" si="15"/>
        <v>1</v>
      </c>
      <c r="U72" s="23">
        <f t="shared" si="16"/>
        <v>0.12006708656099666</v>
      </c>
      <c r="V72" s="23">
        <f t="shared" si="17"/>
        <v>0.99727853318423465</v>
      </c>
      <c r="W72" s="23">
        <f t="shared" si="18"/>
        <v>2.6152966614696287</v>
      </c>
      <c r="X72" t="s">
        <v>210</v>
      </c>
    </row>
    <row r="73" spans="1:24" x14ac:dyDescent="0.35">
      <c r="A73" t="s">
        <v>27</v>
      </c>
      <c r="B73">
        <v>16</v>
      </c>
      <c r="C73" t="s">
        <v>88</v>
      </c>
      <c r="D73">
        <v>39</v>
      </c>
      <c r="E73">
        <f t="shared" si="12"/>
        <v>1.0733592129385203</v>
      </c>
      <c r="F73">
        <v>0.5</v>
      </c>
      <c r="G73">
        <v>0.5</v>
      </c>
      <c r="H73">
        <v>0.5</v>
      </c>
      <c r="I73">
        <v>2</v>
      </c>
      <c r="J73">
        <v>0.5</v>
      </c>
      <c r="K73">
        <v>1.5</v>
      </c>
      <c r="L73">
        <v>6</v>
      </c>
      <c r="M73">
        <v>2</v>
      </c>
      <c r="N73">
        <v>10</v>
      </c>
      <c r="O73">
        <v>6</v>
      </c>
      <c r="P73">
        <v>1</v>
      </c>
      <c r="Q73">
        <v>2</v>
      </c>
      <c r="R73" s="23">
        <f t="shared" si="13"/>
        <v>0.5</v>
      </c>
      <c r="S73" s="23">
        <f t="shared" si="14"/>
        <v>1.3333333333333333</v>
      </c>
      <c r="T73" s="23">
        <f t="shared" si="15"/>
        <v>6</v>
      </c>
      <c r="U73" s="23">
        <f t="shared" si="16"/>
        <v>7.5598605346367378E-2</v>
      </c>
      <c r="V73" s="23">
        <f t="shared" si="17"/>
        <v>0.31396142111059666</v>
      </c>
      <c r="W73" s="23">
        <f t="shared" si="18"/>
        <v>2.4700288709887901</v>
      </c>
    </row>
    <row r="74" spans="1:24" x14ac:dyDescent="0.35">
      <c r="A74" t="s">
        <v>27</v>
      </c>
      <c r="B74">
        <v>16</v>
      </c>
      <c r="C74" t="s">
        <v>86</v>
      </c>
      <c r="D74">
        <v>39</v>
      </c>
      <c r="E74">
        <f t="shared" si="12"/>
        <v>1.0733592129385203</v>
      </c>
      <c r="F74">
        <v>0</v>
      </c>
      <c r="G74">
        <v>2</v>
      </c>
      <c r="H74">
        <v>2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  <c r="O74">
        <v>21</v>
      </c>
      <c r="P74">
        <v>3</v>
      </c>
      <c r="Q74">
        <v>3</v>
      </c>
      <c r="R74" s="23">
        <f t="shared" si="13"/>
        <v>1.3333333333333333</v>
      </c>
      <c r="S74" s="23">
        <f t="shared" si="14"/>
        <v>0</v>
      </c>
      <c r="T74" s="23">
        <f t="shared" si="15"/>
        <v>1.3333333333333333</v>
      </c>
      <c r="U74" s="23">
        <f t="shared" si="16"/>
        <v>0.26459511871228575</v>
      </c>
      <c r="V74" s="23">
        <f t="shared" si="17"/>
        <v>0.94188426333179021</v>
      </c>
      <c r="W74" s="23">
        <f t="shared" si="18"/>
        <v>3.7050433064831854</v>
      </c>
    </row>
    <row r="75" spans="1:24" x14ac:dyDescent="0.35">
      <c r="A75" t="s">
        <v>27</v>
      </c>
      <c r="B75">
        <v>16</v>
      </c>
      <c r="C75" t="s">
        <v>85</v>
      </c>
      <c r="D75">
        <v>39</v>
      </c>
      <c r="E75">
        <f t="shared" si="12"/>
        <v>1.0733592129385203</v>
      </c>
      <c r="F75">
        <v>0.5</v>
      </c>
      <c r="G75">
        <v>1</v>
      </c>
      <c r="H75">
        <v>1</v>
      </c>
      <c r="I75">
        <v>0</v>
      </c>
      <c r="J75">
        <v>5</v>
      </c>
      <c r="K75">
        <v>2</v>
      </c>
      <c r="L75">
        <v>0.5</v>
      </c>
      <c r="M75">
        <v>4</v>
      </c>
      <c r="N75">
        <v>9</v>
      </c>
      <c r="O75">
        <v>42</v>
      </c>
      <c r="P75">
        <v>16</v>
      </c>
      <c r="Q75">
        <v>0</v>
      </c>
      <c r="R75" s="23">
        <f t="shared" si="13"/>
        <v>0.83333333333333337</v>
      </c>
      <c r="S75" s="23">
        <f t="shared" si="14"/>
        <v>2.3333333333333335</v>
      </c>
      <c r="T75" s="23">
        <f t="shared" si="15"/>
        <v>4.5</v>
      </c>
      <c r="U75" s="23">
        <f t="shared" si="16"/>
        <v>0.5291902374245715</v>
      </c>
      <c r="V75" s="23">
        <f t="shared" si="17"/>
        <v>5.0233827377695466</v>
      </c>
      <c r="W75" s="23">
        <f t="shared" si="18"/>
        <v>0</v>
      </c>
    </row>
    <row r="76" spans="1:24" x14ac:dyDescent="0.35">
      <c r="A76" t="s">
        <v>27</v>
      </c>
      <c r="B76">
        <v>16</v>
      </c>
      <c r="C76" t="s">
        <v>87</v>
      </c>
      <c r="D76">
        <v>39</v>
      </c>
      <c r="E76">
        <f t="shared" si="12"/>
        <v>1.0733592129385203</v>
      </c>
      <c r="F76">
        <v>0</v>
      </c>
      <c r="G76">
        <v>0</v>
      </c>
      <c r="H76">
        <v>0</v>
      </c>
      <c r="I76">
        <v>2</v>
      </c>
      <c r="J76">
        <v>1</v>
      </c>
      <c r="K76">
        <v>4</v>
      </c>
      <c r="L76">
        <v>0</v>
      </c>
      <c r="M76">
        <v>3</v>
      </c>
      <c r="N76">
        <v>4</v>
      </c>
      <c r="O76">
        <v>18</v>
      </c>
      <c r="P76">
        <v>12</v>
      </c>
      <c r="Q76">
        <v>2</v>
      </c>
      <c r="R76" s="23">
        <f t="shared" si="13"/>
        <v>0</v>
      </c>
      <c r="S76" s="23">
        <f t="shared" si="14"/>
        <v>2.3333333333333335</v>
      </c>
      <c r="T76" s="23">
        <f t="shared" si="15"/>
        <v>2.3333333333333335</v>
      </c>
      <c r="U76" s="23">
        <f t="shared" si="16"/>
        <v>0.22679581603910207</v>
      </c>
      <c r="V76" s="23">
        <f t="shared" si="17"/>
        <v>3.7675370533271608</v>
      </c>
      <c r="W76" s="23">
        <f t="shared" si="18"/>
        <v>2.4700288709887901</v>
      </c>
    </row>
    <row r="77" spans="1:24" x14ac:dyDescent="0.35">
      <c r="A77" t="s">
        <v>27</v>
      </c>
      <c r="B77">
        <v>18</v>
      </c>
      <c r="C77" t="s">
        <v>88</v>
      </c>
      <c r="D77">
        <v>17</v>
      </c>
      <c r="E77">
        <f t="shared" si="12"/>
        <v>1.014347080638575</v>
      </c>
      <c r="F77">
        <v>4</v>
      </c>
      <c r="G77">
        <v>4</v>
      </c>
      <c r="H77">
        <v>4</v>
      </c>
      <c r="I77">
        <v>1</v>
      </c>
      <c r="J77">
        <v>1</v>
      </c>
      <c r="K77">
        <v>0</v>
      </c>
      <c r="L77">
        <v>4</v>
      </c>
      <c r="M77">
        <v>4</v>
      </c>
      <c r="N77">
        <v>4</v>
      </c>
      <c r="O77">
        <v>53</v>
      </c>
      <c r="P77">
        <v>1</v>
      </c>
      <c r="Q77">
        <v>0</v>
      </c>
      <c r="R77" s="23">
        <f t="shared" si="13"/>
        <v>4</v>
      </c>
      <c r="S77" s="23">
        <f t="shared" si="14"/>
        <v>0.66666666666666663</v>
      </c>
      <c r="T77" s="23">
        <f t="shared" si="15"/>
        <v>4</v>
      </c>
      <c r="U77" s="23">
        <f t="shared" si="16"/>
        <v>0.6310734338484798</v>
      </c>
      <c r="V77" s="23">
        <f t="shared" si="17"/>
        <v>0.29670016067110705</v>
      </c>
      <c r="W77" s="23">
        <f t="shared" si="18"/>
        <v>0</v>
      </c>
    </row>
    <row r="78" spans="1:24" x14ac:dyDescent="0.35">
      <c r="A78" t="s">
        <v>27</v>
      </c>
      <c r="B78">
        <v>18</v>
      </c>
      <c r="C78" t="s">
        <v>86</v>
      </c>
      <c r="D78">
        <v>17</v>
      </c>
      <c r="E78">
        <f t="shared" si="12"/>
        <v>1.014347080638575</v>
      </c>
      <c r="F78">
        <v>3</v>
      </c>
      <c r="G78">
        <v>3</v>
      </c>
      <c r="H78">
        <v>2</v>
      </c>
      <c r="I78">
        <v>6</v>
      </c>
      <c r="J78">
        <v>6</v>
      </c>
      <c r="K78">
        <v>6</v>
      </c>
      <c r="L78">
        <v>4</v>
      </c>
      <c r="M78">
        <v>4</v>
      </c>
      <c r="N78">
        <v>15</v>
      </c>
      <c r="O78">
        <v>44</v>
      </c>
      <c r="P78">
        <v>6</v>
      </c>
      <c r="Q78">
        <v>0</v>
      </c>
      <c r="R78" s="23">
        <f t="shared" si="13"/>
        <v>2.6666666666666665</v>
      </c>
      <c r="S78" s="23">
        <f t="shared" si="14"/>
        <v>6</v>
      </c>
      <c r="T78" s="23">
        <f t="shared" si="15"/>
        <v>7.666666666666667</v>
      </c>
      <c r="U78" s="23">
        <f t="shared" si="16"/>
        <v>0.52391002055345504</v>
      </c>
      <c r="V78" s="23">
        <f t="shared" si="17"/>
        <v>1.7802009640266427</v>
      </c>
      <c r="W78" s="23">
        <f t="shared" si="18"/>
        <v>0</v>
      </c>
    </row>
    <row r="79" spans="1:24" x14ac:dyDescent="0.35">
      <c r="A79" t="s">
        <v>27</v>
      </c>
      <c r="B79">
        <v>18</v>
      </c>
      <c r="C79" t="s">
        <v>85</v>
      </c>
      <c r="D79">
        <v>17</v>
      </c>
      <c r="E79">
        <f t="shared" si="12"/>
        <v>1.014347080638575</v>
      </c>
      <c r="F79">
        <v>2</v>
      </c>
      <c r="G79">
        <v>2</v>
      </c>
      <c r="H79">
        <v>1</v>
      </c>
      <c r="I79">
        <v>2</v>
      </c>
      <c r="J79">
        <v>5</v>
      </c>
      <c r="K79">
        <v>0</v>
      </c>
      <c r="L79">
        <v>5</v>
      </c>
      <c r="M79">
        <v>24</v>
      </c>
      <c r="N79">
        <v>1</v>
      </c>
      <c r="O79">
        <v>102</v>
      </c>
      <c r="P79">
        <v>17</v>
      </c>
      <c r="Q79">
        <v>2</v>
      </c>
      <c r="R79" s="23">
        <f t="shared" si="13"/>
        <v>1.6666666666666667</v>
      </c>
      <c r="S79" s="23">
        <f t="shared" si="14"/>
        <v>2.3333333333333335</v>
      </c>
      <c r="T79" s="23">
        <f t="shared" si="15"/>
        <v>10</v>
      </c>
      <c r="U79" s="23">
        <f t="shared" si="16"/>
        <v>1.2145186840102817</v>
      </c>
      <c r="V79" s="23">
        <f t="shared" si="17"/>
        <v>5.0439027314088198</v>
      </c>
      <c r="W79" s="23">
        <f t="shared" si="18"/>
        <v>2.3342293466893476</v>
      </c>
    </row>
    <row r="80" spans="1:24" x14ac:dyDescent="0.35">
      <c r="A80" t="s">
        <v>27</v>
      </c>
      <c r="B80">
        <v>18</v>
      </c>
      <c r="C80" t="s">
        <v>87</v>
      </c>
      <c r="D80">
        <v>17</v>
      </c>
      <c r="E80">
        <f t="shared" si="12"/>
        <v>1.014347080638575</v>
      </c>
      <c r="F80">
        <v>3</v>
      </c>
      <c r="G80">
        <v>5</v>
      </c>
      <c r="H80">
        <v>2</v>
      </c>
      <c r="I80">
        <v>0</v>
      </c>
      <c r="J80">
        <v>0</v>
      </c>
      <c r="K80">
        <v>0</v>
      </c>
      <c r="L80">
        <v>3</v>
      </c>
      <c r="M80">
        <v>5</v>
      </c>
      <c r="N80">
        <v>6</v>
      </c>
      <c r="O80">
        <v>37</v>
      </c>
      <c r="P80">
        <v>12</v>
      </c>
      <c r="Q80">
        <v>5</v>
      </c>
      <c r="R80" s="23">
        <f t="shared" si="13"/>
        <v>3.3333333333333335</v>
      </c>
      <c r="S80" s="23">
        <f t="shared" si="14"/>
        <v>0</v>
      </c>
      <c r="T80" s="23">
        <f t="shared" si="15"/>
        <v>4.666666666666667</v>
      </c>
      <c r="U80" s="23">
        <f t="shared" si="16"/>
        <v>0.44056069910176887</v>
      </c>
      <c r="V80" s="23">
        <f t="shared" si="17"/>
        <v>3.5604019280532855</v>
      </c>
      <c r="W80" s="23">
        <f t="shared" si="18"/>
        <v>5.8355733667233691</v>
      </c>
    </row>
    <row r="81" spans="1:24" x14ac:dyDescent="0.35">
      <c r="A81" t="s">
        <v>27</v>
      </c>
      <c r="B81">
        <v>19</v>
      </c>
      <c r="C81" t="s">
        <v>200</v>
      </c>
      <c r="R81" s="23"/>
      <c r="S81" s="23"/>
      <c r="T81" s="23"/>
      <c r="U81" s="23"/>
      <c r="V81" s="23"/>
      <c r="W81" s="23"/>
      <c r="X81" t="s">
        <v>193</v>
      </c>
    </row>
    <row r="82" spans="1:24" x14ac:dyDescent="0.35">
      <c r="A82" t="s">
        <v>27</v>
      </c>
      <c r="B82">
        <v>20</v>
      </c>
      <c r="C82" t="s">
        <v>88</v>
      </c>
      <c r="D82">
        <v>22</v>
      </c>
      <c r="E82">
        <f t="shared" si="12"/>
        <v>1.0239140588936164</v>
      </c>
      <c r="F82">
        <v>0</v>
      </c>
      <c r="G82">
        <v>1</v>
      </c>
      <c r="H82">
        <v>0</v>
      </c>
      <c r="I82">
        <v>6</v>
      </c>
      <c r="J82">
        <v>6</v>
      </c>
      <c r="K82">
        <v>7</v>
      </c>
      <c r="L82">
        <v>0</v>
      </c>
      <c r="M82">
        <v>1</v>
      </c>
      <c r="N82">
        <v>0</v>
      </c>
      <c r="O82">
        <v>31</v>
      </c>
      <c r="P82">
        <v>7</v>
      </c>
      <c r="Q82">
        <v>3</v>
      </c>
      <c r="R82" s="23">
        <f t="shared" si="13"/>
        <v>0.33333333333333331</v>
      </c>
      <c r="S82" s="23">
        <f t="shared" si="14"/>
        <v>6.333333333333333</v>
      </c>
      <c r="T82" s="23">
        <f t="shared" si="15"/>
        <v>0.33333333333333331</v>
      </c>
      <c r="U82" s="23">
        <f>(11.64*O82*0.0122*0.48*1.13*E82)/6.56168</f>
        <v>0.37259982357698823</v>
      </c>
      <c r="V82" s="23">
        <f>(11.64*P82*0.304*0.48*1.13*E82)/6.56168</f>
        <v>2.0964897529662365</v>
      </c>
      <c r="W82" s="23">
        <f>(11.64*Q82*2.87*0.4*1.13*E82)/13.1234</f>
        <v>3.5343675114428961</v>
      </c>
    </row>
    <row r="83" spans="1:24" x14ac:dyDescent="0.35">
      <c r="A83" t="s">
        <v>27</v>
      </c>
      <c r="B83">
        <v>20</v>
      </c>
      <c r="C83" t="s">
        <v>86</v>
      </c>
      <c r="D83">
        <v>22</v>
      </c>
      <c r="E83">
        <f t="shared" si="12"/>
        <v>1.0239140588936164</v>
      </c>
      <c r="F83">
        <v>1</v>
      </c>
      <c r="G83">
        <v>0.5</v>
      </c>
      <c r="H83">
        <v>1</v>
      </c>
      <c r="I83">
        <v>0</v>
      </c>
      <c r="J83">
        <v>0</v>
      </c>
      <c r="K83">
        <v>1</v>
      </c>
      <c r="L83">
        <v>7</v>
      </c>
      <c r="M83">
        <v>0.5</v>
      </c>
      <c r="N83">
        <v>11</v>
      </c>
      <c r="O83">
        <v>42</v>
      </c>
      <c r="P83">
        <v>30</v>
      </c>
      <c r="Q83">
        <v>1</v>
      </c>
      <c r="R83" s="23">
        <f t="shared" si="13"/>
        <v>0.83333333333333337</v>
      </c>
      <c r="S83" s="23">
        <f t="shared" si="14"/>
        <v>0.33333333333333331</v>
      </c>
      <c r="T83" s="23">
        <f t="shared" si="15"/>
        <v>6.166666666666667</v>
      </c>
      <c r="U83" s="23">
        <f>(11.64*O83*0.0122*0.48*1.13*E83)/6.56168</f>
        <v>0.50481266420108073</v>
      </c>
      <c r="V83" s="23">
        <f>(11.64*P83*0.304*0.48*1.13*E83)/6.56168</f>
        <v>8.9849560841410163</v>
      </c>
      <c r="W83" s="23">
        <f>(11.64*Q83*2.87*0.4*1.13*E83)/13.1234</f>
        <v>1.1781225038142986</v>
      </c>
    </row>
    <row r="84" spans="1:24" x14ac:dyDescent="0.35">
      <c r="A84" t="s">
        <v>27</v>
      </c>
      <c r="B84">
        <v>20</v>
      </c>
      <c r="C84" t="s">
        <v>85</v>
      </c>
      <c r="D84">
        <v>22</v>
      </c>
      <c r="E84">
        <f t="shared" si="12"/>
        <v>1.0239140588936164</v>
      </c>
      <c r="F84">
        <v>0</v>
      </c>
      <c r="G84">
        <v>0.5</v>
      </c>
      <c r="H84">
        <v>0</v>
      </c>
      <c r="I84">
        <v>0</v>
      </c>
      <c r="J84">
        <v>0</v>
      </c>
      <c r="K84">
        <v>0</v>
      </c>
      <c r="L84">
        <v>0</v>
      </c>
      <c r="M84">
        <v>20</v>
      </c>
      <c r="N84">
        <v>10</v>
      </c>
      <c r="O84">
        <v>13</v>
      </c>
      <c r="P84">
        <v>9</v>
      </c>
      <c r="Q84">
        <v>3</v>
      </c>
      <c r="R84" s="23">
        <f t="shared" si="13"/>
        <v>0.16666666666666666</v>
      </c>
      <c r="S84" s="23">
        <f t="shared" si="14"/>
        <v>0</v>
      </c>
      <c r="T84" s="23">
        <f t="shared" si="15"/>
        <v>10</v>
      </c>
      <c r="U84" s="23">
        <f>(11.64*O84*0.0122*0.48*1.13*E84)/6.56168</f>
        <v>0.15625153891938212</v>
      </c>
      <c r="V84" s="23">
        <f>(11.64*P84*0.304*0.48*1.13*E84)/6.56168</f>
        <v>2.6954868252423041</v>
      </c>
      <c r="W84" s="23">
        <f>(11.64*Q84*2.87*0.4*1.13*E84)/13.1234</f>
        <v>3.5343675114428961</v>
      </c>
    </row>
    <row r="85" spans="1:24" x14ac:dyDescent="0.35">
      <c r="A85" t="s">
        <v>27</v>
      </c>
      <c r="B85">
        <v>20</v>
      </c>
      <c r="C85" t="s">
        <v>87</v>
      </c>
      <c r="D85">
        <v>22</v>
      </c>
      <c r="E85">
        <f t="shared" si="12"/>
        <v>1.0239140588936164</v>
      </c>
      <c r="F85">
        <v>2</v>
      </c>
      <c r="G85">
        <v>0.5</v>
      </c>
      <c r="H85">
        <v>0.5</v>
      </c>
      <c r="I85">
        <v>2</v>
      </c>
      <c r="J85">
        <v>0</v>
      </c>
      <c r="K85">
        <v>1</v>
      </c>
      <c r="L85">
        <v>18</v>
      </c>
      <c r="M85">
        <v>4</v>
      </c>
      <c r="N85">
        <v>4</v>
      </c>
      <c r="O85">
        <v>41</v>
      </c>
      <c r="P85">
        <v>8</v>
      </c>
      <c r="Q85">
        <v>4</v>
      </c>
      <c r="R85" s="23">
        <f t="shared" si="13"/>
        <v>1</v>
      </c>
      <c r="S85" s="23">
        <f t="shared" si="14"/>
        <v>1</v>
      </c>
      <c r="T85" s="23">
        <f t="shared" si="15"/>
        <v>8.6666666666666661</v>
      </c>
      <c r="U85" s="23">
        <f>(11.64*O85*0.0122*0.48*1.13*E85)/6.56168</f>
        <v>0.49279331505343604</v>
      </c>
      <c r="V85" s="23">
        <f>(11.64*P85*0.304*0.48*1.13*E85)/6.56168</f>
        <v>2.3959882891042708</v>
      </c>
      <c r="W85" s="23">
        <f>(11.64*Q85*2.87*0.4*1.13*E85)/13.1234</f>
        <v>4.7124900152571945</v>
      </c>
    </row>
    <row r="86" spans="1:24" x14ac:dyDescent="0.35">
      <c r="A86" t="s">
        <v>27</v>
      </c>
      <c r="B86">
        <v>21</v>
      </c>
      <c r="C86" t="s">
        <v>200</v>
      </c>
      <c r="R86" s="23"/>
      <c r="S86" s="23"/>
      <c r="T86" s="23"/>
      <c r="U86" s="23"/>
      <c r="V86" s="23"/>
      <c r="W86" s="23"/>
      <c r="X86" t="s">
        <v>193</v>
      </c>
    </row>
    <row r="87" spans="1:24" x14ac:dyDescent="0.35">
      <c r="A87" t="s">
        <v>27</v>
      </c>
      <c r="B87">
        <v>23</v>
      </c>
      <c r="C87" t="s">
        <v>200</v>
      </c>
      <c r="R87" s="23"/>
      <c r="S87" s="23"/>
      <c r="T87" s="23"/>
      <c r="U87" s="23"/>
      <c r="V87" s="23"/>
      <c r="W87" s="23"/>
      <c r="X87" t="s">
        <v>193</v>
      </c>
    </row>
    <row r="88" spans="1:24" x14ac:dyDescent="0.35">
      <c r="A88" t="s">
        <v>27</v>
      </c>
      <c r="B88">
        <v>26</v>
      </c>
      <c r="C88" t="s">
        <v>88</v>
      </c>
      <c r="D88">
        <v>22</v>
      </c>
      <c r="E88">
        <f t="shared" si="12"/>
        <v>1.0239140588936164</v>
      </c>
      <c r="F88">
        <v>2</v>
      </c>
      <c r="G88">
        <v>3</v>
      </c>
      <c r="H88">
        <v>0</v>
      </c>
      <c r="I88">
        <v>2</v>
      </c>
      <c r="J88">
        <v>2</v>
      </c>
      <c r="K88">
        <v>0</v>
      </c>
      <c r="L88">
        <v>8</v>
      </c>
      <c r="M88">
        <v>8</v>
      </c>
      <c r="N88">
        <v>6</v>
      </c>
      <c r="O88">
        <v>22</v>
      </c>
      <c r="P88">
        <v>10</v>
      </c>
      <c r="Q88">
        <v>1</v>
      </c>
      <c r="R88" s="23">
        <f t="shared" si="13"/>
        <v>1.6666666666666667</v>
      </c>
      <c r="S88" s="23">
        <f t="shared" si="14"/>
        <v>1.3333333333333333</v>
      </c>
      <c r="T88" s="23">
        <f t="shared" si="15"/>
        <v>7.333333333333333</v>
      </c>
      <c r="U88" s="23">
        <f t="shared" ref="U88:U95" si="19">(11.64*O88*0.0122*0.48*1.13*E88)/6.56168</f>
        <v>0.26442568124818522</v>
      </c>
      <c r="V88" s="23">
        <f t="shared" ref="V88:V95" si="20">(11.64*P88*0.304*0.48*1.13*E88)/6.56168</f>
        <v>2.9949853613803388</v>
      </c>
      <c r="W88" s="23">
        <f t="shared" ref="W88:W95" si="21">(11.64*Q88*2.87*0.4*1.13*E88)/13.1234</f>
        <v>1.1781225038142986</v>
      </c>
    </row>
    <row r="89" spans="1:24" x14ac:dyDescent="0.35">
      <c r="A89" t="s">
        <v>27</v>
      </c>
      <c r="B89">
        <v>26</v>
      </c>
      <c r="C89" t="s">
        <v>86</v>
      </c>
      <c r="D89">
        <v>22</v>
      </c>
      <c r="E89">
        <f t="shared" si="12"/>
        <v>1.0239140588936164</v>
      </c>
      <c r="F89">
        <v>0.5</v>
      </c>
      <c r="G89">
        <v>1</v>
      </c>
      <c r="H89">
        <v>0</v>
      </c>
      <c r="I89">
        <v>2</v>
      </c>
      <c r="J89">
        <v>0.5</v>
      </c>
      <c r="K89">
        <v>0</v>
      </c>
      <c r="L89">
        <v>4</v>
      </c>
      <c r="M89">
        <v>8</v>
      </c>
      <c r="N89">
        <v>0</v>
      </c>
      <c r="O89">
        <v>50</v>
      </c>
      <c r="P89">
        <v>7</v>
      </c>
      <c r="Q89">
        <v>1</v>
      </c>
      <c r="R89" s="23">
        <f t="shared" si="13"/>
        <v>0.5</v>
      </c>
      <c r="S89" s="23">
        <f t="shared" si="14"/>
        <v>0.83333333333333337</v>
      </c>
      <c r="T89" s="23">
        <f t="shared" si="15"/>
        <v>4</v>
      </c>
      <c r="U89" s="23">
        <f t="shared" si="19"/>
        <v>0.600967457382239</v>
      </c>
      <c r="V89" s="23">
        <f t="shared" si="20"/>
        <v>2.0964897529662365</v>
      </c>
      <c r="W89" s="23">
        <f t="shared" si="21"/>
        <v>1.1781225038142986</v>
      </c>
    </row>
    <row r="90" spans="1:24" x14ac:dyDescent="0.35">
      <c r="A90" t="s">
        <v>27</v>
      </c>
      <c r="B90">
        <v>26</v>
      </c>
      <c r="C90" t="s">
        <v>85</v>
      </c>
      <c r="D90">
        <v>22</v>
      </c>
      <c r="E90">
        <f t="shared" si="12"/>
        <v>1.0239140588936164</v>
      </c>
      <c r="F90">
        <v>2</v>
      </c>
      <c r="G90">
        <v>0</v>
      </c>
      <c r="H90">
        <v>2</v>
      </c>
      <c r="I90">
        <v>3</v>
      </c>
      <c r="J90">
        <v>1</v>
      </c>
      <c r="K90">
        <v>1</v>
      </c>
      <c r="L90">
        <v>2</v>
      </c>
      <c r="M90">
        <v>5</v>
      </c>
      <c r="N90">
        <v>2</v>
      </c>
      <c r="O90">
        <v>19</v>
      </c>
      <c r="P90">
        <v>8</v>
      </c>
      <c r="Q90">
        <v>2</v>
      </c>
      <c r="R90" s="23">
        <f t="shared" si="13"/>
        <v>1.3333333333333333</v>
      </c>
      <c r="S90" s="23">
        <f t="shared" si="14"/>
        <v>1.6666666666666667</v>
      </c>
      <c r="T90" s="23">
        <f t="shared" si="15"/>
        <v>3</v>
      </c>
      <c r="U90" s="23">
        <f t="shared" si="19"/>
        <v>0.22836763380525085</v>
      </c>
      <c r="V90" s="23">
        <f t="shared" si="20"/>
        <v>2.3959882891042708</v>
      </c>
      <c r="W90" s="23">
        <f t="shared" si="21"/>
        <v>2.3562450076285972</v>
      </c>
    </row>
    <row r="91" spans="1:24" x14ac:dyDescent="0.35">
      <c r="A91" t="s">
        <v>27</v>
      </c>
      <c r="B91">
        <v>26</v>
      </c>
      <c r="C91" t="s">
        <v>87</v>
      </c>
      <c r="D91">
        <v>22</v>
      </c>
      <c r="E91">
        <f t="shared" si="12"/>
        <v>1.0239140588936164</v>
      </c>
      <c r="F91">
        <v>4</v>
      </c>
      <c r="G91">
        <v>0</v>
      </c>
      <c r="H91">
        <v>0</v>
      </c>
      <c r="I91">
        <v>6</v>
      </c>
      <c r="J91">
        <v>0</v>
      </c>
      <c r="K91">
        <v>0</v>
      </c>
      <c r="L91">
        <v>4</v>
      </c>
      <c r="M91">
        <v>1</v>
      </c>
      <c r="N91">
        <v>2</v>
      </c>
      <c r="O91">
        <v>19</v>
      </c>
      <c r="P91">
        <v>6</v>
      </c>
      <c r="Q91">
        <v>0</v>
      </c>
      <c r="R91" s="23">
        <f t="shared" si="13"/>
        <v>1.3333333333333333</v>
      </c>
      <c r="S91" s="23">
        <f t="shared" si="14"/>
        <v>2</v>
      </c>
      <c r="T91" s="23">
        <f t="shared" si="15"/>
        <v>2.3333333333333335</v>
      </c>
      <c r="U91" s="23">
        <f t="shared" si="19"/>
        <v>0.22836763380525085</v>
      </c>
      <c r="V91" s="23">
        <f t="shared" si="20"/>
        <v>1.7969912168282034</v>
      </c>
      <c r="W91" s="23">
        <f t="shared" si="21"/>
        <v>0</v>
      </c>
    </row>
    <row r="92" spans="1:24" x14ac:dyDescent="0.35">
      <c r="A92" t="s">
        <v>140</v>
      </c>
      <c r="B92">
        <v>16</v>
      </c>
      <c r="C92" t="s">
        <v>88</v>
      </c>
      <c r="D92">
        <v>32</v>
      </c>
      <c r="E92">
        <f t="shared" si="12"/>
        <v>1.049952379872535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50</v>
      </c>
      <c r="P92">
        <v>10</v>
      </c>
      <c r="Q92">
        <v>0</v>
      </c>
      <c r="R92" s="23">
        <f t="shared" si="13"/>
        <v>0.33333333333333331</v>
      </c>
      <c r="S92" s="23">
        <f t="shared" si="14"/>
        <v>0.66666666666666663</v>
      </c>
      <c r="T92" s="23">
        <f t="shared" si="15"/>
        <v>0.33333333333333331</v>
      </c>
      <c r="U92" s="23">
        <f t="shared" si="19"/>
        <v>0.61625016926346055</v>
      </c>
      <c r="V92" s="23">
        <f t="shared" si="20"/>
        <v>3.071148384526099</v>
      </c>
      <c r="W92" s="23">
        <f t="shared" si="21"/>
        <v>0</v>
      </c>
    </row>
    <row r="93" spans="1:24" x14ac:dyDescent="0.35">
      <c r="A93" t="s">
        <v>140</v>
      </c>
      <c r="B93">
        <v>16</v>
      </c>
      <c r="C93" t="s">
        <v>86</v>
      </c>
      <c r="D93">
        <v>32</v>
      </c>
      <c r="E93">
        <f t="shared" si="12"/>
        <v>1.049952379872535</v>
      </c>
      <c r="F93">
        <v>1</v>
      </c>
      <c r="G93">
        <v>1</v>
      </c>
      <c r="H93">
        <v>1</v>
      </c>
      <c r="I93">
        <v>0</v>
      </c>
      <c r="J93">
        <v>2</v>
      </c>
      <c r="K93">
        <v>0</v>
      </c>
      <c r="L93">
        <v>3</v>
      </c>
      <c r="M93">
        <v>1</v>
      </c>
      <c r="N93">
        <v>6</v>
      </c>
      <c r="O93">
        <v>60</v>
      </c>
      <c r="P93">
        <v>4</v>
      </c>
      <c r="Q93">
        <v>1</v>
      </c>
      <c r="R93" s="23">
        <f t="shared" si="13"/>
        <v>1</v>
      </c>
      <c r="S93" s="23">
        <f t="shared" si="14"/>
        <v>0.66666666666666663</v>
      </c>
      <c r="T93" s="23">
        <f t="shared" si="15"/>
        <v>3.3333333333333335</v>
      </c>
      <c r="U93" s="23">
        <f t="shared" si="19"/>
        <v>0.73950020311615283</v>
      </c>
      <c r="V93" s="23">
        <f t="shared" si="20"/>
        <v>1.2284593538104391</v>
      </c>
      <c r="W93" s="23">
        <f t="shared" si="21"/>
        <v>1.2080823736298874</v>
      </c>
    </row>
    <row r="94" spans="1:24" x14ac:dyDescent="0.35">
      <c r="A94" t="s">
        <v>140</v>
      </c>
      <c r="B94">
        <v>16</v>
      </c>
      <c r="C94" t="s">
        <v>85</v>
      </c>
      <c r="D94">
        <v>32</v>
      </c>
      <c r="E94">
        <f t="shared" si="12"/>
        <v>1.049952379872535</v>
      </c>
      <c r="F94">
        <v>0</v>
      </c>
      <c r="G94">
        <v>1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2</v>
      </c>
      <c r="O94">
        <v>9</v>
      </c>
      <c r="P94">
        <v>4</v>
      </c>
      <c r="Q94">
        <v>0</v>
      </c>
      <c r="R94" s="23">
        <f t="shared" si="13"/>
        <v>1</v>
      </c>
      <c r="S94" s="23">
        <f t="shared" si="14"/>
        <v>0.66666666666666663</v>
      </c>
      <c r="T94" s="23">
        <f t="shared" si="15"/>
        <v>1</v>
      </c>
      <c r="U94" s="23">
        <f t="shared" si="19"/>
        <v>0.11092503046742291</v>
      </c>
      <c r="V94" s="23">
        <f t="shared" si="20"/>
        <v>1.2284593538104391</v>
      </c>
      <c r="W94" s="23">
        <f t="shared" si="21"/>
        <v>0</v>
      </c>
    </row>
    <row r="95" spans="1:24" x14ac:dyDescent="0.35">
      <c r="A95" t="s">
        <v>140</v>
      </c>
      <c r="B95">
        <v>16</v>
      </c>
      <c r="C95" t="s">
        <v>87</v>
      </c>
      <c r="D95">
        <v>32</v>
      </c>
      <c r="E95">
        <f t="shared" si="12"/>
        <v>1.049952379872535</v>
      </c>
      <c r="F95">
        <v>0</v>
      </c>
      <c r="G95">
        <v>1</v>
      </c>
      <c r="H95">
        <v>0</v>
      </c>
      <c r="I95">
        <v>3</v>
      </c>
      <c r="J95">
        <v>1</v>
      </c>
      <c r="K95">
        <v>1</v>
      </c>
      <c r="L95">
        <v>0</v>
      </c>
      <c r="M95">
        <v>1</v>
      </c>
      <c r="N95">
        <v>0</v>
      </c>
      <c r="O95">
        <v>3</v>
      </c>
      <c r="P95">
        <v>2</v>
      </c>
      <c r="Q95">
        <v>0</v>
      </c>
      <c r="R95" s="23">
        <f t="shared" si="13"/>
        <v>0.33333333333333331</v>
      </c>
      <c r="S95" s="23">
        <f t="shared" si="14"/>
        <v>1.6666666666666667</v>
      </c>
      <c r="T95" s="23">
        <f t="shared" si="15"/>
        <v>0.33333333333333331</v>
      </c>
      <c r="U95" s="23">
        <f t="shared" si="19"/>
        <v>3.697501015580764E-2</v>
      </c>
      <c r="V95" s="23">
        <f t="shared" si="20"/>
        <v>0.61422967690521957</v>
      </c>
      <c r="W95" s="23">
        <f t="shared" si="21"/>
        <v>0</v>
      </c>
    </row>
    <row r="96" spans="1:24" x14ac:dyDescent="0.35">
      <c r="A96" t="s">
        <v>140</v>
      </c>
      <c r="B96">
        <v>17</v>
      </c>
      <c r="C96" t="s">
        <v>200</v>
      </c>
      <c r="R96" s="23"/>
      <c r="S96" s="23"/>
      <c r="T96" s="23"/>
      <c r="U96" s="23"/>
      <c r="V96" s="23"/>
      <c r="W96" s="23"/>
      <c r="X96" t="s">
        <v>257</v>
      </c>
    </row>
    <row r="97" spans="1:24" x14ac:dyDescent="0.35">
      <c r="A97" t="s">
        <v>140</v>
      </c>
      <c r="B97">
        <v>18</v>
      </c>
      <c r="C97" t="s">
        <v>88</v>
      </c>
      <c r="D97">
        <v>33</v>
      </c>
      <c r="E97">
        <f t="shared" si="12"/>
        <v>1.0530432089900206</v>
      </c>
      <c r="F97">
        <v>0</v>
      </c>
      <c r="G97">
        <v>4</v>
      </c>
      <c r="H97">
        <v>2</v>
      </c>
      <c r="I97">
        <v>1</v>
      </c>
      <c r="J97">
        <v>2</v>
      </c>
      <c r="K97">
        <v>0</v>
      </c>
      <c r="L97">
        <v>0</v>
      </c>
      <c r="M97">
        <v>4</v>
      </c>
      <c r="N97">
        <v>2</v>
      </c>
      <c r="O97">
        <v>29</v>
      </c>
      <c r="P97">
        <v>2</v>
      </c>
      <c r="Q97">
        <v>2</v>
      </c>
      <c r="R97" s="23">
        <f t="shared" si="13"/>
        <v>2</v>
      </c>
      <c r="S97" s="23">
        <f t="shared" si="14"/>
        <v>1</v>
      </c>
      <c r="T97" s="23">
        <f t="shared" si="15"/>
        <v>2</v>
      </c>
      <c r="U97" s="23">
        <f>(11.64*O97*0.0122*0.48*1.13*E97)/6.56168</f>
        <v>0.35847727913065852</v>
      </c>
      <c r="V97" s="23">
        <f>(11.64*P97*0.304*0.48*1.13*E97)/6.56168</f>
        <v>0.6160378341193905</v>
      </c>
      <c r="W97" s="23">
        <f>(11.64*Q97*2.87*0.4*1.13*E97)/13.1234</f>
        <v>2.4232774054113562</v>
      </c>
    </row>
    <row r="98" spans="1:24" x14ac:dyDescent="0.35">
      <c r="A98" t="s">
        <v>140</v>
      </c>
      <c r="B98">
        <v>18</v>
      </c>
      <c r="C98" t="s">
        <v>86</v>
      </c>
      <c r="D98">
        <v>33</v>
      </c>
      <c r="E98">
        <f t="shared" si="12"/>
        <v>1.0530432089900206</v>
      </c>
      <c r="F98">
        <v>1</v>
      </c>
      <c r="G98">
        <v>0</v>
      </c>
      <c r="H98">
        <v>0</v>
      </c>
      <c r="I98">
        <v>2</v>
      </c>
      <c r="J98">
        <v>2</v>
      </c>
      <c r="K98">
        <v>1</v>
      </c>
      <c r="L98">
        <v>1</v>
      </c>
      <c r="M98">
        <v>0</v>
      </c>
      <c r="N98">
        <v>0</v>
      </c>
      <c r="O98">
        <v>19</v>
      </c>
      <c r="P98">
        <v>1</v>
      </c>
      <c r="Q98">
        <v>0</v>
      </c>
      <c r="R98" s="23">
        <f t="shared" si="13"/>
        <v>0.33333333333333331</v>
      </c>
      <c r="S98" s="23">
        <f t="shared" si="14"/>
        <v>1.6666666666666667</v>
      </c>
      <c r="T98" s="23">
        <f t="shared" si="15"/>
        <v>0.33333333333333331</v>
      </c>
      <c r="U98" s="23">
        <f>(11.64*O98*0.0122*0.48*1.13*E98)/6.56168</f>
        <v>0.23486442425801771</v>
      </c>
      <c r="V98" s="23">
        <f>(11.64*P98*0.304*0.48*1.13*E98)/6.56168</f>
        <v>0.30801891705969525</v>
      </c>
      <c r="W98" s="23">
        <f>(11.64*Q98*2.87*0.4*1.13*E98)/13.1234</f>
        <v>0</v>
      </c>
    </row>
    <row r="99" spans="1:24" x14ac:dyDescent="0.35">
      <c r="A99" t="s">
        <v>140</v>
      </c>
      <c r="B99">
        <v>18</v>
      </c>
      <c r="C99" t="s">
        <v>85</v>
      </c>
      <c r="D99">
        <v>33</v>
      </c>
      <c r="E99">
        <f t="shared" si="12"/>
        <v>1.0530432089900206</v>
      </c>
      <c r="F99">
        <v>0</v>
      </c>
      <c r="G99">
        <v>1</v>
      </c>
      <c r="H99">
        <v>0</v>
      </c>
      <c r="I99">
        <v>1</v>
      </c>
      <c r="J99">
        <v>3</v>
      </c>
      <c r="K99">
        <v>2</v>
      </c>
      <c r="L99">
        <v>0</v>
      </c>
      <c r="M99">
        <v>1</v>
      </c>
      <c r="N99">
        <v>0</v>
      </c>
      <c r="O99">
        <v>56</v>
      </c>
      <c r="P99">
        <v>10</v>
      </c>
      <c r="Q99">
        <v>2</v>
      </c>
      <c r="R99" s="23">
        <f t="shared" si="13"/>
        <v>0.33333333333333331</v>
      </c>
      <c r="S99" s="23">
        <f t="shared" si="14"/>
        <v>2</v>
      </c>
      <c r="T99" s="23">
        <f t="shared" si="15"/>
        <v>0.33333333333333331</v>
      </c>
      <c r="U99" s="23">
        <f>(11.64*O99*0.0122*0.48*1.13*E99)/6.56168</f>
        <v>0.69223198728678892</v>
      </c>
      <c r="V99" s="23">
        <f>(11.64*P99*0.304*0.48*1.13*E99)/6.56168</f>
        <v>3.0801891705969533</v>
      </c>
      <c r="W99" s="23">
        <f>(11.64*Q99*2.87*0.4*1.13*E99)/13.1234</f>
        <v>2.4232774054113562</v>
      </c>
    </row>
    <row r="100" spans="1:24" x14ac:dyDescent="0.35">
      <c r="A100" t="s">
        <v>140</v>
      </c>
      <c r="B100">
        <v>18</v>
      </c>
      <c r="C100" t="s">
        <v>87</v>
      </c>
      <c r="D100">
        <v>33</v>
      </c>
      <c r="E100">
        <f t="shared" si="12"/>
        <v>1.0530432089900206</v>
      </c>
      <c r="F100">
        <v>0</v>
      </c>
      <c r="G100">
        <v>1</v>
      </c>
      <c r="H100">
        <v>0</v>
      </c>
      <c r="I100">
        <v>3</v>
      </c>
      <c r="J100">
        <v>1</v>
      </c>
      <c r="K100">
        <v>2</v>
      </c>
      <c r="L100">
        <v>0</v>
      </c>
      <c r="M100">
        <v>1</v>
      </c>
      <c r="N100">
        <v>0</v>
      </c>
      <c r="O100">
        <v>16</v>
      </c>
      <c r="P100">
        <v>4</v>
      </c>
      <c r="Q100">
        <v>0</v>
      </c>
      <c r="R100" s="23">
        <f t="shared" si="13"/>
        <v>0.33333333333333331</v>
      </c>
      <c r="S100" s="23">
        <f t="shared" si="14"/>
        <v>2</v>
      </c>
      <c r="T100" s="23">
        <f t="shared" si="15"/>
        <v>0.33333333333333331</v>
      </c>
      <c r="U100" s="23">
        <f>(11.64*O100*0.0122*0.48*1.13*E100)/6.56168</f>
        <v>0.19778056779622541</v>
      </c>
      <c r="V100" s="23">
        <f>(11.64*P100*0.304*0.48*1.13*E100)/6.56168</f>
        <v>1.232075668238781</v>
      </c>
      <c r="W100" s="23">
        <f>(11.64*Q100*2.87*0.4*1.13*E100)/13.1234</f>
        <v>0</v>
      </c>
    </row>
    <row r="101" spans="1:24" x14ac:dyDescent="0.35">
      <c r="A101" t="s">
        <v>140</v>
      </c>
      <c r="B101">
        <v>19</v>
      </c>
      <c r="C101" t="s">
        <v>200</v>
      </c>
      <c r="R101" s="23"/>
      <c r="S101" s="23"/>
      <c r="T101" s="23"/>
      <c r="U101" s="23"/>
      <c r="V101" s="23"/>
      <c r="W101" s="23"/>
      <c r="X101" t="s">
        <v>257</v>
      </c>
    </row>
    <row r="102" spans="1:24" x14ac:dyDescent="0.35">
      <c r="A102" t="s">
        <v>140</v>
      </c>
      <c r="B102">
        <v>20</v>
      </c>
      <c r="C102" t="s">
        <v>88</v>
      </c>
      <c r="D102">
        <v>42</v>
      </c>
      <c r="E102">
        <f t="shared" si="12"/>
        <v>1.0846197490364999</v>
      </c>
      <c r="F102">
        <v>1</v>
      </c>
      <c r="G102">
        <v>0</v>
      </c>
      <c r="H102">
        <v>1</v>
      </c>
      <c r="I102">
        <v>2</v>
      </c>
      <c r="J102">
        <v>2</v>
      </c>
      <c r="K102">
        <v>1</v>
      </c>
      <c r="L102">
        <v>1</v>
      </c>
      <c r="M102">
        <v>0</v>
      </c>
      <c r="N102">
        <v>1</v>
      </c>
      <c r="O102">
        <v>21</v>
      </c>
      <c r="P102">
        <v>1</v>
      </c>
      <c r="Q102">
        <v>0</v>
      </c>
      <c r="R102" s="23">
        <f t="shared" si="13"/>
        <v>0.66666666666666663</v>
      </c>
      <c r="S102" s="23">
        <f t="shared" si="14"/>
        <v>1.6666666666666667</v>
      </c>
      <c r="T102" s="23">
        <f t="shared" si="15"/>
        <v>0.66666666666666663</v>
      </c>
      <c r="U102" s="23">
        <f t="shared" ref="U102:U117" si="22">(11.64*O102*0.0122*0.48*1.13*E102)/6.56168</f>
        <v>0.26737096751452594</v>
      </c>
      <c r="V102" s="23">
        <f t="shared" ref="V102:V117" si="23">(11.64*P102*0.304*0.48*1.13*E102)/6.56168</f>
        <v>0.31725516832324702</v>
      </c>
      <c r="W102" s="23">
        <f t="shared" ref="W102:W117" si="24">(11.64*Q102*2.87*0.4*1.13*E102)/13.1234</f>
        <v>0</v>
      </c>
      <c r="X102" t="s">
        <v>268</v>
      </c>
    </row>
    <row r="103" spans="1:24" x14ac:dyDescent="0.35">
      <c r="A103" t="s">
        <v>140</v>
      </c>
      <c r="B103">
        <v>20</v>
      </c>
      <c r="C103" t="s">
        <v>86</v>
      </c>
      <c r="D103">
        <v>42</v>
      </c>
      <c r="E103">
        <f t="shared" si="12"/>
        <v>1.0846197490364999</v>
      </c>
      <c r="F103">
        <v>0.5</v>
      </c>
      <c r="G103">
        <v>0.5</v>
      </c>
      <c r="H103">
        <v>0.5</v>
      </c>
      <c r="I103">
        <v>0</v>
      </c>
      <c r="J103">
        <v>0</v>
      </c>
      <c r="K103">
        <v>0</v>
      </c>
      <c r="L103">
        <v>6</v>
      </c>
      <c r="M103">
        <v>5</v>
      </c>
      <c r="N103">
        <v>1</v>
      </c>
      <c r="O103">
        <v>46</v>
      </c>
      <c r="P103">
        <v>7</v>
      </c>
      <c r="Q103">
        <v>1</v>
      </c>
      <c r="R103" s="23">
        <f t="shared" si="13"/>
        <v>0.5</v>
      </c>
      <c r="S103" s="23">
        <f t="shared" si="14"/>
        <v>0</v>
      </c>
      <c r="T103" s="23">
        <f t="shared" si="15"/>
        <v>4</v>
      </c>
      <c r="U103" s="23">
        <f t="shared" si="22"/>
        <v>0.58566973836515213</v>
      </c>
      <c r="V103" s="23">
        <f t="shared" si="23"/>
        <v>2.2207861782627289</v>
      </c>
      <c r="W103" s="23">
        <f t="shared" si="24"/>
        <v>1.247970885175707</v>
      </c>
    </row>
    <row r="104" spans="1:24" x14ac:dyDescent="0.35">
      <c r="A104" t="s">
        <v>140</v>
      </c>
      <c r="B104">
        <v>20</v>
      </c>
      <c r="C104" t="s">
        <v>85</v>
      </c>
      <c r="D104">
        <v>42</v>
      </c>
      <c r="E104">
        <f t="shared" si="12"/>
        <v>1.0846197490364999</v>
      </c>
      <c r="F104">
        <v>2</v>
      </c>
      <c r="G104">
        <v>3</v>
      </c>
      <c r="H104">
        <v>2</v>
      </c>
      <c r="I104">
        <v>0</v>
      </c>
      <c r="J104">
        <v>0</v>
      </c>
      <c r="K104">
        <v>0</v>
      </c>
      <c r="L104">
        <v>2</v>
      </c>
      <c r="M104">
        <v>3</v>
      </c>
      <c r="N104">
        <v>2</v>
      </c>
      <c r="O104">
        <v>40</v>
      </c>
      <c r="P104">
        <v>16</v>
      </c>
      <c r="Q104">
        <v>5</v>
      </c>
      <c r="R104" s="23">
        <f t="shared" si="13"/>
        <v>2.3333333333333335</v>
      </c>
      <c r="S104" s="23">
        <f t="shared" si="14"/>
        <v>0</v>
      </c>
      <c r="T104" s="23">
        <f t="shared" si="15"/>
        <v>2.3333333333333335</v>
      </c>
      <c r="U104" s="23">
        <f t="shared" si="22"/>
        <v>0.50927803336100186</v>
      </c>
      <c r="V104" s="23">
        <f t="shared" si="23"/>
        <v>5.0760826931719523</v>
      </c>
      <c r="W104" s="23">
        <f t="shared" si="24"/>
        <v>6.2398544258785344</v>
      </c>
    </row>
    <row r="105" spans="1:24" x14ac:dyDescent="0.35">
      <c r="A105" t="s">
        <v>140</v>
      </c>
      <c r="B105">
        <v>20</v>
      </c>
      <c r="C105" t="s">
        <v>87</v>
      </c>
      <c r="D105">
        <v>42</v>
      </c>
      <c r="E105">
        <f t="shared" si="12"/>
        <v>1.0846197490364999</v>
      </c>
      <c r="F105">
        <v>0</v>
      </c>
      <c r="G105">
        <v>0</v>
      </c>
      <c r="H105">
        <v>0</v>
      </c>
      <c r="I105">
        <v>1</v>
      </c>
      <c r="J105">
        <v>4</v>
      </c>
      <c r="K105">
        <v>3</v>
      </c>
      <c r="L105">
        <v>0</v>
      </c>
      <c r="M105">
        <v>0</v>
      </c>
      <c r="N105">
        <v>0</v>
      </c>
      <c r="O105">
        <v>9</v>
      </c>
      <c r="P105">
        <v>15</v>
      </c>
      <c r="Q105">
        <v>8</v>
      </c>
      <c r="R105" s="23">
        <f t="shared" si="13"/>
        <v>0</v>
      </c>
      <c r="S105" s="23">
        <f t="shared" si="14"/>
        <v>2.6666666666666665</v>
      </c>
      <c r="T105" s="23">
        <f t="shared" si="15"/>
        <v>0</v>
      </c>
      <c r="U105" s="23">
        <f t="shared" si="22"/>
        <v>0.11458755750622542</v>
      </c>
      <c r="V105" s="23">
        <f t="shared" si="23"/>
        <v>4.7588275248487069</v>
      </c>
      <c r="W105" s="23">
        <f t="shared" si="24"/>
        <v>9.9837670814056558</v>
      </c>
    </row>
    <row r="106" spans="1:24" x14ac:dyDescent="0.35">
      <c r="A106" t="s">
        <v>114</v>
      </c>
      <c r="B106">
        <v>3</v>
      </c>
      <c r="C106" t="s">
        <v>88</v>
      </c>
      <c r="D106">
        <v>44</v>
      </c>
      <c r="E106">
        <f t="shared" si="12"/>
        <v>1.0925200226998131</v>
      </c>
      <c r="F106">
        <v>1</v>
      </c>
      <c r="G106">
        <v>1</v>
      </c>
      <c r="H106">
        <v>1</v>
      </c>
      <c r="I106">
        <v>0.5</v>
      </c>
      <c r="J106">
        <v>0</v>
      </c>
      <c r="K106">
        <v>0.5</v>
      </c>
      <c r="L106">
        <v>3</v>
      </c>
      <c r="M106">
        <v>1</v>
      </c>
      <c r="N106">
        <v>7</v>
      </c>
      <c r="O106">
        <v>48</v>
      </c>
      <c r="P106">
        <v>6</v>
      </c>
      <c r="Q106">
        <v>1</v>
      </c>
      <c r="R106" s="23">
        <f t="shared" si="13"/>
        <v>1</v>
      </c>
      <c r="S106" s="23">
        <f t="shared" si="14"/>
        <v>0.33333333333333331</v>
      </c>
      <c r="T106" s="23">
        <f t="shared" si="15"/>
        <v>3.6666666666666665</v>
      </c>
      <c r="U106" s="23">
        <f t="shared" si="22"/>
        <v>0.61558508304390536</v>
      </c>
      <c r="V106" s="23">
        <f t="shared" si="23"/>
        <v>1.917396160300689</v>
      </c>
      <c r="W106" s="23">
        <f t="shared" si="24"/>
        <v>1.2570609939677455</v>
      </c>
    </row>
    <row r="107" spans="1:24" x14ac:dyDescent="0.35">
      <c r="A107" t="s">
        <v>114</v>
      </c>
      <c r="B107">
        <v>3</v>
      </c>
      <c r="C107" t="s">
        <v>86</v>
      </c>
      <c r="D107">
        <v>44</v>
      </c>
      <c r="E107">
        <f t="shared" si="12"/>
        <v>1.0925200226998131</v>
      </c>
      <c r="F107">
        <v>2</v>
      </c>
      <c r="G107">
        <v>1</v>
      </c>
      <c r="H107">
        <v>0.5</v>
      </c>
      <c r="I107">
        <v>0.5</v>
      </c>
      <c r="J107">
        <v>1</v>
      </c>
      <c r="K107">
        <v>1</v>
      </c>
      <c r="L107">
        <v>2</v>
      </c>
      <c r="M107">
        <v>5</v>
      </c>
      <c r="N107">
        <v>0.5</v>
      </c>
      <c r="O107">
        <v>93</v>
      </c>
      <c r="P107">
        <v>10</v>
      </c>
      <c r="Q107">
        <v>4</v>
      </c>
      <c r="R107" s="23">
        <f t="shared" si="13"/>
        <v>1.1666666666666667</v>
      </c>
      <c r="S107" s="23">
        <f t="shared" si="14"/>
        <v>0.83333333333333337</v>
      </c>
      <c r="T107" s="23">
        <f t="shared" si="15"/>
        <v>2.5</v>
      </c>
      <c r="U107" s="23">
        <f t="shared" si="22"/>
        <v>1.1926960983975663</v>
      </c>
      <c r="V107" s="23">
        <f t="shared" si="23"/>
        <v>3.1956602671678143</v>
      </c>
      <c r="W107" s="23">
        <f t="shared" si="24"/>
        <v>5.028243975870982</v>
      </c>
      <c r="X107" t="s">
        <v>275</v>
      </c>
    </row>
    <row r="108" spans="1:24" x14ac:dyDescent="0.35">
      <c r="A108" t="s">
        <v>114</v>
      </c>
      <c r="B108">
        <v>3</v>
      </c>
      <c r="C108" t="s">
        <v>85</v>
      </c>
      <c r="D108">
        <v>44</v>
      </c>
      <c r="E108">
        <f t="shared" si="12"/>
        <v>1.0925200226998131</v>
      </c>
      <c r="F108">
        <v>3</v>
      </c>
      <c r="G108">
        <v>1</v>
      </c>
      <c r="H108">
        <v>0</v>
      </c>
      <c r="I108">
        <v>0.5</v>
      </c>
      <c r="J108">
        <v>0</v>
      </c>
      <c r="K108">
        <v>0</v>
      </c>
      <c r="L108">
        <v>3</v>
      </c>
      <c r="M108">
        <v>1</v>
      </c>
      <c r="N108">
        <v>0</v>
      </c>
      <c r="O108">
        <v>60</v>
      </c>
      <c r="P108">
        <v>7</v>
      </c>
      <c r="Q108">
        <v>0</v>
      </c>
      <c r="R108" s="23">
        <f t="shared" si="13"/>
        <v>1.3333333333333333</v>
      </c>
      <c r="S108" s="23">
        <f t="shared" si="14"/>
        <v>0.16666666666666666</v>
      </c>
      <c r="T108" s="23">
        <f t="shared" si="15"/>
        <v>1.3333333333333333</v>
      </c>
      <c r="U108" s="23">
        <f t="shared" si="22"/>
        <v>0.7694813538048817</v>
      </c>
      <c r="V108" s="23">
        <f t="shared" si="23"/>
        <v>2.2369621870174696</v>
      </c>
      <c r="W108" s="23">
        <f t="shared" si="24"/>
        <v>0</v>
      </c>
    </row>
    <row r="109" spans="1:24" x14ac:dyDescent="0.35">
      <c r="A109" t="s">
        <v>114</v>
      </c>
      <c r="B109">
        <v>3</v>
      </c>
      <c r="C109" t="s">
        <v>87</v>
      </c>
      <c r="D109">
        <v>44</v>
      </c>
      <c r="E109">
        <f t="shared" si="12"/>
        <v>1.0925200226998131</v>
      </c>
      <c r="F109">
        <v>0</v>
      </c>
      <c r="G109">
        <v>4</v>
      </c>
      <c r="H109">
        <v>0</v>
      </c>
      <c r="I109">
        <v>0</v>
      </c>
      <c r="J109">
        <v>0.5</v>
      </c>
      <c r="K109">
        <v>0</v>
      </c>
      <c r="L109">
        <v>0</v>
      </c>
      <c r="M109">
        <v>4</v>
      </c>
      <c r="N109">
        <v>0</v>
      </c>
      <c r="O109">
        <v>44</v>
      </c>
      <c r="P109">
        <v>11</v>
      </c>
      <c r="Q109">
        <v>8</v>
      </c>
      <c r="R109" s="23">
        <f t="shared" si="13"/>
        <v>1.3333333333333333</v>
      </c>
      <c r="S109" s="23">
        <f t="shared" si="14"/>
        <v>0.16666666666666666</v>
      </c>
      <c r="T109" s="23">
        <f t="shared" si="15"/>
        <v>1.3333333333333333</v>
      </c>
      <c r="U109" s="23">
        <f t="shared" si="22"/>
        <v>0.56428632612357998</v>
      </c>
      <c r="V109" s="23">
        <f t="shared" si="23"/>
        <v>3.5152262938845964</v>
      </c>
      <c r="W109" s="23">
        <f t="shared" si="24"/>
        <v>10.056487951741964</v>
      </c>
      <c r="X109" t="s">
        <v>274</v>
      </c>
    </row>
    <row r="110" spans="1:24" x14ac:dyDescent="0.35">
      <c r="A110" t="s">
        <v>114</v>
      </c>
      <c r="B110">
        <v>8</v>
      </c>
      <c r="C110" t="s">
        <v>88</v>
      </c>
      <c r="D110">
        <v>41</v>
      </c>
      <c r="E110">
        <f t="shared" si="12"/>
        <v>1.0807867504739312</v>
      </c>
      <c r="F110">
        <v>1</v>
      </c>
      <c r="G110">
        <v>6</v>
      </c>
      <c r="H110">
        <v>5</v>
      </c>
      <c r="I110">
        <v>0</v>
      </c>
      <c r="J110">
        <v>0</v>
      </c>
      <c r="K110">
        <v>0</v>
      </c>
      <c r="L110">
        <v>9</v>
      </c>
      <c r="M110">
        <v>8</v>
      </c>
      <c r="N110">
        <v>9</v>
      </c>
      <c r="O110">
        <v>96</v>
      </c>
      <c r="P110">
        <v>3</v>
      </c>
      <c r="Q110">
        <v>0</v>
      </c>
      <c r="R110" s="23">
        <f t="shared" si="13"/>
        <v>4</v>
      </c>
      <c r="S110" s="23">
        <f t="shared" si="14"/>
        <v>0</v>
      </c>
      <c r="T110" s="23">
        <f t="shared" si="15"/>
        <v>8.6666666666666661</v>
      </c>
      <c r="U110" s="23">
        <f t="shared" si="22"/>
        <v>1.2179478411738978</v>
      </c>
      <c r="V110" s="23">
        <f t="shared" si="23"/>
        <v>0.94840200747147785</v>
      </c>
      <c r="W110" s="23">
        <f t="shared" si="24"/>
        <v>0</v>
      </c>
    </row>
    <row r="111" spans="1:24" x14ac:dyDescent="0.35">
      <c r="A111" t="s">
        <v>114</v>
      </c>
      <c r="B111">
        <v>8</v>
      </c>
      <c r="C111" t="s">
        <v>86</v>
      </c>
      <c r="D111">
        <v>41</v>
      </c>
      <c r="E111">
        <f t="shared" si="12"/>
        <v>1.0807867504739312</v>
      </c>
      <c r="F111">
        <v>1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5</v>
      </c>
      <c r="M111">
        <v>2</v>
      </c>
      <c r="N111">
        <v>2</v>
      </c>
      <c r="O111">
        <v>44</v>
      </c>
      <c r="P111">
        <v>10</v>
      </c>
      <c r="Q111">
        <v>1</v>
      </c>
      <c r="R111" s="23">
        <f t="shared" si="13"/>
        <v>1.6666666666666667</v>
      </c>
      <c r="S111" s="23">
        <f t="shared" si="14"/>
        <v>1</v>
      </c>
      <c r="T111" s="23">
        <f t="shared" si="15"/>
        <v>3</v>
      </c>
      <c r="U111" s="23">
        <f t="shared" si="22"/>
        <v>0.55822609387136979</v>
      </c>
      <c r="V111" s="23">
        <f t="shared" si="23"/>
        <v>3.1613400249049257</v>
      </c>
      <c r="W111" s="23">
        <f t="shared" si="24"/>
        <v>1.2435606108715047</v>
      </c>
    </row>
    <row r="112" spans="1:24" x14ac:dyDescent="0.35">
      <c r="A112" t="s">
        <v>114</v>
      </c>
      <c r="B112">
        <v>8</v>
      </c>
      <c r="C112" t="s">
        <v>85</v>
      </c>
      <c r="D112">
        <v>41</v>
      </c>
      <c r="E112">
        <f t="shared" si="12"/>
        <v>1.0807867504739312</v>
      </c>
      <c r="F112">
        <v>5</v>
      </c>
      <c r="G112">
        <v>6</v>
      </c>
      <c r="H112">
        <v>4</v>
      </c>
      <c r="I112">
        <v>2</v>
      </c>
      <c r="J112">
        <v>0</v>
      </c>
      <c r="K112">
        <v>1</v>
      </c>
      <c r="L112">
        <v>6</v>
      </c>
      <c r="M112">
        <v>10</v>
      </c>
      <c r="N112">
        <v>9</v>
      </c>
      <c r="O112">
        <v>150</v>
      </c>
      <c r="P112">
        <v>5</v>
      </c>
      <c r="Q112">
        <v>2</v>
      </c>
      <c r="R112" s="23">
        <f t="shared" si="13"/>
        <v>5</v>
      </c>
      <c r="S112" s="23">
        <f t="shared" si="14"/>
        <v>1</v>
      </c>
      <c r="T112" s="23">
        <f t="shared" si="15"/>
        <v>8.3333333333333339</v>
      </c>
      <c r="U112" s="23">
        <f t="shared" si="22"/>
        <v>1.9030435018342151</v>
      </c>
      <c r="V112" s="23">
        <f t="shared" si="23"/>
        <v>1.5806700124524629</v>
      </c>
      <c r="W112" s="23">
        <f t="shared" si="24"/>
        <v>2.4871212217430094</v>
      </c>
    </row>
    <row r="113" spans="1:24" x14ac:dyDescent="0.35">
      <c r="A113" t="s">
        <v>114</v>
      </c>
      <c r="B113">
        <v>8</v>
      </c>
      <c r="C113" t="s">
        <v>87</v>
      </c>
      <c r="D113">
        <v>41</v>
      </c>
      <c r="E113">
        <f t="shared" si="12"/>
        <v>1.0807867504739312</v>
      </c>
      <c r="F113">
        <v>3</v>
      </c>
      <c r="G113">
        <v>5</v>
      </c>
      <c r="H113">
        <v>2</v>
      </c>
      <c r="I113">
        <v>1</v>
      </c>
      <c r="J113">
        <v>1</v>
      </c>
      <c r="K113">
        <v>0.5</v>
      </c>
      <c r="L113">
        <v>3</v>
      </c>
      <c r="M113">
        <v>5</v>
      </c>
      <c r="N113">
        <v>2</v>
      </c>
      <c r="O113">
        <v>35</v>
      </c>
      <c r="P113">
        <v>8</v>
      </c>
      <c r="Q113">
        <v>4</v>
      </c>
      <c r="R113" s="23">
        <f t="shared" si="13"/>
        <v>3.3333333333333335</v>
      </c>
      <c r="S113" s="23">
        <f t="shared" si="14"/>
        <v>0.83333333333333337</v>
      </c>
      <c r="T113" s="23">
        <f t="shared" si="15"/>
        <v>3.3333333333333335</v>
      </c>
      <c r="U113" s="23">
        <f t="shared" si="22"/>
        <v>0.44404348376131686</v>
      </c>
      <c r="V113" s="23">
        <f t="shared" si="23"/>
        <v>2.5290720199239405</v>
      </c>
      <c r="W113" s="23">
        <f t="shared" si="24"/>
        <v>4.9742424434860188</v>
      </c>
    </row>
    <row r="114" spans="1:24" x14ac:dyDescent="0.35">
      <c r="A114" t="s">
        <v>114</v>
      </c>
      <c r="B114">
        <v>10</v>
      </c>
      <c r="C114" t="s">
        <v>88</v>
      </c>
      <c r="D114">
        <v>46</v>
      </c>
      <c r="E114">
        <f t="shared" si="12"/>
        <v>1.1007270324653611</v>
      </c>
      <c r="F114">
        <v>5</v>
      </c>
      <c r="G114">
        <v>5</v>
      </c>
      <c r="H114">
        <v>3</v>
      </c>
      <c r="I114">
        <v>0.5</v>
      </c>
      <c r="J114">
        <v>0</v>
      </c>
      <c r="K114">
        <v>0.5</v>
      </c>
      <c r="L114">
        <v>8</v>
      </c>
      <c r="M114">
        <v>9</v>
      </c>
      <c r="N114">
        <v>3</v>
      </c>
      <c r="O114">
        <v>29</v>
      </c>
      <c r="P114">
        <v>2</v>
      </c>
      <c r="Q114">
        <v>0</v>
      </c>
      <c r="R114" s="23">
        <f t="shared" si="13"/>
        <v>4.333333333333333</v>
      </c>
      <c r="S114" s="23">
        <f t="shared" si="14"/>
        <v>0.33333333333333331</v>
      </c>
      <c r="T114" s="23">
        <f t="shared" si="15"/>
        <v>6.666666666666667</v>
      </c>
      <c r="U114" s="23">
        <f t="shared" si="22"/>
        <v>0.37470982035219225</v>
      </c>
      <c r="V114" s="23">
        <f t="shared" si="23"/>
        <v>0.64393321304164186</v>
      </c>
      <c r="W114" s="23">
        <f t="shared" si="24"/>
        <v>0</v>
      </c>
    </row>
    <row r="115" spans="1:24" x14ac:dyDescent="0.35">
      <c r="A115" t="s">
        <v>114</v>
      </c>
      <c r="B115">
        <v>10</v>
      </c>
      <c r="C115" t="s">
        <v>86</v>
      </c>
      <c r="D115">
        <v>46</v>
      </c>
      <c r="E115">
        <f t="shared" si="12"/>
        <v>1.1007270324653611</v>
      </c>
      <c r="F115">
        <v>1</v>
      </c>
      <c r="G115">
        <v>3</v>
      </c>
      <c r="H115">
        <v>0</v>
      </c>
      <c r="I115">
        <v>2</v>
      </c>
      <c r="J115">
        <v>4</v>
      </c>
      <c r="K115">
        <v>0</v>
      </c>
      <c r="L115">
        <v>1</v>
      </c>
      <c r="M115">
        <v>4</v>
      </c>
      <c r="N115">
        <v>0</v>
      </c>
      <c r="O115">
        <v>67</v>
      </c>
      <c r="P115">
        <v>12</v>
      </c>
      <c r="Q115">
        <v>4</v>
      </c>
      <c r="R115" s="23">
        <f t="shared" si="13"/>
        <v>1.3333333333333333</v>
      </c>
      <c r="S115" s="23">
        <f t="shared" si="14"/>
        <v>2</v>
      </c>
      <c r="T115" s="23">
        <f t="shared" si="15"/>
        <v>1.6666666666666667</v>
      </c>
      <c r="U115" s="23">
        <f t="shared" si="22"/>
        <v>0.86570889529644424</v>
      </c>
      <c r="V115" s="23">
        <f t="shared" si="23"/>
        <v>3.8635992782498523</v>
      </c>
      <c r="W115" s="23">
        <f t="shared" si="24"/>
        <v>5.0660161416492837</v>
      </c>
    </row>
    <row r="116" spans="1:24" x14ac:dyDescent="0.35">
      <c r="A116" t="s">
        <v>114</v>
      </c>
      <c r="B116">
        <v>10</v>
      </c>
      <c r="C116" t="s">
        <v>85</v>
      </c>
      <c r="D116">
        <v>46</v>
      </c>
      <c r="E116">
        <f t="shared" si="12"/>
        <v>1.1007270324653611</v>
      </c>
      <c r="F116">
        <v>2</v>
      </c>
      <c r="G116">
        <v>0</v>
      </c>
      <c r="H116">
        <v>0.5</v>
      </c>
      <c r="I116">
        <v>0</v>
      </c>
      <c r="J116">
        <v>0</v>
      </c>
      <c r="K116">
        <v>0</v>
      </c>
      <c r="L116">
        <v>8</v>
      </c>
      <c r="M116">
        <v>0</v>
      </c>
      <c r="N116">
        <v>0.5</v>
      </c>
      <c r="O116">
        <v>70</v>
      </c>
      <c r="P116">
        <v>3</v>
      </c>
      <c r="Q116">
        <v>0</v>
      </c>
      <c r="R116" s="23">
        <f t="shared" si="13"/>
        <v>0.83333333333333337</v>
      </c>
      <c r="S116" s="23">
        <f t="shared" si="14"/>
        <v>0</v>
      </c>
      <c r="T116" s="23">
        <f t="shared" si="15"/>
        <v>2.8333333333333335</v>
      </c>
      <c r="U116" s="23">
        <f t="shared" si="22"/>
        <v>0.90447198016046415</v>
      </c>
      <c r="V116" s="23">
        <f t="shared" si="23"/>
        <v>0.96589981956246307</v>
      </c>
      <c r="W116" s="23">
        <f t="shared" si="24"/>
        <v>0</v>
      </c>
    </row>
    <row r="117" spans="1:24" x14ac:dyDescent="0.35">
      <c r="A117" t="s">
        <v>114</v>
      </c>
      <c r="B117">
        <v>10</v>
      </c>
      <c r="C117" t="s">
        <v>87</v>
      </c>
      <c r="D117">
        <v>46</v>
      </c>
      <c r="E117">
        <f t="shared" si="12"/>
        <v>1.1007270324653611</v>
      </c>
      <c r="F117">
        <v>2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2</v>
      </c>
      <c r="M117">
        <v>11</v>
      </c>
      <c r="N117">
        <v>7</v>
      </c>
      <c r="O117">
        <v>200</v>
      </c>
      <c r="P117">
        <v>12</v>
      </c>
      <c r="Q117">
        <v>0</v>
      </c>
      <c r="R117" s="23">
        <f t="shared" si="13"/>
        <v>1.3333333333333333</v>
      </c>
      <c r="S117" s="23">
        <f t="shared" si="14"/>
        <v>0</v>
      </c>
      <c r="T117" s="23">
        <f t="shared" si="15"/>
        <v>6.666666666666667</v>
      </c>
      <c r="U117" s="23">
        <f t="shared" si="22"/>
        <v>2.5842056576013261</v>
      </c>
      <c r="V117" s="23">
        <f t="shared" si="23"/>
        <v>3.8635992782498523</v>
      </c>
      <c r="W117" s="23">
        <f t="shared" si="24"/>
        <v>0</v>
      </c>
      <c r="X117" t="s">
        <v>287</v>
      </c>
    </row>
  </sheetData>
  <sortState xmlns:xlrd2="http://schemas.microsoft.com/office/spreadsheetml/2017/richdata2" ref="A2:X117">
    <sortCondition ref="A2:A117"/>
    <sortCondition ref="B2:B117"/>
    <sortCondition ref="C2:C117" customList="N,E,S,W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F4EB20-9D6E-4932-A220-A83CCE6DB4AB}">
          <x14:formula1>
            <xm:f>Notes!$A$17:$A$21</xm:f>
          </x14:formula1>
          <xm:sqref>A2:A510</xm:sqref>
        </x14:dataValidation>
        <x14:dataValidation type="list" allowBlank="1" showInputMessage="1" showErrorMessage="1" xr:uid="{22E24CA0-A981-4D27-ADAA-82211DAFEE65}">
          <x14:formula1>
            <xm:f>Notes!$R$17:$R$20</xm:f>
          </x14:formula1>
          <xm:sqref>C2:C5 C58:C510 D118:E510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09CD-6900-4F05-9002-846548089EE0}">
  <dimension ref="A1:J15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54296875" bestFit="1" customWidth="1"/>
    <col min="4" max="4" width="20.54296875" bestFit="1" customWidth="1"/>
    <col min="6" max="6" width="10.54296875" bestFit="1" customWidth="1"/>
    <col min="7" max="7" width="10.54296875" customWidth="1"/>
    <col min="8" max="8" width="13.1796875" bestFit="1" customWidth="1"/>
    <col min="9" max="9" width="13.81640625" bestFit="1" customWidth="1"/>
    <col min="13" max="13" width="12.54296875" bestFit="1" customWidth="1"/>
    <col min="14" max="14" width="6.6328125" bestFit="1" customWidth="1"/>
    <col min="18" max="18" width="17.54296875" bestFit="1" customWidth="1"/>
    <col min="19" max="19" width="17.81640625" bestFit="1" customWidth="1"/>
    <col min="20" max="20" width="10.81640625" customWidth="1"/>
  </cols>
  <sheetData>
    <row r="1" spans="1:10" x14ac:dyDescent="0.35">
      <c r="A1" t="s">
        <v>0</v>
      </c>
      <c r="B1" t="s">
        <v>2</v>
      </c>
      <c r="C1" t="s">
        <v>72</v>
      </c>
      <c r="D1" t="s">
        <v>89</v>
      </c>
      <c r="E1" t="s">
        <v>35</v>
      </c>
      <c r="F1" t="s">
        <v>41</v>
      </c>
      <c r="G1" t="s">
        <v>611</v>
      </c>
      <c r="H1" t="s">
        <v>647</v>
      </c>
      <c r="I1" t="s">
        <v>648</v>
      </c>
      <c r="J1" t="s">
        <v>26</v>
      </c>
    </row>
    <row r="2" spans="1:10" x14ac:dyDescent="0.35">
      <c r="A2" t="s">
        <v>289</v>
      </c>
      <c r="B2">
        <v>2</v>
      </c>
      <c r="C2" t="s">
        <v>88</v>
      </c>
      <c r="H2">
        <f>SUM(G2:G8)</f>
        <v>782.13558947700847</v>
      </c>
      <c r="I2">
        <v>0</v>
      </c>
    </row>
    <row r="3" spans="1:10" x14ac:dyDescent="0.35">
      <c r="A3" t="s">
        <v>289</v>
      </c>
      <c r="B3">
        <v>2</v>
      </c>
      <c r="C3" t="s">
        <v>86</v>
      </c>
      <c r="D3">
        <v>12</v>
      </c>
      <c r="E3" t="s">
        <v>48</v>
      </c>
      <c r="F3" t="s">
        <v>364</v>
      </c>
      <c r="G3">
        <f>(D3/2.541)^2</f>
        <v>22.30248017518598</v>
      </c>
    </row>
    <row r="4" spans="1:10" x14ac:dyDescent="0.35">
      <c r="A4" t="s">
        <v>289</v>
      </c>
      <c r="B4">
        <v>2</v>
      </c>
      <c r="C4" t="s">
        <v>86</v>
      </c>
      <c r="D4">
        <v>35</v>
      </c>
      <c r="E4" t="s">
        <v>48</v>
      </c>
      <c r="F4" t="s">
        <v>364</v>
      </c>
      <c r="G4">
        <f>(D4/2.541)^2</f>
        <v>189.72595982363075</v>
      </c>
    </row>
    <row r="5" spans="1:10" x14ac:dyDescent="0.35">
      <c r="A5" t="s">
        <v>289</v>
      </c>
      <c r="B5">
        <v>2</v>
      </c>
      <c r="C5" t="s">
        <v>86</v>
      </c>
      <c r="D5">
        <v>36</v>
      </c>
      <c r="E5" t="s">
        <v>48</v>
      </c>
      <c r="F5" t="s">
        <v>364</v>
      </c>
      <c r="G5">
        <f>(D5/2.541)^2</f>
        <v>200.72232157667386</v>
      </c>
    </row>
    <row r="6" spans="1:10" x14ac:dyDescent="0.35">
      <c r="A6" t="s">
        <v>289</v>
      </c>
      <c r="B6">
        <v>2</v>
      </c>
      <c r="C6" t="s">
        <v>86</v>
      </c>
      <c r="D6">
        <v>36</v>
      </c>
      <c r="E6" t="s">
        <v>48</v>
      </c>
      <c r="F6" t="s">
        <v>364</v>
      </c>
      <c r="G6">
        <f>(D6/2.541)^2</f>
        <v>200.72232157667386</v>
      </c>
    </row>
    <row r="7" spans="1:10" x14ac:dyDescent="0.35">
      <c r="A7" t="s">
        <v>289</v>
      </c>
      <c r="B7">
        <v>2</v>
      </c>
      <c r="C7" t="s">
        <v>85</v>
      </c>
    </row>
    <row r="8" spans="1:10" x14ac:dyDescent="0.35">
      <c r="A8" t="s">
        <v>289</v>
      </c>
      <c r="B8">
        <v>2</v>
      </c>
      <c r="C8" t="s">
        <v>87</v>
      </c>
      <c r="D8">
        <v>33</v>
      </c>
      <c r="E8" t="s">
        <v>478</v>
      </c>
      <c r="F8" t="s">
        <v>364</v>
      </c>
      <c r="G8">
        <f>(D8/2.541)^2</f>
        <v>168.66250632484397</v>
      </c>
    </row>
    <row r="9" spans="1:10" x14ac:dyDescent="0.35">
      <c r="A9" t="s">
        <v>289</v>
      </c>
      <c r="B9">
        <v>3</v>
      </c>
      <c r="C9" t="s">
        <v>88</v>
      </c>
      <c r="D9">
        <v>15</v>
      </c>
      <c r="E9" t="s">
        <v>48</v>
      </c>
      <c r="F9" t="s">
        <v>364</v>
      </c>
      <c r="G9">
        <f>(D9/2.541)^2</f>
        <v>34.847625273728106</v>
      </c>
      <c r="H9">
        <f>SUM(G9:G16)</f>
        <v>509.85947733827948</v>
      </c>
      <c r="I9">
        <v>0</v>
      </c>
    </row>
    <row r="10" spans="1:10" x14ac:dyDescent="0.35">
      <c r="A10" t="s">
        <v>289</v>
      </c>
      <c r="B10">
        <v>3</v>
      </c>
      <c r="C10" t="s">
        <v>86</v>
      </c>
    </row>
    <row r="11" spans="1:10" x14ac:dyDescent="0.35">
      <c r="A11" t="s">
        <v>289</v>
      </c>
      <c r="B11">
        <v>3</v>
      </c>
      <c r="C11" t="s">
        <v>85</v>
      </c>
      <c r="D11">
        <v>18</v>
      </c>
      <c r="E11" t="s">
        <v>48</v>
      </c>
      <c r="F11" t="s">
        <v>364</v>
      </c>
      <c r="G11">
        <f t="shared" ref="G11:G21" si="0">(D11/2.541)^2</f>
        <v>50.180580394168466</v>
      </c>
    </row>
    <row r="12" spans="1:10" x14ac:dyDescent="0.35">
      <c r="A12" t="s">
        <v>289</v>
      </c>
      <c r="B12">
        <v>3</v>
      </c>
      <c r="C12" t="s">
        <v>85</v>
      </c>
      <c r="D12">
        <v>19</v>
      </c>
      <c r="E12" t="s">
        <v>48</v>
      </c>
      <c r="F12" t="s">
        <v>364</v>
      </c>
      <c r="G12">
        <f t="shared" si="0"/>
        <v>55.911078772514863</v>
      </c>
    </row>
    <row r="13" spans="1:10" x14ac:dyDescent="0.35">
      <c r="A13" t="s">
        <v>289</v>
      </c>
      <c r="B13">
        <v>3</v>
      </c>
      <c r="C13" t="s">
        <v>87</v>
      </c>
      <c r="D13">
        <v>9</v>
      </c>
      <c r="E13" t="s">
        <v>48</v>
      </c>
      <c r="F13" t="s">
        <v>364</v>
      </c>
      <c r="G13">
        <f t="shared" si="0"/>
        <v>12.545145098542116</v>
      </c>
    </row>
    <row r="14" spans="1:10" x14ac:dyDescent="0.35">
      <c r="A14" t="s">
        <v>289</v>
      </c>
      <c r="B14">
        <v>3</v>
      </c>
      <c r="C14" t="s">
        <v>87</v>
      </c>
      <c r="D14">
        <v>43</v>
      </c>
      <c r="E14" t="s">
        <v>48</v>
      </c>
      <c r="F14" t="s">
        <v>364</v>
      </c>
      <c r="G14">
        <f t="shared" si="0"/>
        <v>286.37004058276995</v>
      </c>
    </row>
    <row r="15" spans="1:10" x14ac:dyDescent="0.35">
      <c r="A15" t="s">
        <v>289</v>
      </c>
      <c r="B15">
        <v>3</v>
      </c>
      <c r="C15" t="s">
        <v>87</v>
      </c>
      <c r="D15">
        <v>14</v>
      </c>
      <c r="E15" t="s">
        <v>48</v>
      </c>
      <c r="F15" t="s">
        <v>364</v>
      </c>
      <c r="G15">
        <f t="shared" si="0"/>
        <v>30.356153571780926</v>
      </c>
    </row>
    <row r="16" spans="1:10" x14ac:dyDescent="0.35">
      <c r="A16" t="s">
        <v>289</v>
      </c>
      <c r="B16">
        <v>3</v>
      </c>
      <c r="C16" t="s">
        <v>87</v>
      </c>
      <c r="D16">
        <v>16</v>
      </c>
      <c r="E16" t="s">
        <v>478</v>
      </c>
      <c r="F16" t="s">
        <v>364</v>
      </c>
      <c r="G16">
        <f t="shared" si="0"/>
        <v>39.648853644775087</v>
      </c>
    </row>
    <row r="17" spans="1:9" x14ac:dyDescent="0.35">
      <c r="A17" t="s">
        <v>289</v>
      </c>
      <c r="B17">
        <v>4</v>
      </c>
      <c r="C17" t="s">
        <v>88</v>
      </c>
      <c r="D17">
        <v>37</v>
      </c>
      <c r="E17" t="s">
        <v>48</v>
      </c>
      <c r="F17" t="s">
        <v>364</v>
      </c>
      <c r="G17">
        <f t="shared" si="0"/>
        <v>212.02843999881671</v>
      </c>
      <c r="H17">
        <f>G17</f>
        <v>212.02843999881671</v>
      </c>
      <c r="I17">
        <v>0</v>
      </c>
    </row>
    <row r="18" spans="1:9" x14ac:dyDescent="0.35">
      <c r="A18" t="s">
        <v>289</v>
      </c>
      <c r="B18">
        <v>5</v>
      </c>
      <c r="C18" t="s">
        <v>86</v>
      </c>
      <c r="D18">
        <v>8</v>
      </c>
      <c r="E18" t="s">
        <v>478</v>
      </c>
      <c r="F18" t="s">
        <v>364</v>
      </c>
      <c r="G18">
        <f t="shared" si="0"/>
        <v>9.9122134111937719</v>
      </c>
      <c r="H18">
        <f>SUM(G18:G21)</f>
        <v>68.301345536507071</v>
      </c>
      <c r="I18">
        <v>0</v>
      </c>
    </row>
    <row r="19" spans="1:9" x14ac:dyDescent="0.35">
      <c r="A19" t="s">
        <v>289</v>
      </c>
      <c r="B19">
        <v>5</v>
      </c>
      <c r="C19" t="s">
        <v>86</v>
      </c>
      <c r="D19">
        <v>8</v>
      </c>
      <c r="E19" t="s">
        <v>478</v>
      </c>
      <c r="F19" t="s">
        <v>364</v>
      </c>
      <c r="G19">
        <f t="shared" si="0"/>
        <v>9.9122134111937719</v>
      </c>
    </row>
    <row r="20" spans="1:9" x14ac:dyDescent="0.35">
      <c r="A20" t="s">
        <v>289</v>
      </c>
      <c r="B20">
        <v>5</v>
      </c>
      <c r="C20" t="s">
        <v>85</v>
      </c>
      <c r="D20">
        <v>12</v>
      </c>
      <c r="E20" t="s">
        <v>48</v>
      </c>
      <c r="F20" t="s">
        <v>364</v>
      </c>
      <c r="G20">
        <f t="shared" si="0"/>
        <v>22.30248017518598</v>
      </c>
    </row>
    <row r="21" spans="1:9" x14ac:dyDescent="0.35">
      <c r="A21" t="s">
        <v>289</v>
      </c>
      <c r="B21">
        <v>5</v>
      </c>
      <c r="C21" t="s">
        <v>87</v>
      </c>
      <c r="D21">
        <v>13</v>
      </c>
      <c r="E21" t="s">
        <v>48</v>
      </c>
      <c r="F21" t="s">
        <v>364</v>
      </c>
      <c r="G21">
        <f t="shared" si="0"/>
        <v>26.174438538933547</v>
      </c>
    </row>
    <row r="22" spans="1:9" x14ac:dyDescent="0.35">
      <c r="A22" t="s">
        <v>289</v>
      </c>
      <c r="B22">
        <v>6</v>
      </c>
      <c r="C22" t="s">
        <v>88</v>
      </c>
      <c r="D22">
        <v>10</v>
      </c>
      <c r="E22" t="s">
        <v>49</v>
      </c>
      <c r="F22" t="s">
        <v>364</v>
      </c>
      <c r="G22">
        <f t="shared" ref="G22:G30" si="1">(D22/2.541)^2</f>
        <v>15.487833454990266</v>
      </c>
      <c r="H22">
        <f>SUM(G22:G30)</f>
        <v>3558.6394929531139</v>
      </c>
      <c r="I22">
        <v>0</v>
      </c>
    </row>
    <row r="23" spans="1:9" x14ac:dyDescent="0.35">
      <c r="A23" t="s">
        <v>289</v>
      </c>
      <c r="B23">
        <v>6</v>
      </c>
      <c r="C23" t="s">
        <v>86</v>
      </c>
      <c r="D23">
        <v>53</v>
      </c>
      <c r="E23" t="s">
        <v>48</v>
      </c>
      <c r="F23" t="s">
        <v>364</v>
      </c>
      <c r="G23">
        <f t="shared" si="1"/>
        <v>435.05324175067653</v>
      </c>
    </row>
    <row r="24" spans="1:9" x14ac:dyDescent="0.35">
      <c r="A24" t="s">
        <v>289</v>
      </c>
      <c r="B24">
        <v>6</v>
      </c>
      <c r="C24" t="s">
        <v>85</v>
      </c>
      <c r="D24">
        <v>46</v>
      </c>
      <c r="E24" t="s">
        <v>48</v>
      </c>
      <c r="F24" t="s">
        <v>364</v>
      </c>
      <c r="G24">
        <f t="shared" si="1"/>
        <v>327.72255590759409</v>
      </c>
    </row>
    <row r="25" spans="1:9" x14ac:dyDescent="0.35">
      <c r="A25" t="s">
        <v>289</v>
      </c>
      <c r="B25">
        <v>6</v>
      </c>
      <c r="C25" t="s">
        <v>85</v>
      </c>
      <c r="D25">
        <v>90</v>
      </c>
      <c r="E25" t="s">
        <v>48</v>
      </c>
      <c r="F25" t="s">
        <v>364</v>
      </c>
      <c r="G25">
        <f t="shared" si="1"/>
        <v>1254.5145098542116</v>
      </c>
    </row>
    <row r="26" spans="1:9" x14ac:dyDescent="0.35">
      <c r="A26" t="s">
        <v>289</v>
      </c>
      <c r="B26">
        <v>6</v>
      </c>
      <c r="C26" t="s">
        <v>85</v>
      </c>
      <c r="D26">
        <v>37</v>
      </c>
      <c r="E26" t="s">
        <v>141</v>
      </c>
      <c r="F26" t="s">
        <v>364</v>
      </c>
      <c r="G26">
        <f t="shared" si="1"/>
        <v>212.02843999881671</v>
      </c>
    </row>
    <row r="27" spans="1:9" x14ac:dyDescent="0.35">
      <c r="A27" t="s">
        <v>289</v>
      </c>
      <c r="B27">
        <v>6</v>
      </c>
      <c r="C27" t="s">
        <v>85</v>
      </c>
      <c r="D27">
        <v>53</v>
      </c>
      <c r="E27" t="s">
        <v>49</v>
      </c>
      <c r="F27" t="s">
        <v>364</v>
      </c>
      <c r="G27">
        <f t="shared" si="1"/>
        <v>435.05324175067653</v>
      </c>
    </row>
    <row r="28" spans="1:9" x14ac:dyDescent="0.35">
      <c r="A28" t="s">
        <v>289</v>
      </c>
      <c r="B28">
        <v>6</v>
      </c>
      <c r="C28" t="s">
        <v>87</v>
      </c>
      <c r="D28">
        <v>39</v>
      </c>
      <c r="E28" t="s">
        <v>48</v>
      </c>
      <c r="F28" t="s">
        <v>364</v>
      </c>
      <c r="G28">
        <f t="shared" si="1"/>
        <v>235.56994685040198</v>
      </c>
    </row>
    <row r="29" spans="1:9" x14ac:dyDescent="0.35">
      <c r="A29" t="s">
        <v>289</v>
      </c>
      <c r="B29">
        <v>6</v>
      </c>
      <c r="C29" t="s">
        <v>87</v>
      </c>
      <c r="D29">
        <v>48</v>
      </c>
      <c r="E29" t="s">
        <v>48</v>
      </c>
      <c r="F29" t="s">
        <v>364</v>
      </c>
      <c r="G29">
        <f t="shared" si="1"/>
        <v>356.83968280297569</v>
      </c>
    </row>
    <row r="30" spans="1:9" x14ac:dyDescent="0.35">
      <c r="A30" t="s">
        <v>289</v>
      </c>
      <c r="B30">
        <v>6</v>
      </c>
      <c r="C30" t="s">
        <v>87</v>
      </c>
      <c r="D30">
        <v>43</v>
      </c>
      <c r="E30" t="s">
        <v>141</v>
      </c>
      <c r="F30" t="s">
        <v>364</v>
      </c>
      <c r="G30">
        <f t="shared" si="1"/>
        <v>286.37004058276995</v>
      </c>
    </row>
    <row r="31" spans="1:9" x14ac:dyDescent="0.35">
      <c r="A31" t="s">
        <v>289</v>
      </c>
      <c r="B31">
        <v>7</v>
      </c>
      <c r="C31" t="s">
        <v>88</v>
      </c>
      <c r="D31">
        <v>8</v>
      </c>
      <c r="E31" t="s">
        <v>48</v>
      </c>
      <c r="F31" t="s">
        <v>364</v>
      </c>
      <c r="G31">
        <f t="shared" ref="G31:G43" si="2">(D31/2.541)^2</f>
        <v>9.9122134111937719</v>
      </c>
      <c r="H31">
        <f>SUM(G31:G43)</f>
        <v>654.36096347333887</v>
      </c>
      <c r="I31">
        <v>0</v>
      </c>
    </row>
    <row r="32" spans="1:9" x14ac:dyDescent="0.35">
      <c r="A32" t="s">
        <v>289</v>
      </c>
      <c r="B32">
        <v>7</v>
      </c>
      <c r="C32" t="s">
        <v>88</v>
      </c>
      <c r="D32">
        <v>10</v>
      </c>
      <c r="E32" t="s">
        <v>48</v>
      </c>
      <c r="F32" t="s">
        <v>364</v>
      </c>
      <c r="G32">
        <f t="shared" si="2"/>
        <v>15.487833454990266</v>
      </c>
    </row>
    <row r="33" spans="1:10" x14ac:dyDescent="0.35">
      <c r="A33" t="s">
        <v>289</v>
      </c>
      <c r="B33">
        <v>7</v>
      </c>
      <c r="C33" t="s">
        <v>88</v>
      </c>
      <c r="D33">
        <v>13</v>
      </c>
      <c r="E33" t="s">
        <v>478</v>
      </c>
      <c r="F33" t="s">
        <v>364</v>
      </c>
      <c r="G33">
        <f t="shared" si="2"/>
        <v>26.174438538933547</v>
      </c>
    </row>
    <row r="34" spans="1:10" x14ac:dyDescent="0.35">
      <c r="A34" t="s">
        <v>289</v>
      </c>
      <c r="B34">
        <v>7</v>
      </c>
      <c r="C34" t="s">
        <v>86</v>
      </c>
      <c r="D34">
        <v>8</v>
      </c>
      <c r="E34" t="s">
        <v>48</v>
      </c>
      <c r="F34" t="s">
        <v>364</v>
      </c>
      <c r="G34">
        <f t="shared" si="2"/>
        <v>9.9122134111937719</v>
      </c>
    </row>
    <row r="35" spans="1:10" x14ac:dyDescent="0.35">
      <c r="A35" t="s">
        <v>289</v>
      </c>
      <c r="B35">
        <v>7</v>
      </c>
      <c r="C35" t="s">
        <v>86</v>
      </c>
      <c r="D35">
        <v>9</v>
      </c>
      <c r="E35" t="s">
        <v>48</v>
      </c>
      <c r="F35" t="s">
        <v>364</v>
      </c>
      <c r="G35">
        <f t="shared" si="2"/>
        <v>12.545145098542116</v>
      </c>
    </row>
    <row r="36" spans="1:10" x14ac:dyDescent="0.35">
      <c r="A36" t="s">
        <v>289</v>
      </c>
      <c r="B36">
        <v>7</v>
      </c>
      <c r="C36" t="s">
        <v>86</v>
      </c>
      <c r="D36">
        <v>24</v>
      </c>
      <c r="E36" t="s">
        <v>48</v>
      </c>
      <c r="F36" t="s">
        <v>364</v>
      </c>
      <c r="G36">
        <f t="shared" si="2"/>
        <v>89.209920700743922</v>
      </c>
    </row>
    <row r="37" spans="1:10" x14ac:dyDescent="0.35">
      <c r="A37" t="s">
        <v>289</v>
      </c>
      <c r="B37">
        <v>7</v>
      </c>
      <c r="C37" t="s">
        <v>86</v>
      </c>
      <c r="D37">
        <v>47</v>
      </c>
      <c r="E37" t="s">
        <v>48</v>
      </c>
      <c r="F37" t="s">
        <v>364</v>
      </c>
      <c r="G37">
        <f t="shared" si="2"/>
        <v>342.12624102073505</v>
      </c>
    </row>
    <row r="38" spans="1:10" x14ac:dyDescent="0.35">
      <c r="A38" t="s">
        <v>289</v>
      </c>
      <c r="B38">
        <v>7</v>
      </c>
      <c r="C38" t="s">
        <v>85</v>
      </c>
      <c r="D38">
        <v>8</v>
      </c>
      <c r="E38" t="s">
        <v>48</v>
      </c>
      <c r="F38" t="s">
        <v>364</v>
      </c>
      <c r="G38">
        <f t="shared" si="2"/>
        <v>9.9122134111937719</v>
      </c>
    </row>
    <row r="39" spans="1:10" x14ac:dyDescent="0.35">
      <c r="A39" t="s">
        <v>289</v>
      </c>
      <c r="B39">
        <v>7</v>
      </c>
      <c r="C39" t="s">
        <v>85</v>
      </c>
      <c r="D39">
        <v>12</v>
      </c>
      <c r="E39" t="s">
        <v>48</v>
      </c>
      <c r="F39" t="s">
        <v>364</v>
      </c>
      <c r="G39">
        <f t="shared" si="2"/>
        <v>22.30248017518598</v>
      </c>
    </row>
    <row r="40" spans="1:10" x14ac:dyDescent="0.35">
      <c r="A40" t="s">
        <v>289</v>
      </c>
      <c r="B40">
        <v>7</v>
      </c>
      <c r="C40" t="s">
        <v>85</v>
      </c>
      <c r="D40">
        <v>13</v>
      </c>
      <c r="E40" t="s">
        <v>48</v>
      </c>
      <c r="F40" t="s">
        <v>364</v>
      </c>
      <c r="G40">
        <f t="shared" si="2"/>
        <v>26.174438538933547</v>
      </c>
    </row>
    <row r="41" spans="1:10" x14ac:dyDescent="0.35">
      <c r="A41" t="s">
        <v>289</v>
      </c>
      <c r="B41">
        <v>7</v>
      </c>
      <c r="C41" t="s">
        <v>87</v>
      </c>
      <c r="D41">
        <v>10</v>
      </c>
      <c r="E41" t="s">
        <v>48</v>
      </c>
      <c r="F41" t="s">
        <v>364</v>
      </c>
      <c r="G41">
        <f t="shared" si="2"/>
        <v>15.487833454990266</v>
      </c>
    </row>
    <row r="42" spans="1:10" x14ac:dyDescent="0.35">
      <c r="A42" t="s">
        <v>289</v>
      </c>
      <c r="B42">
        <v>7</v>
      </c>
      <c r="C42" t="s">
        <v>87</v>
      </c>
      <c r="D42">
        <v>14</v>
      </c>
      <c r="E42" t="s">
        <v>48</v>
      </c>
      <c r="F42" t="s">
        <v>364</v>
      </c>
      <c r="G42">
        <f t="shared" si="2"/>
        <v>30.356153571780926</v>
      </c>
    </row>
    <row r="43" spans="1:10" x14ac:dyDescent="0.35">
      <c r="A43" t="s">
        <v>289</v>
      </c>
      <c r="B43">
        <v>7</v>
      </c>
      <c r="C43" t="s">
        <v>87</v>
      </c>
      <c r="D43">
        <v>17</v>
      </c>
      <c r="E43" t="s">
        <v>48</v>
      </c>
      <c r="F43" t="s">
        <v>364</v>
      </c>
      <c r="G43">
        <f t="shared" si="2"/>
        <v>44.759838684921874</v>
      </c>
    </row>
    <row r="44" spans="1:10" x14ac:dyDescent="0.35">
      <c r="A44" t="s">
        <v>289</v>
      </c>
      <c r="B44">
        <v>8</v>
      </c>
      <c r="C44" t="s">
        <v>200</v>
      </c>
      <c r="H44">
        <v>0</v>
      </c>
      <c r="I44">
        <v>0</v>
      </c>
      <c r="J44" t="s">
        <v>484</v>
      </c>
    </row>
    <row r="45" spans="1:10" x14ac:dyDescent="0.35">
      <c r="A45" t="s">
        <v>289</v>
      </c>
      <c r="B45">
        <v>10</v>
      </c>
      <c r="C45" t="s">
        <v>88</v>
      </c>
      <c r="D45">
        <v>22</v>
      </c>
      <c r="E45" t="s">
        <v>61</v>
      </c>
      <c r="F45" t="s">
        <v>364</v>
      </c>
      <c r="G45">
        <f t="shared" ref="G45:G62" si="3">(D45/2.541)^2</f>
        <v>74.961113922152876</v>
      </c>
      <c r="H45">
        <f>SUM(G45:G66)</f>
        <v>1888.1217764978635</v>
      </c>
      <c r="I45">
        <v>0</v>
      </c>
    </row>
    <row r="46" spans="1:10" x14ac:dyDescent="0.35">
      <c r="A46" t="s">
        <v>289</v>
      </c>
      <c r="B46">
        <v>10</v>
      </c>
      <c r="C46" t="s">
        <v>86</v>
      </c>
      <c r="D46">
        <v>18</v>
      </c>
      <c r="E46" t="s">
        <v>48</v>
      </c>
      <c r="F46" t="s">
        <v>364</v>
      </c>
      <c r="G46">
        <f t="shared" si="3"/>
        <v>50.180580394168466</v>
      </c>
    </row>
    <row r="47" spans="1:10" x14ac:dyDescent="0.35">
      <c r="A47" t="s">
        <v>289</v>
      </c>
      <c r="B47">
        <v>10</v>
      </c>
      <c r="C47" t="s">
        <v>86</v>
      </c>
      <c r="D47">
        <v>20</v>
      </c>
      <c r="E47" t="s">
        <v>48</v>
      </c>
      <c r="F47" t="s">
        <v>364</v>
      </c>
      <c r="G47">
        <f t="shared" si="3"/>
        <v>61.951333819961064</v>
      </c>
    </row>
    <row r="48" spans="1:10" x14ac:dyDescent="0.35">
      <c r="A48" t="s">
        <v>289</v>
      </c>
      <c r="B48">
        <v>10</v>
      </c>
      <c r="C48" t="s">
        <v>86</v>
      </c>
      <c r="D48">
        <v>10</v>
      </c>
      <c r="E48" t="s">
        <v>61</v>
      </c>
      <c r="F48" t="s">
        <v>364</v>
      </c>
      <c r="G48">
        <f t="shared" si="3"/>
        <v>15.487833454990266</v>
      </c>
    </row>
    <row r="49" spans="1:7" x14ac:dyDescent="0.35">
      <c r="A49" t="s">
        <v>289</v>
      </c>
      <c r="B49">
        <v>10</v>
      </c>
      <c r="C49" t="s">
        <v>86</v>
      </c>
      <c r="D49">
        <v>12</v>
      </c>
      <c r="E49" t="s">
        <v>61</v>
      </c>
      <c r="F49" t="s">
        <v>364</v>
      </c>
      <c r="G49">
        <f t="shared" si="3"/>
        <v>22.30248017518598</v>
      </c>
    </row>
    <row r="50" spans="1:7" x14ac:dyDescent="0.35">
      <c r="A50" t="s">
        <v>289</v>
      </c>
      <c r="B50">
        <v>10</v>
      </c>
      <c r="C50" t="s">
        <v>86</v>
      </c>
      <c r="D50">
        <v>13</v>
      </c>
      <c r="E50" t="s">
        <v>61</v>
      </c>
      <c r="F50" t="s">
        <v>364</v>
      </c>
      <c r="G50">
        <f t="shared" si="3"/>
        <v>26.174438538933547</v>
      </c>
    </row>
    <row r="51" spans="1:7" x14ac:dyDescent="0.35">
      <c r="A51" t="s">
        <v>289</v>
      </c>
      <c r="B51">
        <v>10</v>
      </c>
      <c r="C51" t="s">
        <v>86</v>
      </c>
      <c r="D51">
        <v>9</v>
      </c>
      <c r="E51" t="s">
        <v>478</v>
      </c>
      <c r="F51" t="s">
        <v>364</v>
      </c>
      <c r="G51">
        <f t="shared" si="3"/>
        <v>12.545145098542116</v>
      </c>
    </row>
    <row r="52" spans="1:7" x14ac:dyDescent="0.35">
      <c r="A52" t="s">
        <v>289</v>
      </c>
      <c r="B52">
        <v>10</v>
      </c>
      <c r="C52" t="s">
        <v>85</v>
      </c>
      <c r="D52">
        <v>9</v>
      </c>
      <c r="E52" t="s">
        <v>61</v>
      </c>
      <c r="F52" t="s">
        <v>364</v>
      </c>
      <c r="G52">
        <f t="shared" si="3"/>
        <v>12.545145098542116</v>
      </c>
    </row>
    <row r="53" spans="1:7" x14ac:dyDescent="0.35">
      <c r="A53" t="s">
        <v>289</v>
      </c>
      <c r="B53">
        <v>10</v>
      </c>
      <c r="C53" t="s">
        <v>85</v>
      </c>
      <c r="D53">
        <v>14</v>
      </c>
      <c r="E53" t="s">
        <v>61</v>
      </c>
      <c r="F53" t="s">
        <v>364</v>
      </c>
      <c r="G53">
        <f t="shared" si="3"/>
        <v>30.356153571780926</v>
      </c>
    </row>
    <row r="54" spans="1:7" x14ac:dyDescent="0.35">
      <c r="A54" t="s">
        <v>289</v>
      </c>
      <c r="B54">
        <v>10</v>
      </c>
      <c r="C54" t="s">
        <v>85</v>
      </c>
      <c r="D54">
        <v>23</v>
      </c>
      <c r="E54" t="s">
        <v>61</v>
      </c>
      <c r="F54" t="s">
        <v>364</v>
      </c>
      <c r="G54">
        <f t="shared" si="3"/>
        <v>81.930638976898521</v>
      </c>
    </row>
    <row r="55" spans="1:7" x14ac:dyDescent="0.35">
      <c r="A55" t="s">
        <v>289</v>
      </c>
      <c r="B55">
        <v>10</v>
      </c>
      <c r="C55" t="s">
        <v>85</v>
      </c>
      <c r="D55">
        <v>23</v>
      </c>
      <c r="E55" t="s">
        <v>61</v>
      </c>
      <c r="F55" t="s">
        <v>364</v>
      </c>
      <c r="G55">
        <f t="shared" si="3"/>
        <v>81.930638976898521</v>
      </c>
    </row>
    <row r="56" spans="1:7" x14ac:dyDescent="0.35">
      <c r="A56" t="s">
        <v>289</v>
      </c>
      <c r="B56">
        <v>10</v>
      </c>
      <c r="C56" t="s">
        <v>85</v>
      </c>
      <c r="D56">
        <v>28</v>
      </c>
      <c r="E56" t="s">
        <v>61</v>
      </c>
      <c r="F56" t="s">
        <v>364</v>
      </c>
      <c r="G56">
        <f t="shared" si="3"/>
        <v>121.4246142871237</v>
      </c>
    </row>
    <row r="57" spans="1:7" x14ac:dyDescent="0.35">
      <c r="A57" t="s">
        <v>289</v>
      </c>
      <c r="B57">
        <v>10</v>
      </c>
      <c r="C57" t="s">
        <v>85</v>
      </c>
      <c r="D57">
        <v>10</v>
      </c>
      <c r="E57" t="s">
        <v>478</v>
      </c>
      <c r="F57" t="s">
        <v>364</v>
      </c>
      <c r="G57">
        <f t="shared" si="3"/>
        <v>15.487833454990266</v>
      </c>
    </row>
    <row r="58" spans="1:7" x14ac:dyDescent="0.35">
      <c r="A58" t="s">
        <v>289</v>
      </c>
      <c r="B58">
        <v>10</v>
      </c>
      <c r="C58" t="s">
        <v>87</v>
      </c>
      <c r="D58">
        <v>34</v>
      </c>
      <c r="E58" t="s">
        <v>48</v>
      </c>
      <c r="F58" t="s">
        <v>364</v>
      </c>
      <c r="G58">
        <f t="shared" si="3"/>
        <v>179.0393547396875</v>
      </c>
    </row>
    <row r="59" spans="1:7" x14ac:dyDescent="0.35">
      <c r="A59" t="s">
        <v>289</v>
      </c>
      <c r="B59">
        <v>10</v>
      </c>
      <c r="C59" t="s">
        <v>87</v>
      </c>
      <c r="D59">
        <v>36</v>
      </c>
      <c r="E59" t="s">
        <v>48</v>
      </c>
      <c r="F59" t="s">
        <v>364</v>
      </c>
      <c r="G59">
        <f t="shared" si="3"/>
        <v>200.72232157667386</v>
      </c>
    </row>
    <row r="60" spans="1:7" x14ac:dyDescent="0.35">
      <c r="A60" t="s">
        <v>289</v>
      </c>
      <c r="B60">
        <v>10</v>
      </c>
      <c r="C60" t="s">
        <v>87</v>
      </c>
      <c r="D60">
        <v>13</v>
      </c>
      <c r="E60" t="s">
        <v>61</v>
      </c>
      <c r="F60" t="s">
        <v>364</v>
      </c>
      <c r="G60">
        <f t="shared" si="3"/>
        <v>26.174438538933547</v>
      </c>
    </row>
    <row r="61" spans="1:7" x14ac:dyDescent="0.35">
      <c r="A61" t="s">
        <v>289</v>
      </c>
      <c r="B61">
        <v>10</v>
      </c>
      <c r="C61" t="s">
        <v>87</v>
      </c>
      <c r="D61">
        <v>14</v>
      </c>
      <c r="E61" t="s">
        <v>61</v>
      </c>
      <c r="F61" t="s">
        <v>364</v>
      </c>
      <c r="G61">
        <f t="shared" si="3"/>
        <v>30.356153571780926</v>
      </c>
    </row>
    <row r="62" spans="1:7" x14ac:dyDescent="0.35">
      <c r="A62" t="s">
        <v>289</v>
      </c>
      <c r="B62">
        <v>10</v>
      </c>
      <c r="C62" t="s">
        <v>87</v>
      </c>
      <c r="D62">
        <v>21</v>
      </c>
      <c r="E62" t="s">
        <v>61</v>
      </c>
      <c r="F62" t="s">
        <v>364</v>
      </c>
      <c r="G62">
        <f t="shared" si="3"/>
        <v>68.301345536507085</v>
      </c>
    </row>
    <row r="63" spans="1:7" x14ac:dyDescent="0.35">
      <c r="A63" t="s">
        <v>289</v>
      </c>
      <c r="B63">
        <v>10</v>
      </c>
      <c r="C63" t="s">
        <v>87</v>
      </c>
      <c r="D63">
        <v>24</v>
      </c>
      <c r="E63" t="s">
        <v>61</v>
      </c>
      <c r="F63" t="s">
        <v>364</v>
      </c>
      <c r="G63">
        <f t="shared" ref="G63:G131" si="4">(D63/2.541)^2</f>
        <v>89.209920700743922</v>
      </c>
    </row>
    <row r="64" spans="1:7" x14ac:dyDescent="0.35">
      <c r="A64" t="s">
        <v>289</v>
      </c>
      <c r="B64">
        <v>10</v>
      </c>
      <c r="C64" t="s">
        <v>87</v>
      </c>
      <c r="D64">
        <v>30</v>
      </c>
      <c r="E64" t="s">
        <v>61</v>
      </c>
      <c r="F64" t="s">
        <v>364</v>
      </c>
      <c r="G64">
        <f t="shared" si="4"/>
        <v>139.39050109491242</v>
      </c>
    </row>
    <row r="65" spans="1:10" x14ac:dyDescent="0.35">
      <c r="A65" t="s">
        <v>289</v>
      </c>
      <c r="B65">
        <v>10</v>
      </c>
      <c r="C65" t="s">
        <v>87</v>
      </c>
      <c r="D65">
        <v>56</v>
      </c>
      <c r="E65" t="s">
        <v>61</v>
      </c>
      <c r="F65" t="s">
        <v>364</v>
      </c>
      <c r="G65">
        <f t="shared" si="4"/>
        <v>485.69845714849481</v>
      </c>
    </row>
    <row r="66" spans="1:10" x14ac:dyDescent="0.35">
      <c r="A66" t="s">
        <v>289</v>
      </c>
      <c r="B66">
        <v>10</v>
      </c>
      <c r="C66" t="s">
        <v>87</v>
      </c>
      <c r="D66">
        <v>20</v>
      </c>
      <c r="E66" t="s">
        <v>478</v>
      </c>
      <c r="F66" t="s">
        <v>364</v>
      </c>
      <c r="G66">
        <f t="shared" si="4"/>
        <v>61.951333819961064</v>
      </c>
    </row>
    <row r="67" spans="1:10" x14ac:dyDescent="0.35">
      <c r="A67" t="s">
        <v>289</v>
      </c>
      <c r="B67">
        <v>11</v>
      </c>
      <c r="C67" t="s">
        <v>200</v>
      </c>
      <c r="H67">
        <v>0</v>
      </c>
      <c r="I67">
        <v>0</v>
      </c>
      <c r="J67" t="s">
        <v>484</v>
      </c>
    </row>
    <row r="68" spans="1:10" x14ac:dyDescent="0.35">
      <c r="A68" t="s">
        <v>289</v>
      </c>
      <c r="B68">
        <v>13</v>
      </c>
      <c r="C68" t="s">
        <v>88</v>
      </c>
      <c r="D68">
        <v>20</v>
      </c>
      <c r="E68" t="s">
        <v>48</v>
      </c>
      <c r="F68" t="s">
        <v>364</v>
      </c>
      <c r="G68">
        <f t="shared" si="4"/>
        <v>61.951333819961064</v>
      </c>
      <c r="H68">
        <f>G69</f>
        <v>26.174438538933547</v>
      </c>
      <c r="I68">
        <v>0</v>
      </c>
    </row>
    <row r="69" spans="1:10" x14ac:dyDescent="0.35">
      <c r="A69" t="s">
        <v>289</v>
      </c>
      <c r="B69">
        <v>13</v>
      </c>
      <c r="C69" t="s">
        <v>86</v>
      </c>
      <c r="D69">
        <v>13</v>
      </c>
      <c r="E69" t="s">
        <v>48</v>
      </c>
      <c r="F69" t="s">
        <v>364</v>
      </c>
      <c r="G69">
        <f t="shared" si="4"/>
        <v>26.174438538933547</v>
      </c>
    </row>
    <row r="70" spans="1:10" x14ac:dyDescent="0.35">
      <c r="A70" t="s">
        <v>289</v>
      </c>
      <c r="B70">
        <v>13</v>
      </c>
      <c r="C70" t="s">
        <v>85</v>
      </c>
    </row>
    <row r="71" spans="1:10" x14ac:dyDescent="0.35">
      <c r="A71" t="s">
        <v>289</v>
      </c>
      <c r="B71">
        <v>13</v>
      </c>
      <c r="C71" t="s">
        <v>87</v>
      </c>
    </row>
    <row r="72" spans="1:10" x14ac:dyDescent="0.35">
      <c r="A72" t="s">
        <v>289</v>
      </c>
      <c r="B72">
        <v>15</v>
      </c>
      <c r="C72" t="s">
        <v>200</v>
      </c>
      <c r="H72">
        <v>0</v>
      </c>
      <c r="I72">
        <v>0</v>
      </c>
      <c r="J72" t="s">
        <v>484</v>
      </c>
    </row>
    <row r="73" spans="1:10" x14ac:dyDescent="0.35">
      <c r="A73" t="s">
        <v>289</v>
      </c>
      <c r="B73">
        <v>17</v>
      </c>
      <c r="C73" t="s">
        <v>88</v>
      </c>
      <c r="D73">
        <v>18</v>
      </c>
      <c r="E73" t="s">
        <v>478</v>
      </c>
      <c r="F73" t="s">
        <v>364</v>
      </c>
      <c r="G73">
        <f t="shared" si="4"/>
        <v>50.180580394168466</v>
      </c>
      <c r="H73">
        <f>SUM(G73:G77)</f>
        <v>670.46831026652865</v>
      </c>
      <c r="I73">
        <v>0</v>
      </c>
    </row>
    <row r="74" spans="1:10" x14ac:dyDescent="0.35">
      <c r="A74" t="s">
        <v>289</v>
      </c>
      <c r="B74">
        <v>17</v>
      </c>
      <c r="C74" t="s">
        <v>88</v>
      </c>
      <c r="D74">
        <v>54</v>
      </c>
      <c r="E74" t="s">
        <v>478</v>
      </c>
      <c r="F74" t="s">
        <v>364</v>
      </c>
      <c r="G74">
        <f t="shared" si="4"/>
        <v>451.62522354751616</v>
      </c>
    </row>
    <row r="75" spans="1:10" x14ac:dyDescent="0.35">
      <c r="A75" t="s">
        <v>289</v>
      </c>
      <c r="B75">
        <v>17</v>
      </c>
      <c r="C75" t="s">
        <v>86</v>
      </c>
    </row>
    <row r="76" spans="1:10" x14ac:dyDescent="0.35">
      <c r="A76" t="s">
        <v>289</v>
      </c>
      <c r="B76">
        <v>17</v>
      </c>
      <c r="C76" t="s">
        <v>85</v>
      </c>
    </row>
    <row r="77" spans="1:10" x14ac:dyDescent="0.35">
      <c r="A77" t="s">
        <v>289</v>
      </c>
      <c r="B77">
        <v>17</v>
      </c>
      <c r="C77" t="s">
        <v>87</v>
      </c>
      <c r="D77">
        <v>33</v>
      </c>
      <c r="E77" t="s">
        <v>478</v>
      </c>
      <c r="F77" t="s">
        <v>364</v>
      </c>
      <c r="G77">
        <f t="shared" si="4"/>
        <v>168.66250632484397</v>
      </c>
    </row>
    <row r="78" spans="1:10" x14ac:dyDescent="0.35">
      <c r="A78" t="s">
        <v>289</v>
      </c>
      <c r="B78">
        <v>18</v>
      </c>
      <c r="C78" t="s">
        <v>88</v>
      </c>
      <c r="H78">
        <f>G81</f>
        <v>81.930638976898521</v>
      </c>
      <c r="I78">
        <f>G80</f>
        <v>104.69775415573419</v>
      </c>
    </row>
    <row r="79" spans="1:10" x14ac:dyDescent="0.35">
      <c r="A79" t="s">
        <v>289</v>
      </c>
      <c r="B79">
        <v>18</v>
      </c>
      <c r="C79" t="s">
        <v>86</v>
      </c>
    </row>
    <row r="80" spans="1:10" x14ac:dyDescent="0.35">
      <c r="A80" t="s">
        <v>289</v>
      </c>
      <c r="B80">
        <v>18</v>
      </c>
      <c r="C80" t="s">
        <v>85</v>
      </c>
      <c r="D80">
        <v>26</v>
      </c>
      <c r="E80" t="s">
        <v>48</v>
      </c>
      <c r="F80" t="s">
        <v>485</v>
      </c>
      <c r="G80">
        <f>(D80/2.541)^2</f>
        <v>104.69775415573419</v>
      </c>
    </row>
    <row r="81" spans="1:10" x14ac:dyDescent="0.35">
      <c r="A81" t="s">
        <v>289</v>
      </c>
      <c r="B81">
        <v>18</v>
      </c>
      <c r="C81" t="s">
        <v>85</v>
      </c>
      <c r="D81">
        <v>23</v>
      </c>
      <c r="E81" t="s">
        <v>48</v>
      </c>
      <c r="F81" t="s">
        <v>364</v>
      </c>
      <c r="G81">
        <f>(D81/2.541)^2</f>
        <v>81.930638976898521</v>
      </c>
    </row>
    <row r="82" spans="1:10" x14ac:dyDescent="0.35">
      <c r="A82" t="s">
        <v>289</v>
      </c>
      <c r="B82">
        <v>18</v>
      </c>
      <c r="C82" t="s">
        <v>87</v>
      </c>
    </row>
    <row r="83" spans="1:10" x14ac:dyDescent="0.35">
      <c r="A83" t="s">
        <v>289</v>
      </c>
      <c r="B83">
        <v>19</v>
      </c>
      <c r="C83" t="s">
        <v>88</v>
      </c>
      <c r="H83">
        <f>G86</f>
        <v>130.25267935646812</v>
      </c>
      <c r="I83">
        <v>0</v>
      </c>
    </row>
    <row r="84" spans="1:10" x14ac:dyDescent="0.35">
      <c r="A84" t="s">
        <v>289</v>
      </c>
      <c r="B84">
        <v>19</v>
      </c>
      <c r="C84" t="s">
        <v>86</v>
      </c>
    </row>
    <row r="85" spans="1:10" x14ac:dyDescent="0.35">
      <c r="A85" t="s">
        <v>289</v>
      </c>
      <c r="B85">
        <v>19</v>
      </c>
      <c r="C85" t="s">
        <v>85</v>
      </c>
    </row>
    <row r="86" spans="1:10" x14ac:dyDescent="0.35">
      <c r="A86" t="s">
        <v>289</v>
      </c>
      <c r="B86">
        <v>19</v>
      </c>
      <c r="C86" t="s">
        <v>87</v>
      </c>
      <c r="D86">
        <v>29</v>
      </c>
      <c r="E86" t="s">
        <v>48</v>
      </c>
      <c r="F86" t="s">
        <v>364</v>
      </c>
      <c r="G86">
        <f t="shared" si="4"/>
        <v>130.25267935646812</v>
      </c>
    </row>
    <row r="87" spans="1:10" x14ac:dyDescent="0.35">
      <c r="A87" t="s">
        <v>289</v>
      </c>
      <c r="B87">
        <v>20</v>
      </c>
      <c r="C87" t="s">
        <v>88</v>
      </c>
      <c r="D87">
        <v>8</v>
      </c>
      <c r="E87" t="s">
        <v>48</v>
      </c>
      <c r="F87" t="s">
        <v>364</v>
      </c>
      <c r="G87">
        <f t="shared" si="4"/>
        <v>9.9122134111937719</v>
      </c>
      <c r="H87">
        <f>SUM(G87:G94)</f>
        <v>1352.2427389552004</v>
      </c>
      <c r="I87">
        <f>0</f>
        <v>0</v>
      </c>
    </row>
    <row r="88" spans="1:10" x14ac:dyDescent="0.35">
      <c r="A88" t="s">
        <v>289</v>
      </c>
      <c r="B88">
        <v>20</v>
      </c>
      <c r="C88" t="s">
        <v>86</v>
      </c>
      <c r="D88">
        <v>9</v>
      </c>
      <c r="E88" t="s">
        <v>48</v>
      </c>
      <c r="F88" t="s">
        <v>364</v>
      </c>
      <c r="G88">
        <f t="shared" si="4"/>
        <v>12.545145098542116</v>
      </c>
    </row>
    <row r="89" spans="1:10" x14ac:dyDescent="0.35">
      <c r="A89" t="s">
        <v>289</v>
      </c>
      <c r="B89">
        <v>20</v>
      </c>
      <c r="C89" t="s">
        <v>86</v>
      </c>
      <c r="D89">
        <v>85</v>
      </c>
      <c r="E89" t="s">
        <v>48</v>
      </c>
      <c r="F89" t="s">
        <v>364</v>
      </c>
      <c r="G89">
        <f t="shared" si="4"/>
        <v>1118.9959671230467</v>
      </c>
    </row>
    <row r="90" spans="1:10" x14ac:dyDescent="0.35">
      <c r="A90" t="s">
        <v>289</v>
      </c>
      <c r="B90">
        <v>20</v>
      </c>
      <c r="C90" t="s">
        <v>87</v>
      </c>
      <c r="D90">
        <v>10</v>
      </c>
      <c r="E90" t="s">
        <v>48</v>
      </c>
      <c r="F90" t="s">
        <v>364</v>
      </c>
      <c r="G90">
        <f t="shared" si="4"/>
        <v>15.487833454990266</v>
      </c>
    </row>
    <row r="91" spans="1:10" x14ac:dyDescent="0.35">
      <c r="A91" t="s">
        <v>289</v>
      </c>
      <c r="B91">
        <v>20</v>
      </c>
      <c r="C91" t="s">
        <v>87</v>
      </c>
      <c r="D91">
        <v>21</v>
      </c>
      <c r="E91" t="s">
        <v>48</v>
      </c>
      <c r="F91" t="s">
        <v>364</v>
      </c>
      <c r="G91">
        <f t="shared" si="4"/>
        <v>68.301345536507085</v>
      </c>
    </row>
    <row r="92" spans="1:10" x14ac:dyDescent="0.35">
      <c r="A92" t="s">
        <v>289</v>
      </c>
      <c r="B92">
        <v>20</v>
      </c>
      <c r="C92" t="s">
        <v>87</v>
      </c>
      <c r="D92">
        <v>24</v>
      </c>
      <c r="E92" t="s">
        <v>48</v>
      </c>
      <c r="F92" t="s">
        <v>364</v>
      </c>
      <c r="G92">
        <f t="shared" si="4"/>
        <v>89.209920700743922</v>
      </c>
    </row>
    <row r="93" spans="1:10" x14ac:dyDescent="0.35">
      <c r="A93" t="s">
        <v>289</v>
      </c>
      <c r="B93">
        <v>20</v>
      </c>
      <c r="C93" t="s">
        <v>87</v>
      </c>
      <c r="D93">
        <v>10</v>
      </c>
      <c r="E93" t="s">
        <v>478</v>
      </c>
      <c r="F93" t="s">
        <v>364</v>
      </c>
      <c r="G93">
        <f t="shared" si="4"/>
        <v>15.487833454990266</v>
      </c>
    </row>
    <row r="94" spans="1:10" x14ac:dyDescent="0.35">
      <c r="A94" t="s">
        <v>289</v>
      </c>
      <c r="B94">
        <v>20</v>
      </c>
      <c r="C94" t="s">
        <v>87</v>
      </c>
      <c r="D94">
        <v>12</v>
      </c>
      <c r="E94" t="s">
        <v>478</v>
      </c>
      <c r="F94" t="s">
        <v>364</v>
      </c>
      <c r="G94">
        <f t="shared" si="4"/>
        <v>22.30248017518598</v>
      </c>
    </row>
    <row r="95" spans="1:10" x14ac:dyDescent="0.35">
      <c r="A95" t="s">
        <v>27</v>
      </c>
      <c r="B95">
        <v>1</v>
      </c>
      <c r="C95" t="s">
        <v>200</v>
      </c>
      <c r="H95">
        <v>0</v>
      </c>
      <c r="I95">
        <v>0</v>
      </c>
      <c r="J95" t="s">
        <v>209</v>
      </c>
    </row>
    <row r="96" spans="1:10" x14ac:dyDescent="0.35">
      <c r="A96" t="s">
        <v>27</v>
      </c>
      <c r="B96">
        <v>3</v>
      </c>
      <c r="C96" t="s">
        <v>200</v>
      </c>
      <c r="H96">
        <v>0</v>
      </c>
      <c r="I96">
        <v>0</v>
      </c>
      <c r="J96" t="s">
        <v>208</v>
      </c>
    </row>
    <row r="97" spans="1:10" x14ac:dyDescent="0.35">
      <c r="A97" t="s">
        <v>27</v>
      </c>
      <c r="B97">
        <v>6</v>
      </c>
      <c r="C97" t="s">
        <v>200</v>
      </c>
      <c r="H97">
        <v>0</v>
      </c>
      <c r="I97">
        <v>0</v>
      </c>
      <c r="J97" t="s">
        <v>208</v>
      </c>
    </row>
    <row r="98" spans="1:10" x14ac:dyDescent="0.35">
      <c r="A98" t="s">
        <v>27</v>
      </c>
      <c r="B98">
        <v>8</v>
      </c>
      <c r="C98" t="s">
        <v>200</v>
      </c>
      <c r="H98">
        <v>0</v>
      </c>
      <c r="I98">
        <v>0</v>
      </c>
      <c r="J98" t="s">
        <v>208</v>
      </c>
    </row>
    <row r="99" spans="1:10" x14ac:dyDescent="0.35">
      <c r="A99" t="s">
        <v>27</v>
      </c>
      <c r="B99">
        <v>9</v>
      </c>
      <c r="C99" t="s">
        <v>88</v>
      </c>
      <c r="D99">
        <v>7</v>
      </c>
      <c r="E99" t="s">
        <v>141</v>
      </c>
      <c r="F99" t="s">
        <v>364</v>
      </c>
      <c r="G99">
        <f t="shared" si="4"/>
        <v>7.5890383929452314</v>
      </c>
      <c r="H99">
        <f>SUM(G99:G102)</f>
        <v>185.2344881216836</v>
      </c>
      <c r="I99">
        <v>0</v>
      </c>
    </row>
    <row r="100" spans="1:10" x14ac:dyDescent="0.35">
      <c r="A100" t="s">
        <v>27</v>
      </c>
      <c r="B100">
        <v>9</v>
      </c>
      <c r="C100" t="s">
        <v>86</v>
      </c>
      <c r="D100">
        <v>9</v>
      </c>
      <c r="E100" t="s">
        <v>478</v>
      </c>
      <c r="F100" t="s">
        <v>364</v>
      </c>
      <c r="G100">
        <f t="shared" si="4"/>
        <v>12.545145098542116</v>
      </c>
    </row>
    <row r="101" spans="1:10" x14ac:dyDescent="0.35">
      <c r="A101" t="s">
        <v>27</v>
      </c>
      <c r="B101">
        <v>9</v>
      </c>
      <c r="C101" t="s">
        <v>85</v>
      </c>
      <c r="D101">
        <v>25</v>
      </c>
      <c r="E101" t="s">
        <v>478</v>
      </c>
      <c r="F101" t="s">
        <v>364</v>
      </c>
      <c r="G101">
        <f t="shared" si="4"/>
        <v>96.798959093689163</v>
      </c>
    </row>
    <row r="102" spans="1:10" x14ac:dyDescent="0.35">
      <c r="A102" t="s">
        <v>27</v>
      </c>
      <c r="B102">
        <v>9</v>
      </c>
      <c r="C102" t="s">
        <v>87</v>
      </c>
      <c r="D102">
        <v>21</v>
      </c>
      <c r="E102" t="s">
        <v>141</v>
      </c>
      <c r="F102" t="s">
        <v>364</v>
      </c>
      <c r="G102">
        <f t="shared" si="4"/>
        <v>68.301345536507085</v>
      </c>
    </row>
    <row r="103" spans="1:10" x14ac:dyDescent="0.35">
      <c r="A103" t="s">
        <v>27</v>
      </c>
      <c r="B103">
        <v>16</v>
      </c>
      <c r="C103" t="s">
        <v>88</v>
      </c>
      <c r="D103">
        <v>13</v>
      </c>
      <c r="E103" t="s">
        <v>478</v>
      </c>
      <c r="F103" t="s">
        <v>364</v>
      </c>
      <c r="G103">
        <f t="shared" si="4"/>
        <v>26.174438538933547</v>
      </c>
      <c r="H103">
        <f>G103</f>
        <v>26.174438538933547</v>
      </c>
      <c r="I103">
        <f>G105</f>
        <v>34.847625273728106</v>
      </c>
      <c r="J103" t="s">
        <v>213</v>
      </c>
    </row>
    <row r="104" spans="1:10" x14ac:dyDescent="0.35">
      <c r="A104" t="s">
        <v>27</v>
      </c>
      <c r="B104">
        <v>16</v>
      </c>
      <c r="C104" t="s">
        <v>86</v>
      </c>
      <c r="J104" t="s">
        <v>90</v>
      </c>
    </row>
    <row r="105" spans="1:10" x14ac:dyDescent="0.35">
      <c r="A105" t="s">
        <v>27</v>
      </c>
      <c r="B105">
        <v>16</v>
      </c>
      <c r="C105" t="s">
        <v>85</v>
      </c>
      <c r="D105">
        <v>15</v>
      </c>
      <c r="E105" t="s">
        <v>48</v>
      </c>
      <c r="F105" t="s">
        <v>485</v>
      </c>
      <c r="G105">
        <f t="shared" si="4"/>
        <v>34.847625273728106</v>
      </c>
    </row>
    <row r="106" spans="1:10" x14ac:dyDescent="0.35">
      <c r="A106" t="s">
        <v>27</v>
      </c>
      <c r="B106">
        <v>16</v>
      </c>
      <c r="C106" t="s">
        <v>87</v>
      </c>
      <c r="J106" t="s">
        <v>90</v>
      </c>
    </row>
    <row r="107" spans="1:10" x14ac:dyDescent="0.35">
      <c r="A107" t="s">
        <v>27</v>
      </c>
      <c r="B107">
        <v>18</v>
      </c>
      <c r="C107" t="s">
        <v>88</v>
      </c>
      <c r="H107">
        <f>SUM(G108:G109,G112)</f>
        <v>65.823292183708645</v>
      </c>
      <c r="I107">
        <f>SUM(G110:G111)</f>
        <v>90.603825711693062</v>
      </c>
      <c r="J107" t="s">
        <v>90</v>
      </c>
    </row>
    <row r="108" spans="1:10" x14ac:dyDescent="0.35">
      <c r="A108" t="s">
        <v>27</v>
      </c>
      <c r="B108">
        <v>18</v>
      </c>
      <c r="C108" t="s">
        <v>86</v>
      </c>
      <c r="D108">
        <v>10</v>
      </c>
      <c r="E108" t="s">
        <v>48</v>
      </c>
      <c r="F108" t="s">
        <v>364</v>
      </c>
      <c r="G108">
        <f t="shared" si="4"/>
        <v>15.487833454990266</v>
      </c>
    </row>
    <row r="109" spans="1:10" x14ac:dyDescent="0.35">
      <c r="A109" t="s">
        <v>27</v>
      </c>
      <c r="B109">
        <v>18</v>
      </c>
      <c r="C109" t="s">
        <v>86</v>
      </c>
      <c r="D109">
        <v>10</v>
      </c>
      <c r="E109" t="s">
        <v>48</v>
      </c>
      <c r="F109" t="s">
        <v>364</v>
      </c>
      <c r="G109">
        <f t="shared" si="4"/>
        <v>15.487833454990266</v>
      </c>
    </row>
    <row r="110" spans="1:10" x14ac:dyDescent="0.35">
      <c r="A110" t="s">
        <v>27</v>
      </c>
      <c r="B110">
        <v>18</v>
      </c>
      <c r="C110" t="s">
        <v>85</v>
      </c>
      <c r="D110">
        <v>12</v>
      </c>
      <c r="E110" t="s">
        <v>48</v>
      </c>
      <c r="F110" t="s">
        <v>485</v>
      </c>
      <c r="G110">
        <f t="shared" si="4"/>
        <v>22.30248017518598</v>
      </c>
    </row>
    <row r="111" spans="1:10" x14ac:dyDescent="0.35">
      <c r="A111" t="s">
        <v>27</v>
      </c>
      <c r="B111">
        <v>18</v>
      </c>
      <c r="C111" t="s">
        <v>85</v>
      </c>
      <c r="D111">
        <v>21</v>
      </c>
      <c r="E111" t="s">
        <v>48</v>
      </c>
      <c r="F111" t="s">
        <v>485</v>
      </c>
      <c r="G111">
        <f t="shared" si="4"/>
        <v>68.301345536507085</v>
      </c>
    </row>
    <row r="112" spans="1:10" x14ac:dyDescent="0.35">
      <c r="A112" t="s">
        <v>27</v>
      </c>
      <c r="B112">
        <v>18</v>
      </c>
      <c r="C112" t="s">
        <v>85</v>
      </c>
      <c r="D112">
        <v>15</v>
      </c>
      <c r="E112" t="s">
        <v>48</v>
      </c>
      <c r="F112" t="s">
        <v>364</v>
      </c>
      <c r="G112">
        <f t="shared" si="4"/>
        <v>34.847625273728106</v>
      </c>
    </row>
    <row r="113" spans="1:10" x14ac:dyDescent="0.35">
      <c r="A113" t="s">
        <v>27</v>
      </c>
      <c r="B113">
        <v>18</v>
      </c>
      <c r="C113" t="s">
        <v>87</v>
      </c>
      <c r="J113" t="s">
        <v>232</v>
      </c>
    </row>
    <row r="114" spans="1:10" x14ac:dyDescent="0.35">
      <c r="A114" t="s">
        <v>27</v>
      </c>
      <c r="B114">
        <v>19</v>
      </c>
      <c r="C114" t="s">
        <v>200</v>
      </c>
      <c r="H114">
        <v>0</v>
      </c>
      <c r="I114">
        <v>0</v>
      </c>
      <c r="J114" t="s">
        <v>208</v>
      </c>
    </row>
    <row r="115" spans="1:10" x14ac:dyDescent="0.35">
      <c r="A115" t="s">
        <v>27</v>
      </c>
      <c r="B115">
        <v>20</v>
      </c>
      <c r="C115" t="s">
        <v>88</v>
      </c>
      <c r="D115">
        <v>7</v>
      </c>
      <c r="E115" t="s">
        <v>48</v>
      </c>
      <c r="F115" t="s">
        <v>364</v>
      </c>
      <c r="G115">
        <f t="shared" si="4"/>
        <v>7.5890383929452314</v>
      </c>
      <c r="H115">
        <f>SUM(G115:G123)</f>
        <v>363.03481618497187</v>
      </c>
      <c r="I115">
        <v>0</v>
      </c>
    </row>
    <row r="116" spans="1:10" x14ac:dyDescent="0.35">
      <c r="A116" t="s">
        <v>27</v>
      </c>
      <c r="B116">
        <v>20</v>
      </c>
      <c r="C116" t="s">
        <v>88</v>
      </c>
      <c r="D116">
        <v>17</v>
      </c>
      <c r="E116" t="s">
        <v>478</v>
      </c>
      <c r="F116" t="s">
        <v>364</v>
      </c>
      <c r="G116">
        <f t="shared" si="4"/>
        <v>44.759838684921874</v>
      </c>
    </row>
    <row r="117" spans="1:10" x14ac:dyDescent="0.35">
      <c r="A117" t="s">
        <v>27</v>
      </c>
      <c r="B117">
        <v>20</v>
      </c>
      <c r="C117" t="s">
        <v>88</v>
      </c>
      <c r="D117">
        <v>18</v>
      </c>
      <c r="E117" t="s">
        <v>478</v>
      </c>
      <c r="F117" t="s">
        <v>364</v>
      </c>
      <c r="G117">
        <f t="shared" si="4"/>
        <v>50.180580394168466</v>
      </c>
    </row>
    <row r="118" spans="1:10" x14ac:dyDescent="0.35">
      <c r="A118" t="s">
        <v>27</v>
      </c>
      <c r="B118">
        <v>20</v>
      </c>
      <c r="C118" t="s">
        <v>88</v>
      </c>
      <c r="D118">
        <v>8</v>
      </c>
      <c r="E118" t="s">
        <v>50</v>
      </c>
      <c r="F118" t="s">
        <v>364</v>
      </c>
      <c r="G118">
        <f t="shared" si="4"/>
        <v>9.9122134111937719</v>
      </c>
    </row>
    <row r="119" spans="1:10" x14ac:dyDescent="0.35">
      <c r="A119" t="s">
        <v>27</v>
      </c>
      <c r="B119">
        <v>20</v>
      </c>
      <c r="C119" t="s">
        <v>86</v>
      </c>
      <c r="J119" t="s">
        <v>90</v>
      </c>
    </row>
    <row r="120" spans="1:10" x14ac:dyDescent="0.35">
      <c r="A120" t="s">
        <v>27</v>
      </c>
      <c r="B120">
        <v>20</v>
      </c>
      <c r="C120" t="s">
        <v>85</v>
      </c>
      <c r="D120">
        <v>22</v>
      </c>
      <c r="E120" t="s">
        <v>141</v>
      </c>
      <c r="F120" t="s">
        <v>364</v>
      </c>
      <c r="G120">
        <f t="shared" si="4"/>
        <v>74.961113922152876</v>
      </c>
    </row>
    <row r="121" spans="1:10" x14ac:dyDescent="0.35">
      <c r="A121" t="s">
        <v>27</v>
      </c>
      <c r="B121">
        <v>20</v>
      </c>
      <c r="C121" t="s">
        <v>85</v>
      </c>
      <c r="D121">
        <v>9</v>
      </c>
      <c r="E121" t="s">
        <v>61</v>
      </c>
      <c r="F121" t="s">
        <v>364</v>
      </c>
      <c r="G121">
        <f t="shared" si="4"/>
        <v>12.545145098542116</v>
      </c>
    </row>
    <row r="122" spans="1:10" x14ac:dyDescent="0.35">
      <c r="A122" t="s">
        <v>27</v>
      </c>
      <c r="B122">
        <v>20</v>
      </c>
      <c r="C122" t="s">
        <v>87</v>
      </c>
      <c r="D122">
        <v>18</v>
      </c>
      <c r="E122" t="s">
        <v>61</v>
      </c>
      <c r="F122" t="s">
        <v>364</v>
      </c>
      <c r="G122">
        <f t="shared" si="4"/>
        <v>50.180580394168466</v>
      </c>
    </row>
    <row r="123" spans="1:10" x14ac:dyDescent="0.35">
      <c r="A123" t="s">
        <v>27</v>
      </c>
      <c r="B123">
        <v>20</v>
      </c>
      <c r="C123" t="s">
        <v>87</v>
      </c>
      <c r="D123">
        <v>27</v>
      </c>
      <c r="E123" t="s">
        <v>61</v>
      </c>
      <c r="F123" t="s">
        <v>364</v>
      </c>
      <c r="G123">
        <f t="shared" si="4"/>
        <v>112.90630588687904</v>
      </c>
    </row>
    <row r="124" spans="1:10" x14ac:dyDescent="0.35">
      <c r="A124" t="s">
        <v>27</v>
      </c>
      <c r="B124">
        <v>21</v>
      </c>
      <c r="C124" t="s">
        <v>200</v>
      </c>
      <c r="H124">
        <v>0</v>
      </c>
      <c r="I124">
        <v>0</v>
      </c>
      <c r="J124" t="s">
        <v>208</v>
      </c>
    </row>
    <row r="125" spans="1:10" x14ac:dyDescent="0.35">
      <c r="A125" t="s">
        <v>27</v>
      </c>
      <c r="B125">
        <v>23</v>
      </c>
      <c r="C125" t="s">
        <v>200</v>
      </c>
      <c r="H125">
        <v>0</v>
      </c>
      <c r="I125">
        <v>0</v>
      </c>
      <c r="J125" t="s">
        <v>208</v>
      </c>
    </row>
    <row r="126" spans="1:10" x14ac:dyDescent="0.35">
      <c r="A126" t="s">
        <v>27</v>
      </c>
      <c r="B126">
        <v>26</v>
      </c>
      <c r="C126" t="s">
        <v>88</v>
      </c>
      <c r="H126">
        <f>SUM(G127:G131)</f>
        <v>428.85810836868035</v>
      </c>
      <c r="I126">
        <v>0</v>
      </c>
      <c r="J126" t="s">
        <v>90</v>
      </c>
    </row>
    <row r="127" spans="1:10" x14ac:dyDescent="0.35">
      <c r="A127" t="s">
        <v>27</v>
      </c>
      <c r="B127">
        <v>26</v>
      </c>
      <c r="C127" t="s">
        <v>86</v>
      </c>
      <c r="D127">
        <v>26</v>
      </c>
      <c r="E127" t="s">
        <v>478</v>
      </c>
      <c r="F127" t="s">
        <v>364</v>
      </c>
      <c r="G127">
        <f t="shared" si="4"/>
        <v>104.69775415573419</v>
      </c>
    </row>
    <row r="128" spans="1:10" x14ac:dyDescent="0.35">
      <c r="A128" t="s">
        <v>27</v>
      </c>
      <c r="B128">
        <v>26</v>
      </c>
      <c r="C128" t="s">
        <v>86</v>
      </c>
      <c r="D128">
        <v>43</v>
      </c>
      <c r="E128" t="s">
        <v>478</v>
      </c>
      <c r="F128" t="s">
        <v>364</v>
      </c>
      <c r="G128">
        <f t="shared" si="4"/>
        <v>286.37004058276995</v>
      </c>
      <c r="J128" t="s">
        <v>244</v>
      </c>
    </row>
    <row r="129" spans="1:10" x14ac:dyDescent="0.35">
      <c r="A129" t="s">
        <v>27</v>
      </c>
      <c r="B129">
        <v>26</v>
      </c>
      <c r="C129" t="s">
        <v>86</v>
      </c>
      <c r="D129">
        <v>12</v>
      </c>
      <c r="E129" t="s">
        <v>61</v>
      </c>
      <c r="F129" t="s">
        <v>364</v>
      </c>
      <c r="G129">
        <f t="shared" si="4"/>
        <v>22.30248017518598</v>
      </c>
    </row>
    <row r="130" spans="1:10" x14ac:dyDescent="0.35">
      <c r="A130" t="s">
        <v>27</v>
      </c>
      <c r="B130">
        <v>26</v>
      </c>
      <c r="C130" t="s">
        <v>85</v>
      </c>
      <c r="J130" t="s">
        <v>90</v>
      </c>
    </row>
    <row r="131" spans="1:10" x14ac:dyDescent="0.35">
      <c r="A131" t="s">
        <v>27</v>
      </c>
      <c r="B131">
        <v>26</v>
      </c>
      <c r="C131" t="s">
        <v>87</v>
      </c>
      <c r="D131">
        <v>10</v>
      </c>
      <c r="E131" t="s">
        <v>61</v>
      </c>
      <c r="F131" t="s">
        <v>364</v>
      </c>
      <c r="G131">
        <f t="shared" si="4"/>
        <v>15.487833454990266</v>
      </c>
    </row>
    <row r="132" spans="1:10" x14ac:dyDescent="0.35">
      <c r="A132" t="s">
        <v>140</v>
      </c>
      <c r="B132">
        <v>16</v>
      </c>
      <c r="C132" t="s">
        <v>88</v>
      </c>
      <c r="H132">
        <f>SUM(G134:G135)</f>
        <v>78.213558947700847</v>
      </c>
      <c r="I132">
        <v>0</v>
      </c>
      <c r="J132" t="s">
        <v>90</v>
      </c>
    </row>
    <row r="133" spans="1:10" x14ac:dyDescent="0.35">
      <c r="A133" t="s">
        <v>140</v>
      </c>
      <c r="B133">
        <v>16</v>
      </c>
      <c r="C133" t="s">
        <v>86</v>
      </c>
      <c r="J133" t="s">
        <v>90</v>
      </c>
    </row>
    <row r="134" spans="1:10" x14ac:dyDescent="0.35">
      <c r="A134" t="s">
        <v>140</v>
      </c>
      <c r="B134">
        <v>16</v>
      </c>
      <c r="C134" t="s">
        <v>85</v>
      </c>
      <c r="D134">
        <v>19</v>
      </c>
      <c r="E134" t="s">
        <v>478</v>
      </c>
      <c r="F134" t="s">
        <v>364</v>
      </c>
      <c r="G134">
        <f t="shared" ref="G134:G159" si="5">(D134/2.541)^2</f>
        <v>55.911078772514863</v>
      </c>
    </row>
    <row r="135" spans="1:10" x14ac:dyDescent="0.35">
      <c r="A135" t="s">
        <v>140</v>
      </c>
      <c r="B135">
        <v>16</v>
      </c>
      <c r="C135" t="s">
        <v>87</v>
      </c>
      <c r="D135">
        <v>12</v>
      </c>
      <c r="E135" t="s">
        <v>141</v>
      </c>
      <c r="F135" t="s">
        <v>364</v>
      </c>
      <c r="G135">
        <f t="shared" si="5"/>
        <v>22.30248017518598</v>
      </c>
    </row>
    <row r="136" spans="1:10" x14ac:dyDescent="0.35">
      <c r="A136" t="s">
        <v>140</v>
      </c>
      <c r="B136">
        <v>17</v>
      </c>
      <c r="C136" t="s">
        <v>200</v>
      </c>
      <c r="H136">
        <v>0</v>
      </c>
      <c r="I136">
        <v>0</v>
      </c>
      <c r="J136" t="s">
        <v>208</v>
      </c>
    </row>
    <row r="137" spans="1:10" x14ac:dyDescent="0.35">
      <c r="A137" t="s">
        <v>140</v>
      </c>
      <c r="B137">
        <v>18</v>
      </c>
      <c r="C137" t="s">
        <v>200</v>
      </c>
      <c r="H137">
        <v>0</v>
      </c>
      <c r="I137">
        <v>0</v>
      </c>
      <c r="J137" t="s">
        <v>90</v>
      </c>
    </row>
    <row r="138" spans="1:10" x14ac:dyDescent="0.35">
      <c r="A138" t="s">
        <v>140</v>
      </c>
      <c r="B138">
        <v>19</v>
      </c>
      <c r="C138" t="s">
        <v>200</v>
      </c>
      <c r="H138">
        <v>0</v>
      </c>
      <c r="I138">
        <v>0</v>
      </c>
      <c r="J138" t="s">
        <v>208</v>
      </c>
    </row>
    <row r="139" spans="1:10" x14ac:dyDescent="0.35">
      <c r="A139" t="s">
        <v>140</v>
      </c>
      <c r="B139">
        <v>20</v>
      </c>
      <c r="C139" t="s">
        <v>88</v>
      </c>
      <c r="D139">
        <v>18</v>
      </c>
      <c r="E139" t="s">
        <v>478</v>
      </c>
      <c r="F139" t="s">
        <v>364</v>
      </c>
      <c r="G139">
        <f t="shared" si="5"/>
        <v>50.180580394168466</v>
      </c>
      <c r="H139">
        <f>SUM(G139:G145)</f>
        <v>212.64795333701639</v>
      </c>
      <c r="I139">
        <v>0</v>
      </c>
    </row>
    <row r="140" spans="1:10" x14ac:dyDescent="0.35">
      <c r="A140" t="s">
        <v>140</v>
      </c>
      <c r="B140">
        <v>20</v>
      </c>
      <c r="C140" t="s">
        <v>88</v>
      </c>
      <c r="D140">
        <v>22</v>
      </c>
      <c r="E140" t="s">
        <v>478</v>
      </c>
      <c r="F140" t="s">
        <v>364</v>
      </c>
      <c r="G140">
        <f t="shared" si="5"/>
        <v>74.961113922152876</v>
      </c>
    </row>
    <row r="141" spans="1:10" x14ac:dyDescent="0.35">
      <c r="A141" t="s">
        <v>140</v>
      </c>
      <c r="B141">
        <v>20</v>
      </c>
      <c r="C141" t="s">
        <v>86</v>
      </c>
      <c r="J141" t="s">
        <v>232</v>
      </c>
    </row>
    <row r="142" spans="1:10" x14ac:dyDescent="0.35">
      <c r="A142" t="s">
        <v>140</v>
      </c>
      <c r="B142">
        <v>20</v>
      </c>
      <c r="C142" t="s">
        <v>85</v>
      </c>
      <c r="D142">
        <v>9</v>
      </c>
      <c r="E142" t="s">
        <v>61</v>
      </c>
      <c r="F142" t="s">
        <v>364</v>
      </c>
      <c r="G142">
        <f t="shared" si="5"/>
        <v>12.545145098542116</v>
      </c>
    </row>
    <row r="143" spans="1:10" x14ac:dyDescent="0.35">
      <c r="A143" t="s">
        <v>140</v>
      </c>
      <c r="B143">
        <v>20</v>
      </c>
      <c r="C143" t="s">
        <v>87</v>
      </c>
      <c r="D143">
        <v>12</v>
      </c>
      <c r="E143" t="s">
        <v>61</v>
      </c>
      <c r="F143" t="s">
        <v>364</v>
      </c>
      <c r="G143">
        <f t="shared" si="5"/>
        <v>22.30248017518598</v>
      </c>
    </row>
    <row r="144" spans="1:10" x14ac:dyDescent="0.35">
      <c r="A144" t="s">
        <v>140</v>
      </c>
      <c r="B144">
        <v>20</v>
      </c>
      <c r="C144" t="s">
        <v>87</v>
      </c>
      <c r="D144">
        <v>12</v>
      </c>
      <c r="E144" t="s">
        <v>61</v>
      </c>
      <c r="F144" t="s">
        <v>364</v>
      </c>
      <c r="G144">
        <f t="shared" si="5"/>
        <v>22.30248017518598</v>
      </c>
    </row>
    <row r="145" spans="1:10" x14ac:dyDescent="0.35">
      <c r="A145" t="s">
        <v>140</v>
      </c>
      <c r="B145">
        <v>20</v>
      </c>
      <c r="C145" t="s">
        <v>87</v>
      </c>
      <c r="D145">
        <v>14</v>
      </c>
      <c r="E145" t="s">
        <v>61</v>
      </c>
      <c r="F145" t="s">
        <v>364</v>
      </c>
      <c r="G145">
        <f t="shared" si="5"/>
        <v>30.356153571780926</v>
      </c>
    </row>
    <row r="146" spans="1:10" x14ac:dyDescent="0.35">
      <c r="A146" t="s">
        <v>114</v>
      </c>
      <c r="B146">
        <v>3</v>
      </c>
      <c r="C146" t="s">
        <v>88</v>
      </c>
      <c r="H146">
        <f>SUM(G149:G150)</f>
        <v>22.45735850973589</v>
      </c>
      <c r="I146">
        <v>0</v>
      </c>
      <c r="J146" t="s">
        <v>90</v>
      </c>
    </row>
    <row r="147" spans="1:10" x14ac:dyDescent="0.35">
      <c r="A147" t="s">
        <v>114</v>
      </c>
      <c r="B147">
        <v>3</v>
      </c>
      <c r="C147" t="s">
        <v>86</v>
      </c>
      <c r="J147" t="s">
        <v>90</v>
      </c>
    </row>
    <row r="148" spans="1:10" x14ac:dyDescent="0.35">
      <c r="A148" t="s">
        <v>114</v>
      </c>
      <c r="B148">
        <v>3</v>
      </c>
      <c r="C148" t="s">
        <v>85</v>
      </c>
      <c r="J148" t="s">
        <v>90</v>
      </c>
    </row>
    <row r="149" spans="1:10" x14ac:dyDescent="0.35">
      <c r="A149" t="s">
        <v>114</v>
      </c>
      <c r="B149">
        <v>3</v>
      </c>
      <c r="C149" t="s">
        <v>87</v>
      </c>
      <c r="D149">
        <v>8</v>
      </c>
      <c r="E149" t="s">
        <v>48</v>
      </c>
      <c r="F149" t="s">
        <v>364</v>
      </c>
      <c r="G149">
        <f t="shared" si="5"/>
        <v>9.9122134111937719</v>
      </c>
    </row>
    <row r="150" spans="1:10" x14ac:dyDescent="0.35">
      <c r="A150" t="s">
        <v>114</v>
      </c>
      <c r="B150">
        <v>3</v>
      </c>
      <c r="C150" t="s">
        <v>87</v>
      </c>
      <c r="D150">
        <v>9</v>
      </c>
      <c r="E150" t="s">
        <v>48</v>
      </c>
      <c r="F150" t="s">
        <v>364</v>
      </c>
      <c r="G150">
        <f t="shared" si="5"/>
        <v>12.545145098542116</v>
      </c>
    </row>
    <row r="151" spans="1:10" x14ac:dyDescent="0.35">
      <c r="A151" t="s">
        <v>114</v>
      </c>
      <c r="B151">
        <v>8</v>
      </c>
      <c r="C151" t="s">
        <v>88</v>
      </c>
      <c r="H151">
        <f>SUM(G153:G155)</f>
        <v>2692.7147244846078</v>
      </c>
      <c r="I151">
        <v>0</v>
      </c>
      <c r="J151" t="s">
        <v>90</v>
      </c>
    </row>
    <row r="152" spans="1:10" x14ac:dyDescent="0.35">
      <c r="A152" t="s">
        <v>114</v>
      </c>
      <c r="B152">
        <v>8</v>
      </c>
      <c r="C152" t="s">
        <v>86</v>
      </c>
      <c r="J152" t="s">
        <v>90</v>
      </c>
    </row>
    <row r="153" spans="1:10" x14ac:dyDescent="0.35">
      <c r="A153" t="s">
        <v>114</v>
      </c>
      <c r="B153">
        <v>8</v>
      </c>
      <c r="C153" t="s">
        <v>85</v>
      </c>
      <c r="D153">
        <v>85</v>
      </c>
      <c r="E153" t="s">
        <v>48</v>
      </c>
      <c r="F153" t="s">
        <v>364</v>
      </c>
      <c r="G153">
        <f t="shared" si="5"/>
        <v>1118.9959671230467</v>
      </c>
    </row>
    <row r="154" spans="1:10" x14ac:dyDescent="0.35">
      <c r="A154" t="s">
        <v>114</v>
      </c>
      <c r="B154">
        <v>8</v>
      </c>
      <c r="C154" t="s">
        <v>87</v>
      </c>
      <c r="D154">
        <v>60</v>
      </c>
      <c r="E154" t="s">
        <v>48</v>
      </c>
      <c r="F154" t="s">
        <v>364</v>
      </c>
      <c r="G154">
        <f t="shared" si="5"/>
        <v>557.56200437964969</v>
      </c>
    </row>
    <row r="155" spans="1:10" x14ac:dyDescent="0.35">
      <c r="A155" t="s">
        <v>114</v>
      </c>
      <c r="B155">
        <v>8</v>
      </c>
      <c r="C155" t="s">
        <v>87</v>
      </c>
      <c r="D155">
        <v>81</v>
      </c>
      <c r="E155" t="s">
        <v>48</v>
      </c>
      <c r="F155" t="s">
        <v>364</v>
      </c>
      <c r="G155">
        <f t="shared" si="5"/>
        <v>1016.1567529819114</v>
      </c>
    </row>
    <row r="156" spans="1:10" x14ac:dyDescent="0.35">
      <c r="A156" t="s">
        <v>114</v>
      </c>
      <c r="B156">
        <v>10</v>
      </c>
      <c r="C156" t="s">
        <v>88</v>
      </c>
      <c r="H156">
        <f>G159</f>
        <v>24.199739773422291</v>
      </c>
      <c r="I156">
        <v>0</v>
      </c>
      <c r="J156" t="s">
        <v>90</v>
      </c>
    </row>
    <row r="157" spans="1:10" x14ac:dyDescent="0.35">
      <c r="A157" t="s">
        <v>114</v>
      </c>
      <c r="B157">
        <v>10</v>
      </c>
      <c r="C157" t="s">
        <v>86</v>
      </c>
      <c r="J157" t="s">
        <v>90</v>
      </c>
    </row>
    <row r="158" spans="1:10" x14ac:dyDescent="0.35">
      <c r="A158" t="s">
        <v>114</v>
      </c>
      <c r="B158">
        <v>10</v>
      </c>
      <c r="C158" t="s">
        <v>85</v>
      </c>
      <c r="J158" t="s">
        <v>90</v>
      </c>
    </row>
    <row r="159" spans="1:10" x14ac:dyDescent="0.35">
      <c r="A159" t="s">
        <v>114</v>
      </c>
      <c r="B159">
        <v>10</v>
      </c>
      <c r="C159" t="s">
        <v>87</v>
      </c>
      <c r="D159">
        <v>12.5</v>
      </c>
      <c r="E159" t="s">
        <v>48</v>
      </c>
      <c r="F159" t="s">
        <v>364</v>
      </c>
      <c r="G159">
        <f t="shared" si="5"/>
        <v>24.199739773422291</v>
      </c>
    </row>
  </sheetData>
  <sortState xmlns:xlrd2="http://schemas.microsoft.com/office/spreadsheetml/2017/richdata2" ref="A2:J159">
    <sortCondition ref="A2:A159"/>
    <sortCondition ref="B2:B159"/>
    <sortCondition ref="C2:C159" customList="N,E,S,W"/>
  </sortState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C34D57-61A0-4050-9A62-05ED56D673F1}">
          <x14:formula1>
            <xm:f>Notes!$S$17:$S$18</xm:f>
          </x14:formula1>
          <xm:sqref>H26:I27 H40:I41 H5:I5 F40:F41 F26:F27 F5 H62:I66 G160:I1001 F62:F1001</xm:sqref>
        </x14:dataValidation>
        <x14:dataValidation type="list" allowBlank="1" showInputMessage="1" showErrorMessage="1" xr:uid="{9F4AF155-FD30-4AD5-96F0-D3BECE407122}">
          <x14:formula1>
            <xm:f>Notes!$C$17:$C$27</xm:f>
          </x14:formula1>
          <xm:sqref>E5 E40:E41 E68:E76 E92:E1001 E21:E30</xm:sqref>
        </x14:dataValidation>
        <x14:dataValidation type="list" allowBlank="1" showInputMessage="1" showErrorMessage="1" xr:uid="{F1093578-5482-4934-9827-50A386362A5F}">
          <x14:formula1>
            <xm:f>Notes!$R$17:$R$20</xm:f>
          </x14:formula1>
          <xm:sqref>C62:C1001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48DC-CF26-44A3-B3B7-3659941C0445}">
  <dimension ref="A1:H3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.54296875" bestFit="1" customWidth="1"/>
    <col min="2" max="2" width="6.6328125" bestFit="1" customWidth="1"/>
    <col min="3" max="3" width="11.453125" bestFit="1" customWidth="1"/>
    <col min="4" max="4" width="10.6328125" bestFit="1" customWidth="1"/>
    <col min="5" max="5" width="11.08984375" bestFit="1" customWidth="1"/>
    <col min="6" max="6" width="7.54296875" customWidth="1"/>
  </cols>
  <sheetData>
    <row r="1" spans="1:8" x14ac:dyDescent="0.35">
      <c r="A1" t="s">
        <v>0</v>
      </c>
      <c r="B1" t="s">
        <v>2</v>
      </c>
      <c r="C1" t="s">
        <v>642</v>
      </c>
      <c r="D1" t="s">
        <v>643</v>
      </c>
      <c r="E1" t="s">
        <v>644</v>
      </c>
      <c r="F1" t="s">
        <v>82</v>
      </c>
      <c r="G1" t="s">
        <v>83</v>
      </c>
      <c r="H1" t="s">
        <v>84</v>
      </c>
    </row>
    <row r="2" spans="1:8" x14ac:dyDescent="0.35">
      <c r="A2" t="s">
        <v>288</v>
      </c>
      <c r="B2">
        <v>2</v>
      </c>
      <c r="C2" s="26">
        <f>AVERAGE(FineFuels!R2:R5)</f>
        <v>1.3166666666666667</v>
      </c>
      <c r="D2" s="26">
        <f>AVERAGE(FineFuels!S2:S5)</f>
        <v>1.3916666666666666</v>
      </c>
      <c r="E2" s="26">
        <f>AVERAGE(FineFuels!T2:T5)</f>
        <v>7.5166666666666657</v>
      </c>
      <c r="F2" s="23">
        <f>AVERAGE(FineFuels!U2:U5)</f>
        <v>0.14693477136721569</v>
      </c>
      <c r="G2" s="23">
        <f>AVERAGE(FineFuels!V2:V5)</f>
        <v>1.7933022614506613</v>
      </c>
      <c r="H2" s="23">
        <f>AVERAGE(FineFuels!W2:W5)</f>
        <v>0.88177799531145939</v>
      </c>
    </row>
    <row r="3" spans="1:8" x14ac:dyDescent="0.35">
      <c r="A3" t="s">
        <v>288</v>
      </c>
      <c r="B3">
        <v>3</v>
      </c>
      <c r="C3" s="26">
        <f>AVERAGE(FineFuels!R5:R8)</f>
        <v>3.25</v>
      </c>
      <c r="D3" s="26">
        <f>AVERAGE(FineFuels!S5:S8)</f>
        <v>2.9666666666666668</v>
      </c>
      <c r="E3" s="26">
        <f>AVERAGE(FineFuels!T5:T8)</f>
        <v>6.9833333333333325</v>
      </c>
      <c r="F3" s="23">
        <f>AVERAGE(FineFuels!U5:U8)</f>
        <v>0.27886422534856159</v>
      </c>
      <c r="G3" s="23">
        <f>AVERAGE(FineFuels!V5:V8)</f>
        <v>1.2080779715453005</v>
      </c>
      <c r="H3" s="23">
        <f>AVERAGE(FineFuels!W5:W8)</f>
        <v>0.59443070210739379</v>
      </c>
    </row>
    <row r="4" spans="1:8" x14ac:dyDescent="0.35">
      <c r="A4" t="s">
        <v>288</v>
      </c>
      <c r="B4">
        <v>4</v>
      </c>
      <c r="C4" s="26">
        <f>AVERAGE(FineFuels!R10:R13)</f>
        <v>0.8</v>
      </c>
      <c r="D4" s="26">
        <f>AVERAGE(FineFuels!S10:S13)</f>
        <v>0.77500000000000002</v>
      </c>
      <c r="E4" s="26">
        <f>AVERAGE(FineFuels!T10:T13)</f>
        <v>3.1416666666666671</v>
      </c>
      <c r="F4" s="23">
        <f>AVERAGE(FineFuels!U10:U13)</f>
        <v>0.28327291839024493</v>
      </c>
      <c r="G4" s="23">
        <f>AVERAGE(FineFuels!V10:V13)</f>
        <v>0.7430109334826096</v>
      </c>
      <c r="H4" s="23">
        <f>AVERAGE(FineFuels!W10:W13)</f>
        <v>0.29227451746625344</v>
      </c>
    </row>
    <row r="5" spans="1:8" x14ac:dyDescent="0.35">
      <c r="A5" t="s">
        <v>288</v>
      </c>
      <c r="B5">
        <v>5</v>
      </c>
      <c r="C5" s="26">
        <f>AVERAGE(FineFuels!R14:R17)</f>
        <v>1.8416666666666668</v>
      </c>
      <c r="D5" s="26">
        <f>AVERAGE(FineFuels!S14:S17)</f>
        <v>0.27499999999999997</v>
      </c>
      <c r="E5" s="26">
        <f>AVERAGE(FineFuels!T14:T17)</f>
        <v>4.5583333333333336</v>
      </c>
      <c r="F5" s="23">
        <f>AVERAGE(FineFuels!U14:U17)</f>
        <v>0.6388932489052882</v>
      </c>
      <c r="G5" s="23">
        <f>AVERAGE(FineFuels!V14:V17)</f>
        <v>3.3431922139437376</v>
      </c>
      <c r="H5" s="23">
        <f>AVERAGE(FineFuels!W14:W17)</f>
        <v>6.26235667858806</v>
      </c>
    </row>
    <row r="6" spans="1:8" x14ac:dyDescent="0.35">
      <c r="A6" t="s">
        <v>288</v>
      </c>
      <c r="B6">
        <v>6</v>
      </c>
      <c r="C6" s="26">
        <f>AVERAGE(FineFuels!R18:R21)</f>
        <v>1.6583333333333332</v>
      </c>
      <c r="D6" s="26">
        <f>AVERAGE(FineFuels!S18:S21)</f>
        <v>0.32500000000000001</v>
      </c>
      <c r="E6" s="26">
        <f>AVERAGE(FineFuels!T18:T21)</f>
        <v>10.175000000000001</v>
      </c>
      <c r="F6" s="23">
        <f>AVERAGE(FineFuels!U18:U21)</f>
        <v>0.27936649129777696</v>
      </c>
      <c r="G6" s="23">
        <f>AVERAGE(FineFuels!V18:V21)</f>
        <v>1.5551758636597559</v>
      </c>
      <c r="H6" s="23">
        <f>AVERAGE(FineFuels!W18:W21)</f>
        <v>2.3304830432540662</v>
      </c>
    </row>
    <row r="7" spans="1:8" x14ac:dyDescent="0.35">
      <c r="A7" t="s">
        <v>288</v>
      </c>
      <c r="B7">
        <v>7</v>
      </c>
      <c r="C7" s="26">
        <f>AVERAGE(FineFuels!R22:R25)</f>
        <v>2.35</v>
      </c>
      <c r="D7" s="26">
        <f>AVERAGE(FineFuels!S22:S25)</f>
        <v>0.15833333333333333</v>
      </c>
      <c r="E7" s="26">
        <f>AVERAGE(FineFuels!T22:T25)</f>
        <v>4.5</v>
      </c>
      <c r="F7" s="23">
        <f>AVERAGE(FineFuels!U22:U25)</f>
        <v>0.4766667242843729</v>
      </c>
      <c r="G7" s="23">
        <f>AVERAGE(FineFuels!V22:V25)</f>
        <v>2.9895992610408304</v>
      </c>
      <c r="H7" s="23">
        <f>AVERAGE(FineFuels!W22:W25)</f>
        <v>3.1783886494528297</v>
      </c>
    </row>
    <row r="8" spans="1:8" x14ac:dyDescent="0.35">
      <c r="A8" t="s">
        <v>288</v>
      </c>
      <c r="B8">
        <v>8</v>
      </c>
      <c r="C8" s="26">
        <f>AVERAGE(FineFuels!R26:R29)</f>
        <v>1.3499999999999999</v>
      </c>
      <c r="D8" s="26">
        <f>AVERAGE(FineFuels!S26:S29)</f>
        <v>0.29166666666666663</v>
      </c>
      <c r="E8" s="26">
        <f>AVERAGE(FineFuels!T26:T29)</f>
        <v>3.5249999999999999</v>
      </c>
      <c r="F8" s="23">
        <f>AVERAGE(FineFuels!U26:U29)</f>
        <v>0.25829523493342182</v>
      </c>
      <c r="G8" s="23">
        <f>AVERAGE(FineFuels!V26:V29)</f>
        <v>0.70641319749884268</v>
      </c>
      <c r="H8" s="23">
        <f>AVERAGE(FineFuels!W26:W29)</f>
        <v>0.30875360887359876</v>
      </c>
    </row>
    <row r="9" spans="1:8" x14ac:dyDescent="0.35">
      <c r="A9" t="s">
        <v>288</v>
      </c>
      <c r="B9">
        <v>10</v>
      </c>
      <c r="C9" s="26">
        <f>AVERAGE(FineFuels!R30:R33)</f>
        <v>2.8916666666666666</v>
      </c>
      <c r="D9" s="26">
        <f>AVERAGE(FineFuels!S30:S33)</f>
        <v>0.45833333333333337</v>
      </c>
      <c r="E9" s="26">
        <f>AVERAGE(FineFuels!T30:T33)</f>
        <v>16.383333333333333</v>
      </c>
      <c r="F9" s="23">
        <f>AVERAGE(FineFuels!U30:U33)</f>
        <v>0.33007085727987695</v>
      </c>
      <c r="G9" s="23">
        <f>AVERAGE(FineFuels!V30:V33)</f>
        <v>3.0944477708952589</v>
      </c>
      <c r="H9" s="23">
        <f>AVERAGE(FineFuels!W30:W33)</f>
        <v>6.0862376871342754</v>
      </c>
    </row>
    <row r="10" spans="1:8" x14ac:dyDescent="0.35">
      <c r="A10" t="s">
        <v>288</v>
      </c>
      <c r="B10">
        <v>11</v>
      </c>
      <c r="C10" s="26">
        <f>AVERAGE(FineFuels!R34:R37)</f>
        <v>0.6333333333333333</v>
      </c>
      <c r="D10" s="26">
        <f>AVERAGE(FineFuels!S34:S37)</f>
        <v>0.17499999999999999</v>
      </c>
      <c r="E10" s="26">
        <f>AVERAGE(FineFuels!T34:T37)</f>
        <v>1.375</v>
      </c>
      <c r="F10" s="23">
        <f>AVERAGE(FineFuels!U34:U37)</f>
        <v>0.16471379132480685</v>
      </c>
      <c r="G10" s="23">
        <f>AVERAGE(FineFuels!V34:V37)</f>
        <v>0.16417374610734844</v>
      </c>
      <c r="H10" s="23">
        <f>AVERAGE(FineFuels!W34:W37)</f>
        <v>0</v>
      </c>
    </row>
    <row r="11" spans="1:8" x14ac:dyDescent="0.35">
      <c r="A11" t="s">
        <v>288</v>
      </c>
      <c r="B11">
        <v>13</v>
      </c>
      <c r="C11" s="26">
        <f>AVERAGE(FineFuels!R38:R41)</f>
        <v>1.9833333333333334</v>
      </c>
      <c r="D11" s="26">
        <f>AVERAGE(FineFuels!S38:S41)</f>
        <v>1.5583333333333333</v>
      </c>
      <c r="E11" s="26">
        <f>AVERAGE(FineFuels!T38:T41)</f>
        <v>5.4</v>
      </c>
      <c r="F11" s="23">
        <f>AVERAGE(FineFuels!U38:U41)</f>
        <v>0.4014118316370846</v>
      </c>
      <c r="G11" s="23">
        <f>AVERAGE(FineFuels!V38:V41)</f>
        <v>1.4176620257636028</v>
      </c>
      <c r="H11" s="23">
        <f>AVERAGE(FineFuels!W38:W41)</f>
        <v>1.2392414755764423</v>
      </c>
    </row>
    <row r="12" spans="1:8" x14ac:dyDescent="0.35">
      <c r="A12" t="s">
        <v>288</v>
      </c>
      <c r="B12">
        <v>15</v>
      </c>
      <c r="C12" s="26">
        <f>AVERAGE(FineFuels!R42:R45)</f>
        <v>2.1583333333333332</v>
      </c>
      <c r="D12" s="26">
        <f>AVERAGE(FineFuels!S42:S45)</f>
        <v>0.44166666666666665</v>
      </c>
      <c r="E12" s="26">
        <f>AVERAGE(FineFuels!T42:T45)</f>
        <v>3.291666666666667</v>
      </c>
      <c r="F12" s="23">
        <f>AVERAGE(FineFuels!U42:U45)</f>
        <v>0.21883103218980027</v>
      </c>
      <c r="G12" s="23">
        <f>AVERAGE(FineFuels!V42:V45)</f>
        <v>0.5613216447684366</v>
      </c>
      <c r="H12" s="23">
        <f>AVERAGE(FineFuels!W42:W45)</f>
        <v>0.63086944321487537</v>
      </c>
    </row>
    <row r="13" spans="1:8" x14ac:dyDescent="0.35">
      <c r="A13" t="s">
        <v>288</v>
      </c>
      <c r="B13">
        <v>17</v>
      </c>
      <c r="C13" s="26">
        <f>AVERAGE(FineFuels!R46:R49)</f>
        <v>1.4</v>
      </c>
      <c r="D13" s="26">
        <f>AVERAGE(FineFuels!S46:S49)</f>
        <v>0.30833333333333329</v>
      </c>
      <c r="E13" s="26">
        <f>AVERAGE(FineFuels!T46:T49)</f>
        <v>2.9249999999999998</v>
      </c>
      <c r="F13" s="23">
        <f>AVERAGE(FineFuels!U46:U49)</f>
        <v>0.25900927180933148</v>
      </c>
      <c r="G13" s="23">
        <f>AVERAGE(FineFuels!V46:V49)</f>
        <v>0.87216236852056683</v>
      </c>
      <c r="H13" s="23">
        <f>AVERAGE(FineFuels!W46:W49)</f>
        <v>1.3723127018697614</v>
      </c>
    </row>
    <row r="14" spans="1:8" x14ac:dyDescent="0.35">
      <c r="A14" t="s">
        <v>288</v>
      </c>
      <c r="B14">
        <v>18</v>
      </c>
      <c r="C14" s="26">
        <f>AVERAGE(FineFuels!R50:R53)</f>
        <v>1.3916666666666666</v>
      </c>
      <c r="D14" s="26">
        <f>AVERAGE(FineFuels!S50:S53)</f>
        <v>0.25</v>
      </c>
      <c r="E14" s="26">
        <f>AVERAGE(FineFuels!T50:T53)</f>
        <v>3.7583333333333329</v>
      </c>
      <c r="F14" s="23">
        <f>AVERAGE(FineFuels!U50:U53)</f>
        <v>0.31389515901086851</v>
      </c>
      <c r="G14" s="23">
        <f>AVERAGE(FineFuels!V50:V53)</f>
        <v>1.7465820084386381</v>
      </c>
      <c r="H14" s="23">
        <f>AVERAGE(FineFuels!W50:W53)</f>
        <v>0.29871490546253576</v>
      </c>
    </row>
    <row r="15" spans="1:8" x14ac:dyDescent="0.35">
      <c r="A15" t="s">
        <v>288</v>
      </c>
      <c r="B15">
        <v>19</v>
      </c>
      <c r="C15" s="26">
        <f>AVERAGE(FineFuels!R54:R57)</f>
        <v>2.7166666666666668</v>
      </c>
      <c r="D15" s="26">
        <f>AVERAGE(FineFuels!S54:S57)</f>
        <v>2.6416666666666666</v>
      </c>
      <c r="E15" s="26">
        <f>AVERAGE(FineFuels!T54:T57)</f>
        <v>8.7249999999999996</v>
      </c>
      <c r="F15" s="23">
        <f>AVERAGE(FineFuels!U54:U57)</f>
        <v>0.50459758111332453</v>
      </c>
      <c r="G15" s="23">
        <f>AVERAGE(FineFuels!V54:V57)</f>
        <v>1.1361667834666995</v>
      </c>
      <c r="H15" s="23">
        <f>AVERAGE(FineFuels!W54:W57)</f>
        <v>2.9795218655571074</v>
      </c>
    </row>
    <row r="16" spans="1:8" x14ac:dyDescent="0.35">
      <c r="A16" t="s">
        <v>288</v>
      </c>
      <c r="B16">
        <v>20</v>
      </c>
      <c r="C16" s="26">
        <f>AVERAGE(FineFuels!R58:R61)</f>
        <v>4.8583333333333325</v>
      </c>
      <c r="D16" s="26">
        <f>AVERAGE(FineFuels!S58:S61)</f>
        <v>4.3583333333333334</v>
      </c>
      <c r="E16" s="26">
        <f>AVERAGE(FineFuels!T58:T61)</f>
        <v>9.6166666666666671</v>
      </c>
      <c r="F16" s="23">
        <f>AVERAGE(FineFuels!U58:U61)</f>
        <v>0.63313831977582669</v>
      </c>
      <c r="G16" s="23">
        <f>AVERAGE(FineFuels!V58:V61)</f>
        <v>3.9245177638824593</v>
      </c>
      <c r="H16" s="23">
        <f>AVERAGE(FineFuels!W58:W61)</f>
        <v>5.866318568598377</v>
      </c>
    </row>
    <row r="17" spans="1:8" x14ac:dyDescent="0.35">
      <c r="A17" t="s">
        <v>27</v>
      </c>
      <c r="B17">
        <v>1</v>
      </c>
      <c r="C17" s="26">
        <f>AVERAGE(FineFuels!R62:R65)</f>
        <v>1.5416666666666665</v>
      </c>
      <c r="D17" s="26">
        <f>AVERAGE(FineFuels!S62:S65)</f>
        <v>1.875</v>
      </c>
      <c r="E17" s="26">
        <f>AVERAGE(FineFuels!T62:T65)</f>
        <v>2.375</v>
      </c>
      <c r="F17" s="23">
        <f>AVERAGE(FineFuels!U62:U65)</f>
        <v>0.29601785689108234</v>
      </c>
      <c r="G17" s="23">
        <f>AVERAGE(FineFuels!V62:V65)</f>
        <v>0.63451033664649414</v>
      </c>
      <c r="H17" s="23">
        <f>AVERAGE(FineFuels!W62:W65)</f>
        <v>1.247970885175707</v>
      </c>
    </row>
    <row r="18" spans="1:8" x14ac:dyDescent="0.35">
      <c r="A18" t="s">
        <v>27</v>
      </c>
      <c r="B18">
        <v>3</v>
      </c>
    </row>
    <row r="19" spans="1:8" x14ac:dyDescent="0.35">
      <c r="A19" t="s">
        <v>27</v>
      </c>
      <c r="B19">
        <v>6</v>
      </c>
    </row>
    <row r="20" spans="1:8" x14ac:dyDescent="0.35">
      <c r="A20" t="s">
        <v>27</v>
      </c>
      <c r="B20">
        <v>8</v>
      </c>
    </row>
    <row r="21" spans="1:8" x14ac:dyDescent="0.35">
      <c r="A21" t="s">
        <v>27</v>
      </c>
      <c r="B21">
        <v>9</v>
      </c>
      <c r="C21" s="26">
        <f>AVERAGE(FineFuels!R69:R72)</f>
        <v>1.75</v>
      </c>
      <c r="D21" s="26">
        <f>AVERAGE(FineFuels!S69:S72)</f>
        <v>3.083333333333333</v>
      </c>
      <c r="E21" s="26">
        <f>AVERAGE(FineFuels!T69:T72)</f>
        <v>20.5</v>
      </c>
      <c r="F21" s="23">
        <f>AVERAGE(FineFuels!U69:U72)</f>
        <v>0.48026834624398668</v>
      </c>
      <c r="G21" s="23">
        <f>AVERAGE(FineFuels!V69:V72)</f>
        <v>2.2438766996645279</v>
      </c>
      <c r="H21" s="23">
        <f>AVERAGE(FineFuels!W69:W72)</f>
        <v>3.2691208268370358</v>
      </c>
    </row>
    <row r="22" spans="1:8" x14ac:dyDescent="0.35">
      <c r="A22" t="s">
        <v>27</v>
      </c>
      <c r="B22">
        <v>16</v>
      </c>
      <c r="C22" s="26">
        <f>AVERAGE(FineFuels!R73:R76)</f>
        <v>0.66666666666666663</v>
      </c>
      <c r="D22" s="26">
        <f>AVERAGE(FineFuels!S73:S76)</f>
        <v>1.5</v>
      </c>
      <c r="E22" s="26">
        <f>AVERAGE(FineFuels!T73:T76)</f>
        <v>3.5416666666666665</v>
      </c>
      <c r="F22" s="26">
        <f>AVERAGE(FineFuels!U73:U76)</f>
        <v>0.27404494438058169</v>
      </c>
      <c r="G22" s="26">
        <f>AVERAGE(FineFuels!V73:V76)</f>
        <v>2.5116913688847737</v>
      </c>
      <c r="H22" s="26">
        <f>AVERAGE(FineFuels!W73:W76)</f>
        <v>2.1612752621151912</v>
      </c>
    </row>
    <row r="23" spans="1:8" x14ac:dyDescent="0.35">
      <c r="A23" t="s">
        <v>27</v>
      </c>
      <c r="B23">
        <v>18</v>
      </c>
      <c r="C23" s="26">
        <f>AVERAGE(FineFuels!R77:R80)</f>
        <v>2.9166666666666665</v>
      </c>
      <c r="D23" s="26">
        <f>AVERAGE(FineFuels!S77:S80)</f>
        <v>2.25</v>
      </c>
      <c r="E23" s="26">
        <f>AVERAGE(FineFuels!T77:T80)</f>
        <v>6.5833333333333339</v>
      </c>
      <c r="F23" s="26">
        <f>AVERAGE(FineFuels!U77:U80)</f>
        <v>0.70251570937849639</v>
      </c>
      <c r="G23" s="26">
        <f>AVERAGE(FineFuels!V77:V80)</f>
        <v>2.6703014460399634</v>
      </c>
      <c r="H23" s="26">
        <f>AVERAGE(FineFuels!W77:W80)</f>
        <v>2.0424506783531791</v>
      </c>
    </row>
    <row r="24" spans="1:8" x14ac:dyDescent="0.35">
      <c r="A24" t="s">
        <v>27</v>
      </c>
      <c r="B24">
        <v>19</v>
      </c>
    </row>
    <row r="25" spans="1:8" x14ac:dyDescent="0.35">
      <c r="A25" t="s">
        <v>27</v>
      </c>
      <c r="B25">
        <v>20</v>
      </c>
      <c r="C25" s="26">
        <f>AVERAGE(FineFuels!R82:R85)</f>
        <v>0.58333333333333337</v>
      </c>
      <c r="D25" s="26">
        <f>AVERAGE(FineFuels!S82:S85)</f>
        <v>1.9166666666666665</v>
      </c>
      <c r="E25" s="26">
        <f>AVERAGE(FineFuels!T82:T85)</f>
        <v>6.2916666666666661</v>
      </c>
      <c r="F25" s="26">
        <f>AVERAGE(FineFuels!U82:U85)</f>
        <v>0.38161433543772177</v>
      </c>
      <c r="G25" s="26">
        <f>AVERAGE(FineFuels!V82:V85)</f>
        <v>4.0432302378634573</v>
      </c>
      <c r="H25" s="26">
        <f>AVERAGE(FineFuels!W82:W85)</f>
        <v>3.2398368854893214</v>
      </c>
    </row>
    <row r="26" spans="1:8" x14ac:dyDescent="0.35">
      <c r="A26" t="s">
        <v>27</v>
      </c>
      <c r="B26">
        <v>21</v>
      </c>
    </row>
    <row r="27" spans="1:8" x14ac:dyDescent="0.35">
      <c r="A27" t="s">
        <v>27</v>
      </c>
      <c r="B27">
        <v>23</v>
      </c>
    </row>
    <row r="28" spans="1:8" x14ac:dyDescent="0.35">
      <c r="A28" t="s">
        <v>27</v>
      </c>
      <c r="B28">
        <v>26</v>
      </c>
      <c r="C28" s="26">
        <f>AVERAGE(FineFuels!R88:R91)</f>
        <v>1.2083333333333333</v>
      </c>
      <c r="D28" s="26">
        <f>AVERAGE(FineFuels!S88:S91)</f>
        <v>1.4583333333333333</v>
      </c>
      <c r="E28" s="26">
        <f>AVERAGE(FineFuels!T88:T91)</f>
        <v>4.1666666666666661</v>
      </c>
      <c r="F28" s="26">
        <f>AVERAGE(FineFuels!U88:U91)</f>
        <v>0.33053210156023149</v>
      </c>
      <c r="G28" s="26">
        <f>AVERAGE(FineFuels!V88:V91)</f>
        <v>2.3211136550697624</v>
      </c>
      <c r="H28" s="26">
        <f>AVERAGE(FineFuels!W88:W91)</f>
        <v>1.1781225038142986</v>
      </c>
    </row>
    <row r="29" spans="1:8" x14ac:dyDescent="0.35">
      <c r="A29" t="s">
        <v>140</v>
      </c>
      <c r="B29">
        <v>16</v>
      </c>
      <c r="C29" s="26">
        <f>AVERAGE(FineFuels!R92:R95)</f>
        <v>0.66666666666666663</v>
      </c>
      <c r="D29" s="26">
        <f>AVERAGE(FineFuels!S92:S95)</f>
        <v>0.91666666666666674</v>
      </c>
      <c r="E29" s="26">
        <f>AVERAGE(FineFuels!T92:T95)</f>
        <v>1.25</v>
      </c>
      <c r="F29" s="26">
        <f>AVERAGE(FineFuels!U92:U95)</f>
        <v>0.37591260325071102</v>
      </c>
      <c r="G29" s="26">
        <f>AVERAGE(FineFuels!V92:V95)</f>
        <v>1.5355741922630495</v>
      </c>
      <c r="H29" s="26">
        <f>AVERAGE(FineFuels!W92:W95)</f>
        <v>0.30202059340747184</v>
      </c>
    </row>
    <row r="30" spans="1:8" x14ac:dyDescent="0.35">
      <c r="A30" t="s">
        <v>140</v>
      </c>
      <c r="B30">
        <v>17</v>
      </c>
    </row>
    <row r="31" spans="1:8" x14ac:dyDescent="0.35">
      <c r="A31" t="s">
        <v>140</v>
      </c>
      <c r="B31">
        <v>18</v>
      </c>
      <c r="C31" s="26">
        <f>AVERAGE(FineFuels!R97:R100)</f>
        <v>0.75000000000000011</v>
      </c>
      <c r="D31" s="26">
        <f>AVERAGE(FineFuels!S97:S100)</f>
        <v>1.6666666666666667</v>
      </c>
      <c r="E31" s="26">
        <f>AVERAGE(FineFuels!T97:T100)</f>
        <v>0.75000000000000011</v>
      </c>
      <c r="F31" s="26">
        <f>AVERAGE(FineFuels!U97:U100)</f>
        <v>0.37083856461792264</v>
      </c>
      <c r="G31" s="26">
        <f>AVERAGE(FineFuels!V97:V100)</f>
        <v>1.3090803975037051</v>
      </c>
      <c r="H31" s="26">
        <f>AVERAGE(FineFuels!W97:W100)</f>
        <v>1.2116387027056781</v>
      </c>
    </row>
    <row r="32" spans="1:8" x14ac:dyDescent="0.35">
      <c r="A32" t="s">
        <v>140</v>
      </c>
      <c r="B32">
        <v>19</v>
      </c>
    </row>
    <row r="33" spans="1:8" x14ac:dyDescent="0.35">
      <c r="A33" t="s">
        <v>140</v>
      </c>
      <c r="B33">
        <v>20</v>
      </c>
      <c r="C33" s="26">
        <f>AVERAGE(FineFuels!R102:R105)</f>
        <v>0.875</v>
      </c>
      <c r="D33" s="26">
        <f>AVERAGE(FineFuels!S102:S105)</f>
        <v>1.0833333333333333</v>
      </c>
      <c r="E33" s="26">
        <f>AVERAGE(FineFuels!T102:T105)</f>
        <v>1.75</v>
      </c>
      <c r="F33" s="26">
        <f>AVERAGE(FineFuels!U102:U105)</f>
        <v>0.36922657418672633</v>
      </c>
      <c r="G33" s="26">
        <f>AVERAGE(FineFuels!V102:V105)</f>
        <v>3.0932378911516589</v>
      </c>
      <c r="H33" s="26">
        <f>AVERAGE(FineFuels!W102:W105)</f>
        <v>4.3678980981149742</v>
      </c>
    </row>
    <row r="34" spans="1:8" x14ac:dyDescent="0.35">
      <c r="A34" t="s">
        <v>114</v>
      </c>
      <c r="B34">
        <v>3</v>
      </c>
      <c r="C34" s="26">
        <f>AVERAGE(FineFuels!R106:R109)</f>
        <v>1.2083333333333333</v>
      </c>
      <c r="D34" s="26">
        <f>AVERAGE(FineFuels!S106:S109)</f>
        <v>0.37500000000000006</v>
      </c>
      <c r="E34" s="26">
        <f>AVERAGE(FineFuels!T106:T109)</f>
        <v>2.208333333333333</v>
      </c>
      <c r="F34" s="26">
        <f>AVERAGE(FineFuels!U106:U109)</f>
        <v>0.78551221534248339</v>
      </c>
      <c r="G34" s="26">
        <f>AVERAGE(FineFuels!V106:V109)</f>
        <v>2.7163112270926426</v>
      </c>
      <c r="H34" s="26">
        <f>AVERAGE(FineFuels!W106:W109)</f>
        <v>4.0854482303951727</v>
      </c>
    </row>
    <row r="35" spans="1:8" x14ac:dyDescent="0.35">
      <c r="A35" t="s">
        <v>114</v>
      </c>
      <c r="B35">
        <v>8</v>
      </c>
      <c r="C35" s="26">
        <f>AVERAGE(FineFuels!R110:R113)</f>
        <v>3.5000000000000004</v>
      </c>
      <c r="D35" s="26">
        <f>AVERAGE(FineFuels!S110:S113)</f>
        <v>0.70833333333333337</v>
      </c>
      <c r="E35" s="26">
        <f>AVERAGE(FineFuels!T110:T113)</f>
        <v>5.833333333333333</v>
      </c>
      <c r="F35" s="26">
        <f>AVERAGE(FineFuels!U110:U113)</f>
        <v>1.0308152301601998</v>
      </c>
      <c r="G35" s="26">
        <f>AVERAGE(FineFuels!V110:V113)</f>
        <v>2.0548710161882018</v>
      </c>
      <c r="H35" s="26">
        <f>AVERAGE(FineFuels!W110:W113)</f>
        <v>2.1762310690251332</v>
      </c>
    </row>
    <row r="36" spans="1:8" x14ac:dyDescent="0.35">
      <c r="A36" t="s">
        <v>114</v>
      </c>
      <c r="B36">
        <v>10</v>
      </c>
      <c r="C36" s="26">
        <f>AVERAGE(FineFuels!R114:R117)</f>
        <v>1.958333333333333</v>
      </c>
      <c r="D36" s="26">
        <f>AVERAGE(FineFuels!S114:S117)</f>
        <v>0.58333333333333337</v>
      </c>
      <c r="E36" s="26">
        <f>AVERAGE(FineFuels!T114:T117)</f>
        <v>4.4583333333333339</v>
      </c>
      <c r="F36" s="26">
        <f>AVERAGE(FineFuels!U114:U117)</f>
        <v>1.1822740883526066</v>
      </c>
      <c r="G36" s="26">
        <f>AVERAGE(FineFuels!V114:V117)</f>
        <v>2.3342578972759522</v>
      </c>
      <c r="H36" s="26">
        <f>AVERAGE(FineFuels!W114:W117)</f>
        <v>1.2665040354123209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F4EB20-9D6E-4932-A220-A83CCE6DB4AB}">
          <x14:formula1>
            <xm:f>Notes!$A$17:$A$21</xm:f>
          </x14:formula1>
          <xm:sqref>A22:A36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9F94-F489-4056-8ED9-729EE051BF69}">
  <dimension ref="A1:H3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.54296875" bestFit="1" customWidth="1"/>
    <col min="2" max="2" width="6.6328125" bestFit="1" customWidth="1"/>
    <col min="3" max="5" width="12" bestFit="1" customWidth="1"/>
    <col min="6" max="6" width="17.54296875" bestFit="1" customWidth="1"/>
    <col min="7" max="7" width="17.81640625" bestFit="1" customWidth="1"/>
    <col min="8" max="8" width="9.54296875" bestFit="1" customWidth="1"/>
  </cols>
  <sheetData>
    <row r="1" spans="1:8" x14ac:dyDescent="0.35">
      <c r="A1" t="s">
        <v>0</v>
      </c>
      <c r="B1" t="s">
        <v>2</v>
      </c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</row>
    <row r="2" spans="1:8" x14ac:dyDescent="0.35">
      <c r="A2" t="s">
        <v>288</v>
      </c>
      <c r="B2">
        <v>2</v>
      </c>
      <c r="C2">
        <v>1.0218100000000001</v>
      </c>
      <c r="D2">
        <f>HeavyFuels!H2</f>
        <v>782.13558947700847</v>
      </c>
      <c r="E2">
        <f>HeavyFuels!I2</f>
        <v>0</v>
      </c>
      <c r="F2" s="23">
        <f t="shared" ref="F2:F36" si="0">(11.64*(D2*0.4*1*C2))/39.3701</f>
        <v>94.514545527656423</v>
      </c>
      <c r="G2" s="23">
        <f t="shared" ref="G2:G36" si="1">(11.64*(E2*0.3*1*D2))/39.3701</f>
        <v>0</v>
      </c>
      <c r="H2" s="23">
        <f t="shared" ref="H2:H36" si="2">F2+G2</f>
        <v>94.514545527656423</v>
      </c>
    </row>
    <row r="3" spans="1:8" x14ac:dyDescent="0.35">
      <c r="A3" t="s">
        <v>288</v>
      </c>
      <c r="B3">
        <v>3</v>
      </c>
      <c r="C3">
        <v>1.0332473082471592</v>
      </c>
      <c r="D3">
        <f>HeavyFuels!H9</f>
        <v>509.85947733827948</v>
      </c>
      <c r="E3">
        <f>HeavyFuels!I9</f>
        <v>0</v>
      </c>
      <c r="F3" s="23">
        <f t="shared" si="0"/>
        <v>62.301891585879638</v>
      </c>
      <c r="G3" s="23">
        <f t="shared" si="1"/>
        <v>0</v>
      </c>
      <c r="H3" s="23">
        <f t="shared" si="2"/>
        <v>62.301891585879638</v>
      </c>
    </row>
    <row r="4" spans="1:8" x14ac:dyDescent="0.35">
      <c r="A4" t="s">
        <v>288</v>
      </c>
      <c r="B4">
        <v>4</v>
      </c>
      <c r="C4">
        <v>1.016070863670443</v>
      </c>
      <c r="D4">
        <f>HeavyFuels!H17</f>
        <v>212.02843999881671</v>
      </c>
      <c r="E4">
        <f>HeavyFuels!I17</f>
        <v>0</v>
      </c>
      <c r="F4" s="23">
        <f t="shared" si="0"/>
        <v>25.477955205322893</v>
      </c>
      <c r="G4" s="23">
        <f t="shared" si="1"/>
        <v>0</v>
      </c>
      <c r="H4" s="23">
        <f t="shared" si="2"/>
        <v>25.477955205322893</v>
      </c>
    </row>
    <row r="5" spans="1:8" x14ac:dyDescent="0.35">
      <c r="A5" t="s">
        <v>288</v>
      </c>
      <c r="B5">
        <v>5</v>
      </c>
      <c r="C5">
        <v>1.0885311203635843</v>
      </c>
      <c r="D5">
        <f>HeavyFuels!H18</f>
        <v>68.301345536507071</v>
      </c>
      <c r="E5">
        <f>HeavyFuels!I18</f>
        <v>0</v>
      </c>
      <c r="F5" s="23">
        <f t="shared" si="0"/>
        <v>8.7925847451321921</v>
      </c>
      <c r="G5" s="23">
        <f t="shared" si="1"/>
        <v>0</v>
      </c>
      <c r="H5" s="23">
        <f t="shared" si="2"/>
        <v>8.7925847451321921</v>
      </c>
    </row>
    <row r="6" spans="1:8" x14ac:dyDescent="0.35">
      <c r="A6" t="s">
        <v>288</v>
      </c>
      <c r="B6">
        <v>6</v>
      </c>
      <c r="C6">
        <v>1.0127191120937731</v>
      </c>
      <c r="D6">
        <f>HeavyFuels!H22</f>
        <v>3558.6394929531139</v>
      </c>
      <c r="E6">
        <f>HeavyFuels!I22</f>
        <v>0</v>
      </c>
      <c r="F6" s="23">
        <f t="shared" si="0"/>
        <v>426.2058966460358</v>
      </c>
      <c r="G6" s="23">
        <f t="shared" si="1"/>
        <v>0</v>
      </c>
      <c r="H6" s="23">
        <f t="shared" si="2"/>
        <v>426.2058966460358</v>
      </c>
    </row>
    <row r="7" spans="1:8" x14ac:dyDescent="0.35">
      <c r="A7" t="s">
        <v>288</v>
      </c>
      <c r="B7">
        <v>7</v>
      </c>
      <c r="C7">
        <v>1.1049434374663709</v>
      </c>
      <c r="D7">
        <f>HeavyFuels!H31</f>
        <v>654.36096347333887</v>
      </c>
      <c r="E7">
        <f>HeavyFuels!I31</f>
        <v>0</v>
      </c>
      <c r="F7" s="23">
        <f t="shared" si="0"/>
        <v>85.507435958270847</v>
      </c>
      <c r="G7" s="23">
        <f t="shared" si="1"/>
        <v>0</v>
      </c>
      <c r="H7" s="23">
        <f t="shared" si="2"/>
        <v>85.507435958270847</v>
      </c>
    </row>
    <row r="8" spans="1:8" x14ac:dyDescent="0.35">
      <c r="A8" t="s">
        <v>288</v>
      </c>
      <c r="B8">
        <v>8</v>
      </c>
      <c r="C8">
        <v>1.0733592129385203</v>
      </c>
      <c r="D8">
        <f>HeavyFuels!H44</f>
        <v>0</v>
      </c>
      <c r="E8">
        <f>HeavyFuels!I44</f>
        <v>0</v>
      </c>
      <c r="F8" s="23">
        <f t="shared" si="0"/>
        <v>0</v>
      </c>
      <c r="G8" s="23">
        <f t="shared" si="1"/>
        <v>0</v>
      </c>
      <c r="H8" s="23">
        <f t="shared" si="2"/>
        <v>0</v>
      </c>
    </row>
    <row r="9" spans="1:8" x14ac:dyDescent="0.35">
      <c r="A9" t="s">
        <v>288</v>
      </c>
      <c r="B9">
        <v>10</v>
      </c>
      <c r="C9">
        <v>1.1135977729862789</v>
      </c>
      <c r="D9">
        <f>HeavyFuels!H45</f>
        <v>1888.1217764978635</v>
      </c>
      <c r="E9">
        <f>HeavyFuels!I45</f>
        <v>0</v>
      </c>
      <c r="F9" s="23">
        <f t="shared" si="0"/>
        <v>248.65935835837288</v>
      </c>
      <c r="G9" s="23">
        <f t="shared" si="1"/>
        <v>0</v>
      </c>
      <c r="H9" s="23">
        <f t="shared" si="2"/>
        <v>248.65935835837288</v>
      </c>
    </row>
    <row r="10" spans="1:8" x14ac:dyDescent="0.35">
      <c r="A10" t="s">
        <v>288</v>
      </c>
      <c r="B10">
        <v>11</v>
      </c>
      <c r="C10">
        <v>1.1225417586887358</v>
      </c>
      <c r="D10">
        <f>HeavyFuels!H67</f>
        <v>0</v>
      </c>
      <c r="E10">
        <f>HeavyFuels!I67</f>
        <v>0</v>
      </c>
      <c r="F10" s="23">
        <f t="shared" si="0"/>
        <v>0</v>
      </c>
      <c r="G10" s="23">
        <f t="shared" si="1"/>
        <v>0</v>
      </c>
      <c r="H10" s="23">
        <f t="shared" si="2"/>
        <v>0</v>
      </c>
    </row>
    <row r="11" spans="1:8" x14ac:dyDescent="0.35">
      <c r="A11" t="s">
        <v>288</v>
      </c>
      <c r="B11">
        <v>13</v>
      </c>
      <c r="C11">
        <v>1.077032961426901</v>
      </c>
      <c r="D11">
        <f>HeavyFuels!H68</f>
        <v>26.174438538933547</v>
      </c>
      <c r="E11">
        <f>HeavyFuels!I68</f>
        <v>0</v>
      </c>
      <c r="F11" s="23">
        <f t="shared" si="0"/>
        <v>3.3339019483324601</v>
      </c>
      <c r="G11" s="23">
        <f t="shared" si="1"/>
        <v>0</v>
      </c>
      <c r="H11" s="23">
        <f t="shared" si="2"/>
        <v>3.3339019483324601</v>
      </c>
    </row>
    <row r="12" spans="1:8" x14ac:dyDescent="0.35">
      <c r="A12" t="s">
        <v>288</v>
      </c>
      <c r="B12">
        <v>15</v>
      </c>
      <c r="C12">
        <v>1.0965856099730655</v>
      </c>
      <c r="D12">
        <f>HeavyFuels!H72</f>
        <v>0</v>
      </c>
      <c r="E12">
        <f>HeavyFuels!I72</f>
        <v>0</v>
      </c>
      <c r="F12" s="23">
        <f t="shared" si="0"/>
        <v>0</v>
      </c>
      <c r="G12" s="23">
        <f t="shared" si="1"/>
        <v>0</v>
      </c>
      <c r="H12" s="23">
        <f t="shared" si="2"/>
        <v>0</v>
      </c>
    </row>
    <row r="13" spans="1:8" x14ac:dyDescent="0.35">
      <c r="A13" t="s">
        <v>288</v>
      </c>
      <c r="B13">
        <v>17</v>
      </c>
      <c r="C13">
        <v>1.1926860441876563</v>
      </c>
      <c r="D13">
        <f>HeavyFuels!H73</f>
        <v>670.46831026652865</v>
      </c>
      <c r="E13">
        <f>HeavyFuels!I73</f>
        <v>0</v>
      </c>
      <c r="F13" s="23">
        <f t="shared" si="0"/>
        <v>94.569446456865819</v>
      </c>
      <c r="G13" s="23">
        <f t="shared" si="1"/>
        <v>0</v>
      </c>
      <c r="H13" s="23">
        <f t="shared" si="2"/>
        <v>94.569446456865819</v>
      </c>
    </row>
    <row r="14" spans="1:8" x14ac:dyDescent="0.35">
      <c r="A14" t="s">
        <v>288</v>
      </c>
      <c r="B14">
        <v>18</v>
      </c>
      <c r="C14">
        <v>1.0384603988597736</v>
      </c>
      <c r="D14">
        <f>HeavyFuels!H78</f>
        <v>81.930638976898521</v>
      </c>
      <c r="E14">
        <f>HeavyFuels!I78</f>
        <v>104.69775415573419</v>
      </c>
      <c r="F14" s="23">
        <f t="shared" si="0"/>
        <v>10.061963446558181</v>
      </c>
      <c r="G14" s="23">
        <f t="shared" si="1"/>
        <v>760.83665039738185</v>
      </c>
      <c r="H14" s="23">
        <f t="shared" si="2"/>
        <v>770.89861384393998</v>
      </c>
    </row>
    <row r="15" spans="1:8" x14ac:dyDescent="0.35">
      <c r="A15" t="s">
        <v>288</v>
      </c>
      <c r="B15">
        <v>19</v>
      </c>
      <c r="C15">
        <v>1.0358088626768938</v>
      </c>
      <c r="D15">
        <f>HeavyFuels!H83</f>
        <v>130.25267935646812</v>
      </c>
      <c r="E15">
        <f>HeavyFuels!I83</f>
        <v>0</v>
      </c>
      <c r="F15" s="23">
        <f t="shared" si="0"/>
        <v>15.955585373659236</v>
      </c>
      <c r="G15" s="23">
        <f t="shared" si="1"/>
        <v>0</v>
      </c>
      <c r="H15" s="23">
        <f t="shared" si="2"/>
        <v>15.955585373659236</v>
      </c>
    </row>
    <row r="16" spans="1:8" x14ac:dyDescent="0.35">
      <c r="A16" t="s">
        <v>288</v>
      </c>
      <c r="B16">
        <v>20</v>
      </c>
      <c r="C16">
        <v>1.0733592129385203</v>
      </c>
      <c r="D16">
        <f>HeavyFuels!H87</f>
        <v>1352.2427389552004</v>
      </c>
      <c r="E16">
        <f>HeavyFuels!I87</f>
        <v>0</v>
      </c>
      <c r="F16" s="23">
        <f t="shared" si="0"/>
        <v>171.65094557673112</v>
      </c>
      <c r="G16" s="23">
        <f t="shared" si="1"/>
        <v>0</v>
      </c>
      <c r="H16" s="23">
        <f t="shared" si="2"/>
        <v>171.65094557673112</v>
      </c>
    </row>
    <row r="17" spans="1:8" x14ac:dyDescent="0.35">
      <c r="A17" t="s">
        <v>27</v>
      </c>
      <c r="B17">
        <v>1</v>
      </c>
      <c r="C17">
        <v>1.0846197490364999</v>
      </c>
      <c r="D17">
        <f>HeavyFuels!H95</f>
        <v>0</v>
      </c>
      <c r="E17">
        <f>HeavyFuels!I95</f>
        <v>0</v>
      </c>
      <c r="F17" s="23">
        <f t="shared" si="0"/>
        <v>0</v>
      </c>
      <c r="G17" s="23">
        <f t="shared" si="1"/>
        <v>0</v>
      </c>
      <c r="H17" s="23">
        <f t="shared" si="2"/>
        <v>0</v>
      </c>
    </row>
    <row r="18" spans="1:8" x14ac:dyDescent="0.35">
      <c r="A18" t="s">
        <v>27</v>
      </c>
      <c r="B18">
        <v>3</v>
      </c>
      <c r="C18">
        <v>1</v>
      </c>
      <c r="D18">
        <f>HeavyFuels!H96</f>
        <v>0</v>
      </c>
      <c r="E18">
        <f>HeavyFuels!I96</f>
        <v>0</v>
      </c>
      <c r="F18" s="23">
        <f t="shared" si="0"/>
        <v>0</v>
      </c>
      <c r="G18" s="23">
        <f t="shared" si="1"/>
        <v>0</v>
      </c>
      <c r="H18" s="23">
        <f t="shared" si="2"/>
        <v>0</v>
      </c>
    </row>
    <row r="19" spans="1:8" x14ac:dyDescent="0.35">
      <c r="A19" t="s">
        <v>27</v>
      </c>
      <c r="B19">
        <v>6</v>
      </c>
      <c r="C19">
        <v>1</v>
      </c>
      <c r="D19">
        <f>HeavyFuels!H97</f>
        <v>0</v>
      </c>
      <c r="E19">
        <f>HeavyFuels!I97</f>
        <v>0</v>
      </c>
      <c r="F19" s="23">
        <f t="shared" si="0"/>
        <v>0</v>
      </c>
      <c r="G19" s="23">
        <f t="shared" si="1"/>
        <v>0</v>
      </c>
      <c r="H19" s="23">
        <f t="shared" si="2"/>
        <v>0</v>
      </c>
    </row>
    <row r="20" spans="1:8" x14ac:dyDescent="0.35">
      <c r="A20" t="s">
        <v>27</v>
      </c>
      <c r="B20">
        <v>8</v>
      </c>
      <c r="C20">
        <v>1</v>
      </c>
      <c r="D20">
        <f>HeavyFuels!H98</f>
        <v>0</v>
      </c>
      <c r="E20">
        <f>HeavyFuels!I98</f>
        <v>0</v>
      </c>
      <c r="F20" s="23">
        <f t="shared" si="0"/>
        <v>0</v>
      </c>
      <c r="G20" s="23">
        <f t="shared" si="1"/>
        <v>0</v>
      </c>
      <c r="H20" s="23">
        <f t="shared" si="2"/>
        <v>0</v>
      </c>
    </row>
    <row r="21" spans="1:8" x14ac:dyDescent="0.35">
      <c r="A21" t="s">
        <v>27</v>
      </c>
      <c r="B21">
        <v>9</v>
      </c>
      <c r="C21">
        <v>1.1364858116140297</v>
      </c>
      <c r="D21">
        <f>HeavyFuels!H99</f>
        <v>185.2344881216836</v>
      </c>
      <c r="E21">
        <f>HeavyFuels!I99</f>
        <v>0</v>
      </c>
      <c r="F21" s="23">
        <f t="shared" si="0"/>
        <v>24.896157424407807</v>
      </c>
      <c r="G21" s="23">
        <f t="shared" si="1"/>
        <v>0</v>
      </c>
      <c r="H21" s="23">
        <f t="shared" si="2"/>
        <v>24.896157424407807</v>
      </c>
    </row>
    <row r="22" spans="1:8" x14ac:dyDescent="0.35">
      <c r="A22" t="s">
        <v>27</v>
      </c>
      <c r="B22">
        <v>16</v>
      </c>
      <c r="C22">
        <v>1.0733592129385203</v>
      </c>
      <c r="D22">
        <f>HeavyFuels!H103</f>
        <v>26.174438538933547</v>
      </c>
      <c r="E22">
        <f>HeavyFuels!I103</f>
        <v>34.847625273728106</v>
      </c>
      <c r="F22" s="23">
        <f t="shared" si="0"/>
        <v>3.3225300426603543</v>
      </c>
      <c r="G22" s="23">
        <f t="shared" si="1"/>
        <v>80.901817740742402</v>
      </c>
      <c r="H22" s="23">
        <f t="shared" si="2"/>
        <v>84.224347783402763</v>
      </c>
    </row>
    <row r="23" spans="1:8" x14ac:dyDescent="0.35">
      <c r="A23" t="s">
        <v>27</v>
      </c>
      <c r="B23">
        <v>18</v>
      </c>
      <c r="C23">
        <v>1.014347080638575</v>
      </c>
      <c r="D23">
        <f>HeavyFuels!H107</f>
        <v>65.823292183708645</v>
      </c>
      <c r="E23">
        <f>HeavyFuels!I107</f>
        <v>90.603825711693062</v>
      </c>
      <c r="F23" s="23">
        <f t="shared" si="0"/>
        <v>7.8960999544276937</v>
      </c>
      <c r="G23" s="23">
        <f t="shared" si="1"/>
        <v>528.97342368946966</v>
      </c>
      <c r="H23" s="23">
        <f t="shared" si="2"/>
        <v>536.86952364389731</v>
      </c>
    </row>
    <row r="24" spans="1:8" x14ac:dyDescent="0.35">
      <c r="A24" t="s">
        <v>27</v>
      </c>
      <c r="B24">
        <v>19</v>
      </c>
      <c r="C24">
        <v>1</v>
      </c>
      <c r="D24">
        <f>HeavyFuels!H114</f>
        <v>0</v>
      </c>
      <c r="E24">
        <f>HeavyFuels!I114</f>
        <v>0</v>
      </c>
      <c r="F24" s="23">
        <f t="shared" si="0"/>
        <v>0</v>
      </c>
      <c r="G24" s="23">
        <f t="shared" si="1"/>
        <v>0</v>
      </c>
      <c r="H24" s="23">
        <f t="shared" si="2"/>
        <v>0</v>
      </c>
    </row>
    <row r="25" spans="1:8" x14ac:dyDescent="0.35">
      <c r="A25" t="s">
        <v>27</v>
      </c>
      <c r="B25">
        <v>20</v>
      </c>
      <c r="C25">
        <v>1.0239140588936164</v>
      </c>
      <c r="D25">
        <f>HeavyFuels!H115</f>
        <v>363.03481618497187</v>
      </c>
      <c r="E25">
        <f>HeavyFuels!I115</f>
        <v>0</v>
      </c>
      <c r="F25" s="23">
        <f t="shared" si="0"/>
        <v>43.960056013455443</v>
      </c>
      <c r="G25" s="23">
        <f t="shared" si="1"/>
        <v>0</v>
      </c>
      <c r="H25" s="23">
        <f t="shared" si="2"/>
        <v>43.960056013455443</v>
      </c>
    </row>
    <row r="26" spans="1:8" x14ac:dyDescent="0.35">
      <c r="A26" t="s">
        <v>27</v>
      </c>
      <c r="B26">
        <v>21</v>
      </c>
      <c r="C26">
        <v>1</v>
      </c>
      <c r="D26">
        <f>HeavyFuels!H124</f>
        <v>0</v>
      </c>
      <c r="E26">
        <f>HeavyFuels!I124</f>
        <v>0</v>
      </c>
      <c r="F26" s="23">
        <f t="shared" si="0"/>
        <v>0</v>
      </c>
      <c r="G26" s="23">
        <f t="shared" si="1"/>
        <v>0</v>
      </c>
      <c r="H26" s="23">
        <f t="shared" si="2"/>
        <v>0</v>
      </c>
    </row>
    <row r="27" spans="1:8" x14ac:dyDescent="0.35">
      <c r="A27" t="s">
        <v>27</v>
      </c>
      <c r="B27">
        <v>23</v>
      </c>
      <c r="C27">
        <v>1</v>
      </c>
      <c r="D27">
        <f>HeavyFuels!H125</f>
        <v>0</v>
      </c>
      <c r="E27">
        <f>HeavyFuels!I125</f>
        <v>0</v>
      </c>
      <c r="F27" s="23">
        <f t="shared" si="0"/>
        <v>0</v>
      </c>
      <c r="G27" s="23">
        <f t="shared" si="1"/>
        <v>0</v>
      </c>
      <c r="H27" s="23">
        <f t="shared" si="2"/>
        <v>0</v>
      </c>
    </row>
    <row r="28" spans="1:8" x14ac:dyDescent="0.35">
      <c r="A28" t="s">
        <v>27</v>
      </c>
      <c r="B28">
        <v>26</v>
      </c>
      <c r="C28">
        <v>1.0239140588936164</v>
      </c>
      <c r="D28">
        <f>HeavyFuels!H126</f>
        <v>428.85810836868035</v>
      </c>
      <c r="E28">
        <f>HeavyFuels!I126</f>
        <v>0</v>
      </c>
      <c r="F28" s="23">
        <f t="shared" si="0"/>
        <v>51.930629309410449</v>
      </c>
      <c r="G28" s="23">
        <f t="shared" si="1"/>
        <v>0</v>
      </c>
      <c r="H28" s="23">
        <f t="shared" si="2"/>
        <v>51.930629309410449</v>
      </c>
    </row>
    <row r="29" spans="1:8" x14ac:dyDescent="0.35">
      <c r="A29" t="s">
        <v>140</v>
      </c>
      <c r="B29">
        <v>16</v>
      </c>
      <c r="C29">
        <v>1.049952379872535</v>
      </c>
      <c r="D29">
        <f>HeavyFuels!H132</f>
        <v>78.213558947700847</v>
      </c>
      <c r="E29">
        <f>HeavyFuels!I132</f>
        <v>0</v>
      </c>
      <c r="F29" s="23">
        <f t="shared" si="0"/>
        <v>9.7117636360315434</v>
      </c>
      <c r="G29" s="23">
        <f t="shared" si="1"/>
        <v>0</v>
      </c>
      <c r="H29" s="23">
        <f t="shared" si="2"/>
        <v>9.7117636360315434</v>
      </c>
    </row>
    <row r="30" spans="1:8" x14ac:dyDescent="0.35">
      <c r="A30" t="s">
        <v>140</v>
      </c>
      <c r="B30">
        <v>17</v>
      </c>
      <c r="C30">
        <v>1</v>
      </c>
      <c r="D30">
        <f>HeavyFuels!H136</f>
        <v>0</v>
      </c>
      <c r="E30">
        <f>HeavyFuels!I136</f>
        <v>0</v>
      </c>
      <c r="F30" s="23">
        <f t="shared" si="0"/>
        <v>0</v>
      </c>
      <c r="G30" s="23">
        <f t="shared" si="1"/>
        <v>0</v>
      </c>
      <c r="H30" s="23">
        <f t="shared" si="2"/>
        <v>0</v>
      </c>
    </row>
    <row r="31" spans="1:8" x14ac:dyDescent="0.35">
      <c r="A31" t="s">
        <v>140</v>
      </c>
      <c r="B31">
        <v>18</v>
      </c>
      <c r="C31">
        <v>1</v>
      </c>
      <c r="D31">
        <f>HeavyFuels!H137</f>
        <v>0</v>
      </c>
      <c r="E31">
        <f>HeavyFuels!I137</f>
        <v>0</v>
      </c>
      <c r="F31" s="23">
        <f t="shared" si="0"/>
        <v>0</v>
      </c>
      <c r="G31" s="23">
        <f t="shared" si="1"/>
        <v>0</v>
      </c>
      <c r="H31" s="23">
        <f t="shared" si="2"/>
        <v>0</v>
      </c>
    </row>
    <row r="32" spans="1:8" x14ac:dyDescent="0.35">
      <c r="A32" t="s">
        <v>140</v>
      </c>
      <c r="B32">
        <v>19</v>
      </c>
      <c r="C32">
        <v>1</v>
      </c>
      <c r="D32">
        <f>HeavyFuels!H138</f>
        <v>0</v>
      </c>
      <c r="E32">
        <f>HeavyFuels!I138</f>
        <v>0</v>
      </c>
      <c r="F32" s="23">
        <f t="shared" si="0"/>
        <v>0</v>
      </c>
      <c r="G32" s="23">
        <f t="shared" si="1"/>
        <v>0</v>
      </c>
      <c r="H32" s="23">
        <f t="shared" si="2"/>
        <v>0</v>
      </c>
    </row>
    <row r="33" spans="1:8" x14ac:dyDescent="0.35">
      <c r="A33" t="s">
        <v>140</v>
      </c>
      <c r="B33">
        <v>20</v>
      </c>
      <c r="C33">
        <v>1.0846197490364999</v>
      </c>
      <c r="D33">
        <f>HeavyFuels!H139</f>
        <v>212.64795333701639</v>
      </c>
      <c r="E33">
        <f>HeavyFuels!I139</f>
        <v>0</v>
      </c>
      <c r="F33" s="23">
        <f t="shared" si="0"/>
        <v>27.276281810377871</v>
      </c>
      <c r="G33" s="23">
        <f t="shared" si="1"/>
        <v>0</v>
      </c>
      <c r="H33" s="23">
        <f t="shared" si="2"/>
        <v>27.276281810377871</v>
      </c>
    </row>
    <row r="34" spans="1:8" x14ac:dyDescent="0.35">
      <c r="A34" t="s">
        <v>114</v>
      </c>
      <c r="B34">
        <v>3</v>
      </c>
      <c r="C34">
        <v>1.0925200226998131</v>
      </c>
      <c r="D34">
        <f>HeavyFuels!H146</f>
        <v>22.45735850973589</v>
      </c>
      <c r="E34">
        <f>HeavyFuels!I146</f>
        <v>0</v>
      </c>
      <c r="F34" s="23">
        <f t="shared" si="0"/>
        <v>2.9015798788180223</v>
      </c>
      <c r="G34" s="23">
        <f t="shared" si="1"/>
        <v>0</v>
      </c>
      <c r="H34" s="23">
        <f t="shared" si="2"/>
        <v>2.9015798788180223</v>
      </c>
    </row>
    <row r="35" spans="1:8" x14ac:dyDescent="0.35">
      <c r="A35" t="s">
        <v>114</v>
      </c>
      <c r="B35">
        <v>8</v>
      </c>
      <c r="C35">
        <v>1.0807867504739312</v>
      </c>
      <c r="D35">
        <f>HeavyFuels!H151</f>
        <v>2692.7147244846078</v>
      </c>
      <c r="E35">
        <f>HeavyFuels!I151</f>
        <v>0</v>
      </c>
      <c r="F35" s="23">
        <f t="shared" si="0"/>
        <v>344.17301070017976</v>
      </c>
      <c r="G35" s="23">
        <f t="shared" si="1"/>
        <v>0</v>
      </c>
      <c r="H35" s="23">
        <f t="shared" si="2"/>
        <v>344.17301070017976</v>
      </c>
    </row>
    <row r="36" spans="1:8" x14ac:dyDescent="0.35">
      <c r="A36" t="s">
        <v>114</v>
      </c>
      <c r="B36">
        <v>10</v>
      </c>
      <c r="C36">
        <v>1.1007270324653611</v>
      </c>
      <c r="D36">
        <f>HeavyFuels!H156</f>
        <v>24.199739773422291</v>
      </c>
      <c r="E36">
        <f>HeavyFuels!I156</f>
        <v>0</v>
      </c>
      <c r="F36" s="23">
        <f t="shared" si="0"/>
        <v>3.1501902426236472</v>
      </c>
      <c r="G36" s="23">
        <f t="shared" si="1"/>
        <v>0</v>
      </c>
      <c r="H36" s="23">
        <f t="shared" si="2"/>
        <v>3.1501902426236472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E6D583-A939-4730-93DE-97C4253EA857}">
          <x14:formula1>
            <xm:f>Notes!$A$17:$A$21</xm:f>
          </x14:formula1>
          <xm:sqref>A22:A36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8B9B-9475-4C9A-9DCE-FFED9DDBEAD6}">
  <dimension ref="A1:C108"/>
  <sheetViews>
    <sheetView workbookViewId="0">
      <pane ySplit="1" topLeftCell="A11" activePane="bottomLeft" state="frozen"/>
      <selection pane="bottomLeft" activeCell="C29" sqref="C29"/>
    </sheetView>
  </sheetViews>
  <sheetFormatPr defaultRowHeight="14.5" x14ac:dyDescent="0.35"/>
  <cols>
    <col min="1" max="1" width="21.90625" bestFit="1" customWidth="1"/>
    <col min="2" max="2" width="13.6328125" bestFit="1" customWidth="1"/>
    <col min="3" max="3" width="44.54296875" customWidth="1"/>
  </cols>
  <sheetData>
    <row r="1" spans="1:3" x14ac:dyDescent="0.35">
      <c r="A1" s="21" t="s">
        <v>486</v>
      </c>
      <c r="B1" s="21" t="s">
        <v>487</v>
      </c>
      <c r="C1" s="21" t="s">
        <v>488</v>
      </c>
    </row>
    <row r="2" spans="1:3" x14ac:dyDescent="0.35">
      <c r="A2" t="s">
        <v>0</v>
      </c>
      <c r="B2" s="22" t="s">
        <v>489</v>
      </c>
      <c r="C2" t="s">
        <v>662</v>
      </c>
    </row>
    <row r="3" spans="1:3" x14ac:dyDescent="0.35">
      <c r="A3" t="s">
        <v>2</v>
      </c>
      <c r="B3" s="22" t="s">
        <v>489</v>
      </c>
      <c r="C3" t="s">
        <v>663</v>
      </c>
    </row>
    <row r="4" spans="1:3" x14ac:dyDescent="0.35">
      <c r="A4" t="s">
        <v>1</v>
      </c>
      <c r="B4" t="s">
        <v>490</v>
      </c>
      <c r="C4" t="s">
        <v>491</v>
      </c>
    </row>
    <row r="5" spans="1:3" x14ac:dyDescent="0.35">
      <c r="A5" t="s">
        <v>3</v>
      </c>
      <c r="B5" s="22" t="s">
        <v>489</v>
      </c>
      <c r="C5" t="s">
        <v>664</v>
      </c>
    </row>
    <row r="6" spans="1:3" x14ac:dyDescent="0.35">
      <c r="A6" t="s">
        <v>4</v>
      </c>
      <c r="B6" s="22" t="s">
        <v>489</v>
      </c>
      <c r="C6" t="s">
        <v>665</v>
      </c>
    </row>
    <row r="7" spans="1:3" x14ac:dyDescent="0.35">
      <c r="A7" t="s">
        <v>6</v>
      </c>
      <c r="B7" s="22" t="s">
        <v>489</v>
      </c>
      <c r="C7" t="s">
        <v>666</v>
      </c>
    </row>
    <row r="8" spans="1:3" x14ac:dyDescent="0.35">
      <c r="A8" t="s">
        <v>7</v>
      </c>
      <c r="B8" s="22" t="s">
        <v>489</v>
      </c>
      <c r="C8" t="s">
        <v>492</v>
      </c>
    </row>
    <row r="9" spans="1:3" x14ac:dyDescent="0.35">
      <c r="A9" t="s">
        <v>493</v>
      </c>
      <c r="B9" s="22" t="s">
        <v>489</v>
      </c>
      <c r="C9" t="s">
        <v>494</v>
      </c>
    </row>
    <row r="10" spans="1:3" x14ac:dyDescent="0.35">
      <c r="A10" t="s">
        <v>655</v>
      </c>
      <c r="B10" t="s">
        <v>490</v>
      </c>
      <c r="C10" t="s">
        <v>681</v>
      </c>
    </row>
    <row r="11" spans="1:3" x14ac:dyDescent="0.35">
      <c r="A11" t="s">
        <v>9</v>
      </c>
      <c r="B11" t="s">
        <v>490</v>
      </c>
      <c r="C11" t="s">
        <v>656</v>
      </c>
    </row>
    <row r="12" spans="1:3" x14ac:dyDescent="0.35">
      <c r="A12" t="s">
        <v>495</v>
      </c>
      <c r="B12" t="s">
        <v>490</v>
      </c>
      <c r="C12" t="s">
        <v>496</v>
      </c>
    </row>
    <row r="13" spans="1:3" x14ac:dyDescent="0.35">
      <c r="A13" s="22" t="s">
        <v>497</v>
      </c>
      <c r="B13" t="s">
        <v>490</v>
      </c>
      <c r="C13" t="s">
        <v>498</v>
      </c>
    </row>
    <row r="14" spans="1:3" x14ac:dyDescent="0.35">
      <c r="A14" s="10" t="s">
        <v>499</v>
      </c>
      <c r="B14" t="s">
        <v>490</v>
      </c>
      <c r="C14" t="s">
        <v>500</v>
      </c>
    </row>
    <row r="15" spans="1:3" x14ac:dyDescent="0.35">
      <c r="A15" s="10" t="s">
        <v>501</v>
      </c>
      <c r="B15" t="s">
        <v>490</v>
      </c>
      <c r="C15" t="s">
        <v>631</v>
      </c>
    </row>
    <row r="16" spans="1:3" x14ac:dyDescent="0.35">
      <c r="A16" s="22" t="s">
        <v>502</v>
      </c>
      <c r="B16" t="s">
        <v>490</v>
      </c>
      <c r="C16" t="s">
        <v>632</v>
      </c>
    </row>
    <row r="17" spans="1:3" x14ac:dyDescent="0.35">
      <c r="A17" t="s">
        <v>629</v>
      </c>
      <c r="B17" t="s">
        <v>490</v>
      </c>
      <c r="C17" t="s">
        <v>630</v>
      </c>
    </row>
    <row r="18" spans="1:3" x14ac:dyDescent="0.35">
      <c r="A18" t="s">
        <v>620</v>
      </c>
      <c r="B18" t="s">
        <v>490</v>
      </c>
      <c r="C18" t="s">
        <v>633</v>
      </c>
    </row>
    <row r="19" spans="1:3" x14ac:dyDescent="0.35">
      <c r="A19" t="s">
        <v>11</v>
      </c>
      <c r="B19" t="s">
        <v>490</v>
      </c>
      <c r="C19" t="s">
        <v>684</v>
      </c>
    </row>
    <row r="20" spans="1:3" x14ac:dyDescent="0.35">
      <c r="A20" s="22" t="s">
        <v>12</v>
      </c>
      <c r="B20" t="s">
        <v>490</v>
      </c>
      <c r="C20" t="s">
        <v>685</v>
      </c>
    </row>
    <row r="21" spans="1:3" x14ac:dyDescent="0.35">
      <c r="A21" s="22" t="s">
        <v>13</v>
      </c>
      <c r="B21" t="s">
        <v>490</v>
      </c>
      <c r="C21" t="s">
        <v>503</v>
      </c>
    </row>
    <row r="22" spans="1:3" x14ac:dyDescent="0.35">
      <c r="A22" t="s">
        <v>14</v>
      </c>
      <c r="B22" t="s">
        <v>490</v>
      </c>
      <c r="C22" t="s">
        <v>504</v>
      </c>
    </row>
    <row r="23" spans="1:3" x14ac:dyDescent="0.35">
      <c r="A23" t="s">
        <v>15</v>
      </c>
      <c r="B23" t="s">
        <v>490</v>
      </c>
      <c r="C23" t="s">
        <v>686</v>
      </c>
    </row>
    <row r="24" spans="1:3" x14ac:dyDescent="0.35">
      <c r="A24" t="s">
        <v>657</v>
      </c>
      <c r="B24" t="s">
        <v>490</v>
      </c>
      <c r="C24" t="s">
        <v>505</v>
      </c>
    </row>
    <row r="25" spans="1:3" x14ac:dyDescent="0.35">
      <c r="A25" t="s">
        <v>18</v>
      </c>
      <c r="B25" t="s">
        <v>490</v>
      </c>
      <c r="C25" t="s">
        <v>506</v>
      </c>
    </row>
    <row r="26" spans="1:3" x14ac:dyDescent="0.35">
      <c r="A26" t="s">
        <v>19</v>
      </c>
      <c r="B26" t="s">
        <v>490</v>
      </c>
      <c r="C26" t="s">
        <v>507</v>
      </c>
    </row>
    <row r="27" spans="1:3" x14ac:dyDescent="0.35">
      <c r="A27" s="22" t="s">
        <v>16</v>
      </c>
      <c r="B27" t="s">
        <v>490</v>
      </c>
      <c r="C27" t="s">
        <v>508</v>
      </c>
    </row>
    <row r="28" spans="1:3" x14ac:dyDescent="0.35">
      <c r="A28" s="22" t="s">
        <v>659</v>
      </c>
      <c r="B28" t="s">
        <v>490</v>
      </c>
      <c r="C28" t="s">
        <v>660</v>
      </c>
    </row>
    <row r="29" spans="1:3" x14ac:dyDescent="0.35">
      <c r="A29" t="s">
        <v>509</v>
      </c>
      <c r="B29" t="s">
        <v>489</v>
      </c>
      <c r="C29" t="s">
        <v>690</v>
      </c>
    </row>
    <row r="30" spans="1:3" x14ac:dyDescent="0.35">
      <c r="A30" s="10" t="s">
        <v>510</v>
      </c>
      <c r="B30" t="s">
        <v>490</v>
      </c>
      <c r="C30" t="s">
        <v>511</v>
      </c>
    </row>
    <row r="31" spans="1:3" x14ac:dyDescent="0.35">
      <c r="A31" s="10" t="s">
        <v>512</v>
      </c>
      <c r="B31" t="s">
        <v>490</v>
      </c>
      <c r="C31" t="s">
        <v>513</v>
      </c>
    </row>
    <row r="32" spans="1:3" x14ac:dyDescent="0.35">
      <c r="A32" s="10" t="s">
        <v>514</v>
      </c>
      <c r="B32" t="s">
        <v>490</v>
      </c>
      <c r="C32" t="s">
        <v>515</v>
      </c>
    </row>
    <row r="33" spans="1:3" x14ac:dyDescent="0.35">
      <c r="A33" s="10" t="s">
        <v>516</v>
      </c>
      <c r="B33" t="s">
        <v>490</v>
      </c>
      <c r="C33" t="s">
        <v>517</v>
      </c>
    </row>
    <row r="34" spans="1:3" x14ac:dyDescent="0.35">
      <c r="A34" s="10" t="s">
        <v>518</v>
      </c>
      <c r="B34" t="s">
        <v>490</v>
      </c>
      <c r="C34" t="s">
        <v>519</v>
      </c>
    </row>
    <row r="35" spans="1:3" x14ac:dyDescent="0.35">
      <c r="A35" s="10" t="s">
        <v>520</v>
      </c>
      <c r="B35" t="s">
        <v>490</v>
      </c>
      <c r="C35" t="s">
        <v>521</v>
      </c>
    </row>
    <row r="36" spans="1:3" x14ac:dyDescent="0.35">
      <c r="A36" s="10" t="s">
        <v>522</v>
      </c>
      <c r="B36" t="s">
        <v>490</v>
      </c>
      <c r="C36" t="s">
        <v>523</v>
      </c>
    </row>
    <row r="37" spans="1:3" x14ac:dyDescent="0.35">
      <c r="A37" s="10" t="s">
        <v>524</v>
      </c>
      <c r="B37" t="s">
        <v>490</v>
      </c>
      <c r="C37" t="s">
        <v>525</v>
      </c>
    </row>
    <row r="38" spans="1:3" x14ac:dyDescent="0.35">
      <c r="A38" s="10" t="s">
        <v>526</v>
      </c>
      <c r="B38" t="s">
        <v>490</v>
      </c>
      <c r="C38" t="s">
        <v>527</v>
      </c>
    </row>
    <row r="39" spans="1:3" x14ac:dyDescent="0.35">
      <c r="A39" s="10" t="s">
        <v>528</v>
      </c>
      <c r="B39" t="s">
        <v>490</v>
      </c>
      <c r="C39" t="s">
        <v>683</v>
      </c>
    </row>
    <row r="40" spans="1:3" x14ac:dyDescent="0.35">
      <c r="A40" t="s">
        <v>529</v>
      </c>
      <c r="B40" t="s">
        <v>490</v>
      </c>
      <c r="C40" t="s">
        <v>530</v>
      </c>
    </row>
    <row r="41" spans="1:3" x14ac:dyDescent="0.35">
      <c r="A41" t="s">
        <v>531</v>
      </c>
      <c r="B41" t="s">
        <v>490</v>
      </c>
      <c r="C41" t="s">
        <v>532</v>
      </c>
    </row>
    <row r="42" spans="1:3" x14ac:dyDescent="0.35">
      <c r="A42" s="10" t="s">
        <v>82</v>
      </c>
      <c r="B42" t="s">
        <v>490</v>
      </c>
      <c r="C42" t="s">
        <v>533</v>
      </c>
    </row>
    <row r="43" spans="1:3" x14ac:dyDescent="0.35">
      <c r="A43" t="s">
        <v>83</v>
      </c>
      <c r="B43" t="s">
        <v>490</v>
      </c>
      <c r="C43" t="s">
        <v>534</v>
      </c>
    </row>
    <row r="44" spans="1:3" x14ac:dyDescent="0.35">
      <c r="A44" t="s">
        <v>84</v>
      </c>
      <c r="B44" t="s">
        <v>490</v>
      </c>
      <c r="C44" t="s">
        <v>535</v>
      </c>
    </row>
    <row r="45" spans="1:3" x14ac:dyDescent="0.35">
      <c r="A45" s="22" t="s">
        <v>536</v>
      </c>
      <c r="B45" t="s">
        <v>490</v>
      </c>
      <c r="C45" t="s">
        <v>537</v>
      </c>
    </row>
    <row r="46" spans="1:3" x14ac:dyDescent="0.35">
      <c r="A46" s="22" t="s">
        <v>538</v>
      </c>
      <c r="B46" t="s">
        <v>490</v>
      </c>
      <c r="C46" t="s">
        <v>682</v>
      </c>
    </row>
    <row r="47" spans="1:3" x14ac:dyDescent="0.35">
      <c r="A47" t="s">
        <v>539</v>
      </c>
      <c r="B47" t="s">
        <v>490</v>
      </c>
      <c r="C47" t="s">
        <v>540</v>
      </c>
    </row>
    <row r="48" spans="1:3" x14ac:dyDescent="0.35">
      <c r="A48" s="22" t="s">
        <v>26</v>
      </c>
      <c r="B48" s="22" t="s">
        <v>489</v>
      </c>
      <c r="C48" s="22" t="s">
        <v>541</v>
      </c>
    </row>
    <row r="49" spans="1:3" x14ac:dyDescent="0.35">
      <c r="A49" s="22" t="s">
        <v>33</v>
      </c>
      <c r="B49" t="s">
        <v>542</v>
      </c>
      <c r="C49" s="22" t="s">
        <v>543</v>
      </c>
    </row>
    <row r="50" spans="1:3" x14ac:dyDescent="0.35">
      <c r="A50" s="22" t="s">
        <v>34</v>
      </c>
      <c r="B50" t="s">
        <v>542</v>
      </c>
      <c r="C50" s="22" t="s">
        <v>544</v>
      </c>
    </row>
    <row r="51" spans="1:3" x14ac:dyDescent="0.35">
      <c r="A51" s="22" t="s">
        <v>481</v>
      </c>
      <c r="B51" t="s">
        <v>542</v>
      </c>
      <c r="C51" s="22" t="s">
        <v>545</v>
      </c>
    </row>
    <row r="52" spans="1:3" x14ac:dyDescent="0.35">
      <c r="A52" s="10" t="s">
        <v>72</v>
      </c>
      <c r="B52" t="s">
        <v>542</v>
      </c>
      <c r="C52" s="22" t="s">
        <v>546</v>
      </c>
    </row>
    <row r="53" spans="1:3" x14ac:dyDescent="0.35">
      <c r="A53" s="10" t="s">
        <v>35</v>
      </c>
      <c r="B53" t="s">
        <v>542</v>
      </c>
      <c r="C53" s="22" t="s">
        <v>547</v>
      </c>
    </row>
    <row r="54" spans="1:3" x14ac:dyDescent="0.35">
      <c r="A54" t="s">
        <v>64</v>
      </c>
      <c r="B54" s="22" t="s">
        <v>489</v>
      </c>
      <c r="C54" s="22" t="s">
        <v>621</v>
      </c>
    </row>
    <row r="55" spans="1:3" x14ac:dyDescent="0.35">
      <c r="A55" t="s">
        <v>65</v>
      </c>
      <c r="B55" t="s">
        <v>489</v>
      </c>
      <c r="C55" s="22" t="s">
        <v>622</v>
      </c>
    </row>
    <row r="56" spans="1:3" x14ac:dyDescent="0.35">
      <c r="A56" s="10" t="s">
        <v>37</v>
      </c>
      <c r="B56" t="s">
        <v>542</v>
      </c>
      <c r="C56" s="22" t="s">
        <v>680</v>
      </c>
    </row>
    <row r="57" spans="1:3" x14ac:dyDescent="0.35">
      <c r="A57" s="10" t="s">
        <v>548</v>
      </c>
      <c r="B57" t="s">
        <v>542</v>
      </c>
      <c r="C57" s="22" t="s">
        <v>549</v>
      </c>
    </row>
    <row r="58" spans="1:3" x14ac:dyDescent="0.35">
      <c r="A58" s="10" t="s">
        <v>550</v>
      </c>
      <c r="B58" t="s">
        <v>542</v>
      </c>
      <c r="C58" s="22" t="s">
        <v>551</v>
      </c>
    </row>
    <row r="59" spans="1:3" x14ac:dyDescent="0.35">
      <c r="A59" s="10" t="s">
        <v>552</v>
      </c>
      <c r="B59" t="s">
        <v>542</v>
      </c>
      <c r="C59" s="22" t="s">
        <v>553</v>
      </c>
    </row>
    <row r="60" spans="1:3" x14ac:dyDescent="0.35">
      <c r="A60" s="10" t="s">
        <v>554</v>
      </c>
      <c r="B60" t="s">
        <v>542</v>
      </c>
      <c r="C60" s="22" t="s">
        <v>555</v>
      </c>
    </row>
    <row r="61" spans="1:3" x14ac:dyDescent="0.35">
      <c r="A61" s="10" t="s">
        <v>556</v>
      </c>
      <c r="B61" t="s">
        <v>542</v>
      </c>
      <c r="C61" s="22" t="s">
        <v>557</v>
      </c>
    </row>
    <row r="62" spans="1:3" x14ac:dyDescent="0.35">
      <c r="A62" s="10" t="s">
        <v>41</v>
      </c>
      <c r="B62" t="s">
        <v>542</v>
      </c>
      <c r="C62" s="22" t="s">
        <v>558</v>
      </c>
    </row>
    <row r="63" spans="1:3" x14ac:dyDescent="0.35">
      <c r="A63" s="10" t="s">
        <v>42</v>
      </c>
      <c r="B63" t="s">
        <v>542</v>
      </c>
      <c r="C63" s="22" t="s">
        <v>559</v>
      </c>
    </row>
    <row r="64" spans="1:3" x14ac:dyDescent="0.35">
      <c r="A64" s="10" t="s">
        <v>62</v>
      </c>
      <c r="B64" t="s">
        <v>560</v>
      </c>
      <c r="C64" t="s">
        <v>667</v>
      </c>
    </row>
    <row r="65" spans="1:3" x14ac:dyDescent="0.35">
      <c r="A65" s="22" t="s">
        <v>63</v>
      </c>
      <c r="B65" s="22" t="s">
        <v>560</v>
      </c>
      <c r="C65" s="22" t="s">
        <v>561</v>
      </c>
    </row>
    <row r="66" spans="1:3" x14ac:dyDescent="0.35">
      <c r="A66" s="10" t="s">
        <v>69</v>
      </c>
      <c r="B66" s="22" t="s">
        <v>560</v>
      </c>
      <c r="C66" s="22" t="s">
        <v>574</v>
      </c>
    </row>
    <row r="67" spans="1:3" x14ac:dyDescent="0.35">
      <c r="A67" s="22" t="s">
        <v>562</v>
      </c>
      <c r="B67" s="22" t="s">
        <v>560</v>
      </c>
      <c r="C67" s="22" t="s">
        <v>563</v>
      </c>
    </row>
    <row r="68" spans="1:3" x14ac:dyDescent="0.35">
      <c r="A68" s="22" t="s">
        <v>299</v>
      </c>
      <c r="B68" s="22" t="s">
        <v>560</v>
      </c>
      <c r="C68" s="22" t="s">
        <v>668</v>
      </c>
    </row>
    <row r="69" spans="1:3" x14ac:dyDescent="0.35">
      <c r="A69" s="10" t="s">
        <v>301</v>
      </c>
      <c r="B69" s="22" t="s">
        <v>560</v>
      </c>
      <c r="C69" s="22" t="s">
        <v>565</v>
      </c>
    </row>
    <row r="70" spans="1:3" x14ac:dyDescent="0.35">
      <c r="A70" s="10" t="s">
        <v>554</v>
      </c>
      <c r="B70" s="22" t="s">
        <v>560</v>
      </c>
      <c r="C70" t="s">
        <v>566</v>
      </c>
    </row>
    <row r="71" spans="1:3" x14ac:dyDescent="0.35">
      <c r="A71" s="10" t="s">
        <v>669</v>
      </c>
      <c r="B71" s="22" t="s">
        <v>560</v>
      </c>
      <c r="C71" s="22" t="s">
        <v>564</v>
      </c>
    </row>
    <row r="72" spans="1:3" x14ac:dyDescent="0.35">
      <c r="A72" s="10" t="s">
        <v>567</v>
      </c>
      <c r="B72" s="22" t="s">
        <v>560</v>
      </c>
      <c r="C72" s="22" t="s">
        <v>568</v>
      </c>
    </row>
    <row r="73" spans="1:3" x14ac:dyDescent="0.35">
      <c r="A73" s="10" t="s">
        <v>569</v>
      </c>
      <c r="B73" s="22" t="s">
        <v>560</v>
      </c>
      <c r="C73" s="22" t="s">
        <v>570</v>
      </c>
    </row>
    <row r="74" spans="1:3" x14ac:dyDescent="0.35">
      <c r="A74" s="10" t="s">
        <v>575</v>
      </c>
      <c r="B74" s="22" t="s">
        <v>560</v>
      </c>
      <c r="C74" s="22" t="s">
        <v>576</v>
      </c>
    </row>
    <row r="75" spans="1:3" x14ac:dyDescent="0.35">
      <c r="A75" s="10" t="s">
        <v>577</v>
      </c>
      <c r="B75" s="22" t="s">
        <v>560</v>
      </c>
      <c r="C75" s="22" t="s">
        <v>578</v>
      </c>
    </row>
    <row r="76" spans="1:3" x14ac:dyDescent="0.35">
      <c r="A76" s="22" t="s">
        <v>579</v>
      </c>
      <c r="B76" s="22" t="s">
        <v>560</v>
      </c>
      <c r="C76" s="22" t="s">
        <v>580</v>
      </c>
    </row>
    <row r="77" spans="1:3" x14ac:dyDescent="0.35">
      <c r="A77" s="22" t="s">
        <v>581</v>
      </c>
      <c r="B77" s="22" t="s">
        <v>560</v>
      </c>
      <c r="C77" s="22" t="s">
        <v>582</v>
      </c>
    </row>
    <row r="78" spans="1:3" x14ac:dyDescent="0.35">
      <c r="A78" s="10" t="s">
        <v>571</v>
      </c>
      <c r="B78" s="22" t="s">
        <v>560</v>
      </c>
      <c r="C78" s="22" t="s">
        <v>572</v>
      </c>
    </row>
    <row r="79" spans="1:3" x14ac:dyDescent="0.35">
      <c r="A79" s="10" t="s">
        <v>302</v>
      </c>
      <c r="B79" s="22" t="s">
        <v>560</v>
      </c>
      <c r="C79" s="22" t="s">
        <v>573</v>
      </c>
    </row>
    <row r="80" spans="1:3" x14ac:dyDescent="0.35">
      <c r="A80" s="10" t="s">
        <v>70</v>
      </c>
      <c r="B80" s="22" t="s">
        <v>560</v>
      </c>
      <c r="C80" s="22" t="s">
        <v>583</v>
      </c>
    </row>
    <row r="81" spans="1:3" x14ac:dyDescent="0.35">
      <c r="A81" s="10" t="s">
        <v>40</v>
      </c>
      <c r="B81" t="s">
        <v>560</v>
      </c>
      <c r="C81" s="22" t="s">
        <v>671</v>
      </c>
    </row>
    <row r="82" spans="1:3" x14ac:dyDescent="0.35">
      <c r="A82" s="10" t="s">
        <v>10</v>
      </c>
      <c r="B82" s="22" t="s">
        <v>560</v>
      </c>
      <c r="C82" s="22" t="s">
        <v>584</v>
      </c>
    </row>
    <row r="83" spans="1:3" x14ac:dyDescent="0.35">
      <c r="A83" s="22" t="s">
        <v>72</v>
      </c>
      <c r="B83" s="22" t="s">
        <v>585</v>
      </c>
      <c r="C83" s="22" t="s">
        <v>586</v>
      </c>
    </row>
    <row r="84" spans="1:3" x14ac:dyDescent="0.35">
      <c r="A84" s="22" t="s">
        <v>587</v>
      </c>
      <c r="B84" s="22" t="s">
        <v>585</v>
      </c>
      <c r="C84" s="22" t="s">
        <v>588</v>
      </c>
    </row>
    <row r="85" spans="1:3" x14ac:dyDescent="0.35">
      <c r="A85" s="10" t="s">
        <v>82</v>
      </c>
      <c r="B85" s="22" t="s">
        <v>585</v>
      </c>
      <c r="C85" s="22" t="s">
        <v>589</v>
      </c>
    </row>
    <row r="86" spans="1:3" x14ac:dyDescent="0.35">
      <c r="A86" t="s">
        <v>83</v>
      </c>
      <c r="B86" s="22" t="s">
        <v>585</v>
      </c>
      <c r="C86" s="22" t="s">
        <v>590</v>
      </c>
    </row>
    <row r="87" spans="1:3" x14ac:dyDescent="0.35">
      <c r="A87" t="s">
        <v>84</v>
      </c>
      <c r="B87" s="22" t="s">
        <v>585</v>
      </c>
      <c r="C87" s="22" t="s">
        <v>591</v>
      </c>
    </row>
    <row r="88" spans="1:3" x14ac:dyDescent="0.35">
      <c r="A88" s="22" t="s">
        <v>536</v>
      </c>
      <c r="B88" s="22" t="s">
        <v>585</v>
      </c>
      <c r="C88" s="22" t="s">
        <v>592</v>
      </c>
    </row>
    <row r="89" spans="1:3" x14ac:dyDescent="0.35">
      <c r="A89" s="22" t="s">
        <v>593</v>
      </c>
      <c r="B89" s="22" t="s">
        <v>585</v>
      </c>
      <c r="C89" s="22" t="s">
        <v>594</v>
      </c>
    </row>
    <row r="90" spans="1:3" x14ac:dyDescent="0.35">
      <c r="A90" s="22" t="s">
        <v>595</v>
      </c>
      <c r="B90" s="22" t="s">
        <v>585</v>
      </c>
      <c r="C90" s="22" t="s">
        <v>596</v>
      </c>
    </row>
    <row r="91" spans="1:3" x14ac:dyDescent="0.35">
      <c r="A91" s="22" t="s">
        <v>597</v>
      </c>
      <c r="B91" s="22" t="s">
        <v>585</v>
      </c>
      <c r="C91" s="22" t="s">
        <v>598</v>
      </c>
    </row>
    <row r="92" spans="1:3" x14ac:dyDescent="0.35">
      <c r="A92" s="22" t="s">
        <v>599</v>
      </c>
      <c r="B92" s="22" t="s">
        <v>585</v>
      </c>
      <c r="C92" s="22" t="s">
        <v>600</v>
      </c>
    </row>
    <row r="93" spans="1:3" x14ac:dyDescent="0.35">
      <c r="A93" s="22" t="s">
        <v>601</v>
      </c>
      <c r="B93" s="22" t="s">
        <v>585</v>
      </c>
      <c r="C93" s="22" t="s">
        <v>602</v>
      </c>
    </row>
    <row r="94" spans="1:3" x14ac:dyDescent="0.35">
      <c r="A94" s="22" t="s">
        <v>603</v>
      </c>
      <c r="B94" s="22" t="s">
        <v>585</v>
      </c>
      <c r="C94" s="22" t="s">
        <v>604</v>
      </c>
    </row>
    <row r="95" spans="1:3" x14ac:dyDescent="0.35">
      <c r="A95" s="22" t="s">
        <v>639</v>
      </c>
      <c r="B95" s="22" t="s">
        <v>585</v>
      </c>
      <c r="C95" s="22" t="s">
        <v>533</v>
      </c>
    </row>
    <row r="96" spans="1:3" x14ac:dyDescent="0.35">
      <c r="A96" s="22" t="s">
        <v>641</v>
      </c>
      <c r="B96" s="22" t="s">
        <v>585</v>
      </c>
      <c r="C96" s="22" t="s">
        <v>534</v>
      </c>
    </row>
    <row r="97" spans="1:3" x14ac:dyDescent="0.35">
      <c r="A97" s="22" t="s">
        <v>640</v>
      </c>
      <c r="B97" s="22" t="s">
        <v>585</v>
      </c>
      <c r="C97" s="22" t="s">
        <v>535</v>
      </c>
    </row>
    <row r="98" spans="1:3" x14ac:dyDescent="0.35">
      <c r="A98" s="10" t="s">
        <v>605</v>
      </c>
      <c r="B98" s="22" t="s">
        <v>606</v>
      </c>
      <c r="C98" s="22" t="s">
        <v>607</v>
      </c>
    </row>
    <row r="99" spans="1:3" x14ac:dyDescent="0.35">
      <c r="A99" s="10" t="s">
        <v>35</v>
      </c>
      <c r="B99" s="22" t="s">
        <v>606</v>
      </c>
      <c r="C99" s="22" t="s">
        <v>608</v>
      </c>
    </row>
    <row r="100" spans="1:3" x14ac:dyDescent="0.35">
      <c r="A100" s="10" t="s">
        <v>609</v>
      </c>
      <c r="B100" s="22" t="s">
        <v>606</v>
      </c>
      <c r="C100" s="22" t="s">
        <v>610</v>
      </c>
    </row>
    <row r="101" spans="1:3" x14ac:dyDescent="0.35">
      <c r="A101" s="22" t="s">
        <v>611</v>
      </c>
      <c r="B101" s="22" t="s">
        <v>606</v>
      </c>
      <c r="C101" s="22" t="s">
        <v>612</v>
      </c>
    </row>
    <row r="102" spans="1:3" x14ac:dyDescent="0.35">
      <c r="A102" s="22" t="s">
        <v>613</v>
      </c>
      <c r="B102" s="22" t="s">
        <v>606</v>
      </c>
      <c r="C102" s="22" t="s">
        <v>614</v>
      </c>
    </row>
    <row r="103" spans="1:3" x14ac:dyDescent="0.35">
      <c r="A103" s="22" t="s">
        <v>615</v>
      </c>
      <c r="B103" s="22" t="s">
        <v>606</v>
      </c>
      <c r="C103" s="22" t="s">
        <v>616</v>
      </c>
    </row>
    <row r="104" spans="1:3" x14ac:dyDescent="0.35">
      <c r="A104" t="s">
        <v>51</v>
      </c>
      <c r="B104" t="s">
        <v>672</v>
      </c>
      <c r="C104" t="s">
        <v>673</v>
      </c>
    </row>
    <row r="105" spans="1:3" x14ac:dyDescent="0.35">
      <c r="A105" s="10" t="s">
        <v>52</v>
      </c>
      <c r="B105" t="s">
        <v>672</v>
      </c>
      <c r="C105" t="s">
        <v>675</v>
      </c>
    </row>
    <row r="106" spans="1:3" x14ac:dyDescent="0.35">
      <c r="A106" s="10" t="s">
        <v>53</v>
      </c>
      <c r="B106" t="s">
        <v>672</v>
      </c>
      <c r="C106" t="s">
        <v>674</v>
      </c>
    </row>
    <row r="107" spans="1:3" x14ac:dyDescent="0.35">
      <c r="A107" t="s">
        <v>200</v>
      </c>
      <c r="B107" t="s">
        <v>676</v>
      </c>
      <c r="C107" t="s">
        <v>677</v>
      </c>
    </row>
    <row r="108" spans="1:3" x14ac:dyDescent="0.35">
      <c r="A108" t="s">
        <v>200</v>
      </c>
      <c r="B108" t="s">
        <v>678</v>
      </c>
      <c r="C108" t="s">
        <v>679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CE75BF797CA478220C858628E7F81" ma:contentTypeVersion="14" ma:contentTypeDescription="Create a new document." ma:contentTypeScope="" ma:versionID="1c1fb319286ea20d1f0ced4b09088a86">
  <xsd:schema xmlns:xsd="http://www.w3.org/2001/XMLSchema" xmlns:xs="http://www.w3.org/2001/XMLSchema" xmlns:p="http://schemas.microsoft.com/office/2006/metadata/properties" xmlns:ns2="eb148968-4fe9-4e02-9b5e-3562f858ae63" xmlns:ns3="b88bfaad-99db-4310-9ffa-0f2688efd424" targetNamespace="http://schemas.microsoft.com/office/2006/metadata/properties" ma:root="true" ma:fieldsID="63769ad31166bb39c2a6c8e4da0a6789" ns2:_="" ns3:_="">
    <xsd:import namespace="eb148968-4fe9-4e02-9b5e-3562f858ae63"/>
    <xsd:import namespace="b88bfaad-99db-4310-9ffa-0f2688efd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48968-4fe9-4e02-9b5e-3562f858a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08d1d87-b09d-4cd3-ac4d-4870d3366b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bfaad-99db-4310-9ffa-0f2688efd4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c13ec55-cee7-4fb3-80a4-1303ec669480}" ma:internalName="TaxCatchAll" ma:showField="CatchAllData" ma:web="b88bfaad-99db-4310-9ffa-0f2688efd4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148968-4fe9-4e02-9b5e-3562f858ae63">
      <Terms xmlns="http://schemas.microsoft.com/office/infopath/2007/PartnerControls"/>
    </lcf76f155ced4ddcb4097134ff3c332f>
    <TaxCatchAll xmlns="b88bfaad-99db-4310-9ffa-0f2688efd4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177A30-DC4D-4092-A210-2F0D89265F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48968-4fe9-4e02-9b5e-3562f858ae63"/>
    <ds:schemaRef ds:uri="b88bfaad-99db-4310-9ffa-0f2688efd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41B9C2-5BFF-4268-AD17-EB2BDED56E40}">
  <ds:schemaRefs>
    <ds:schemaRef ds:uri="b88bfaad-99db-4310-9ffa-0f2688efd424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b148968-4fe9-4e02-9b5e-3562f858ae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7D7783-8731-4D43-BBDB-5FB05A2319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PlotData</vt:lpstr>
      <vt:lpstr>TreeData</vt:lpstr>
      <vt:lpstr>Monarchs</vt:lpstr>
      <vt:lpstr>Regeneration</vt:lpstr>
      <vt:lpstr>FineFuels</vt:lpstr>
      <vt:lpstr>HeavyFuels</vt:lpstr>
      <vt:lpstr>FineFuelsCalc</vt:lpstr>
      <vt:lpstr>HeavyFuelCalc</vt:lpstr>
      <vt:lpstr>Metadata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Marc -FS</dc:creator>
  <cp:keywords/>
  <dc:description/>
  <cp:lastModifiedBy>Bri Baker</cp:lastModifiedBy>
  <cp:revision/>
  <dcterms:created xsi:type="dcterms:W3CDTF">2023-06-02T20:39:58Z</dcterms:created>
  <dcterms:modified xsi:type="dcterms:W3CDTF">2024-10-09T20:39:42Z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0x0101009D9CE75BF797CA478220C858628E7F81</vt:lpwstr>
  </property>
  <property fmtid="{D5CDD505-2E9C-101B-9397-08002B2CF9AE}" pid="3" name="MediaServiceImageTags">
    <vt:lpwstr/>
  </property>
</Properties>
</file>