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shw\Desktop\FINANCIAL PLANNING\"/>
    </mc:Choice>
  </mc:AlternateContent>
  <bookViews>
    <workbookView xWindow="0" yWindow="0" windowWidth="11970" windowHeight="9660"/>
  </bookViews>
  <sheets>
    <sheet name="Summary" sheetId="12" r:id="rId1"/>
    <sheet name="Calculations" sheetId="4" r:id="rId2"/>
    <sheet name="Theorretical Data" sheetId="1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  <c r="M97" i="13"/>
  <c r="M96" i="13"/>
  <c r="N115" i="13" s="1"/>
  <c r="N116" i="13" s="1"/>
  <c r="N117" i="13" s="1"/>
  <c r="N118" i="13" s="1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D96" i="13"/>
  <c r="D103" i="13" s="1"/>
  <c r="M94" i="13"/>
  <c r="M52" i="13"/>
  <c r="N71" i="13" s="1"/>
  <c r="D52" i="13"/>
  <c r="D59" i="13" s="1"/>
  <c r="M50" i="13"/>
  <c r="G40" i="12"/>
  <c r="F40" i="12"/>
  <c r="M53" i="13" s="1"/>
  <c r="G36" i="12"/>
  <c r="D97" i="13" s="1"/>
  <c r="D98" i="13" s="1"/>
  <c r="F36" i="12"/>
  <c r="D53" i="13" s="1"/>
  <c r="D54" i="13" s="1"/>
  <c r="M7" i="13"/>
  <c r="D7" i="13"/>
  <c r="D8" i="13" s="1"/>
  <c r="E29" i="13" s="1"/>
  <c r="M6" i="13"/>
  <c r="N27" i="13" s="1"/>
  <c r="D6" i="13"/>
  <c r="D15" i="13" s="1"/>
  <c r="M4" i="13"/>
  <c r="M27" i="13"/>
  <c r="K34" i="4"/>
  <c r="J34" i="4"/>
  <c r="I34" i="4"/>
  <c r="F22" i="12"/>
  <c r="G22" i="12" s="1"/>
  <c r="K9" i="4"/>
  <c r="J9" i="4"/>
  <c r="I9" i="4"/>
  <c r="F15" i="12"/>
  <c r="G15" i="12" s="1"/>
  <c r="H9" i="4"/>
  <c r="AB11" i="4" s="1"/>
  <c r="AB151" i="4" l="1"/>
  <c r="AB143" i="4"/>
  <c r="AB135" i="4"/>
  <c r="AB123" i="4"/>
  <c r="AB115" i="4"/>
  <c r="AB101" i="4"/>
  <c r="AB93" i="4"/>
  <c r="AB85" i="4"/>
  <c r="AB73" i="4"/>
  <c r="AB65" i="4"/>
  <c r="AB50" i="4"/>
  <c r="AB42" i="4"/>
  <c r="AB34" i="4"/>
  <c r="AB21" i="4"/>
  <c r="AB13" i="4"/>
  <c r="AB152" i="4"/>
  <c r="AB144" i="4"/>
  <c r="AB136" i="4"/>
  <c r="AB124" i="4"/>
  <c r="AB116" i="4"/>
  <c r="AB102" i="4"/>
  <c r="AB94" i="4"/>
  <c r="AB86" i="4"/>
  <c r="AB74" i="4"/>
  <c r="AB66" i="4"/>
  <c r="AB51" i="4"/>
  <c r="AB43" i="4"/>
  <c r="AB35" i="4"/>
  <c r="AB22" i="4"/>
  <c r="AB14" i="4"/>
  <c r="AB148" i="4"/>
  <c r="AB140" i="4"/>
  <c r="AB128" i="4"/>
  <c r="AB120" i="4"/>
  <c r="AB112" i="4"/>
  <c r="AB98" i="4"/>
  <c r="AB90" i="4"/>
  <c r="AB78" i="4"/>
  <c r="AB70" i="4"/>
  <c r="AB62" i="4"/>
  <c r="AB47" i="4"/>
  <c r="AB39" i="4"/>
  <c r="AB26" i="4"/>
  <c r="AB18" i="4"/>
  <c r="AB10" i="4"/>
  <c r="AB147" i="4"/>
  <c r="AB139" i="4"/>
  <c r="AB127" i="4"/>
  <c r="AB119" i="4"/>
  <c r="AB111" i="4"/>
  <c r="AB97" i="4"/>
  <c r="AB89" i="4"/>
  <c r="AB77" i="4"/>
  <c r="AB69" i="4"/>
  <c r="AB61" i="4"/>
  <c r="AB46" i="4"/>
  <c r="AB38" i="4"/>
  <c r="AB25" i="4"/>
  <c r="AB17" i="4"/>
  <c r="AB9" i="4"/>
  <c r="AB154" i="4"/>
  <c r="AB150" i="4"/>
  <c r="AB146" i="4"/>
  <c r="AB142" i="4"/>
  <c r="AB138" i="4"/>
  <c r="AB130" i="4"/>
  <c r="AB126" i="4"/>
  <c r="AB122" i="4"/>
  <c r="AB118" i="4"/>
  <c r="AB114" i="4"/>
  <c r="AB104" i="4"/>
  <c r="AB100" i="4"/>
  <c r="AB96" i="4"/>
  <c r="AB92" i="4"/>
  <c r="AB88" i="4"/>
  <c r="AB80" i="4"/>
  <c r="O10" i="12" s="1"/>
  <c r="AB76" i="4"/>
  <c r="AB72" i="4"/>
  <c r="AB68" i="4"/>
  <c r="AB64" i="4"/>
  <c r="AB53" i="4"/>
  <c r="AB49" i="4"/>
  <c r="AB45" i="4"/>
  <c r="AB41" i="4"/>
  <c r="AB37" i="4"/>
  <c r="AB28" i="4"/>
  <c r="AB24" i="4"/>
  <c r="AB20" i="4"/>
  <c r="AB16" i="4"/>
  <c r="AB12" i="4"/>
  <c r="AB153" i="4"/>
  <c r="AB149" i="4"/>
  <c r="AB145" i="4"/>
  <c r="AB141" i="4"/>
  <c r="AB137" i="4"/>
  <c r="AB129" i="4"/>
  <c r="AB125" i="4"/>
  <c r="AB121" i="4"/>
  <c r="AB117" i="4"/>
  <c r="AB113" i="4"/>
  <c r="AB103" i="4"/>
  <c r="AB99" i="4"/>
  <c r="AB95" i="4"/>
  <c r="AB91" i="4"/>
  <c r="AB87" i="4"/>
  <c r="AB79" i="4"/>
  <c r="AB75" i="4"/>
  <c r="AB71" i="4"/>
  <c r="AB67" i="4"/>
  <c r="AB63" i="4"/>
  <c r="AB52" i="4"/>
  <c r="AB48" i="4"/>
  <c r="AB44" i="4"/>
  <c r="AB40" i="4"/>
  <c r="AB36" i="4"/>
  <c r="AB27" i="4"/>
  <c r="AB23" i="4"/>
  <c r="AB19" i="4"/>
  <c r="AB15" i="4"/>
  <c r="E108" i="13"/>
  <c r="G44" i="13"/>
  <c r="G40" i="13"/>
  <c r="G36" i="13"/>
  <c r="G32" i="13"/>
  <c r="G28" i="13"/>
  <c r="G43" i="13"/>
  <c r="G39" i="13"/>
  <c r="G35" i="13"/>
  <c r="G31" i="13"/>
  <c r="G27" i="13"/>
  <c r="G24" i="13"/>
  <c r="G42" i="13"/>
  <c r="G38" i="13"/>
  <c r="G34" i="13"/>
  <c r="G30" i="13"/>
  <c r="G26" i="13"/>
  <c r="J26" i="13" s="1"/>
  <c r="G45" i="13"/>
  <c r="G41" i="13"/>
  <c r="G37" i="13"/>
  <c r="G33" i="13"/>
  <c r="G29" i="13"/>
  <c r="G25" i="13"/>
  <c r="E120" i="13"/>
  <c r="E83" i="13"/>
  <c r="D86" i="13"/>
  <c r="E110" i="13"/>
  <c r="E122" i="13"/>
  <c r="D70" i="13"/>
  <c r="C71" i="13" s="1"/>
  <c r="E63" i="13"/>
  <c r="E103" i="13"/>
  <c r="E113" i="13"/>
  <c r="E128" i="13"/>
  <c r="E65" i="13"/>
  <c r="E104" i="13"/>
  <c r="E114" i="13"/>
  <c r="E130" i="13"/>
  <c r="D82" i="13"/>
  <c r="D66" i="13"/>
  <c r="E75" i="13"/>
  <c r="E106" i="13"/>
  <c r="E111" i="13"/>
  <c r="E116" i="13"/>
  <c r="E124" i="13"/>
  <c r="E132" i="13"/>
  <c r="M98" i="13"/>
  <c r="D78" i="13"/>
  <c r="D62" i="13"/>
  <c r="E61" i="13"/>
  <c r="E79" i="13"/>
  <c r="E102" i="13"/>
  <c r="E107" i="13"/>
  <c r="E112" i="13"/>
  <c r="E118" i="13"/>
  <c r="E126" i="13"/>
  <c r="D58" i="13"/>
  <c r="D74" i="13"/>
  <c r="D89" i="13"/>
  <c r="D85" i="13"/>
  <c r="D81" i="13"/>
  <c r="D77" i="13"/>
  <c r="D73" i="13"/>
  <c r="D69" i="13"/>
  <c r="D65" i="13"/>
  <c r="D61" i="13"/>
  <c r="D133" i="13"/>
  <c r="D129" i="13"/>
  <c r="D125" i="13"/>
  <c r="D121" i="13"/>
  <c r="D117" i="13"/>
  <c r="D113" i="13"/>
  <c r="D109" i="13"/>
  <c r="D105" i="13"/>
  <c r="E59" i="13"/>
  <c r="E67" i="13"/>
  <c r="E87" i="13"/>
  <c r="E105" i="13"/>
  <c r="E109" i="13"/>
  <c r="E115" i="13"/>
  <c r="E117" i="13"/>
  <c r="E119" i="13"/>
  <c r="E121" i="13"/>
  <c r="E123" i="13"/>
  <c r="E125" i="13"/>
  <c r="E127" i="13"/>
  <c r="E129" i="13"/>
  <c r="E131" i="13"/>
  <c r="E133" i="13"/>
  <c r="D88" i="13"/>
  <c r="D84" i="13"/>
  <c r="D80" i="13"/>
  <c r="D76" i="13"/>
  <c r="D72" i="13"/>
  <c r="D68" i="13"/>
  <c r="D64" i="13"/>
  <c r="D60" i="13"/>
  <c r="D132" i="13"/>
  <c r="D128" i="13"/>
  <c r="D124" i="13"/>
  <c r="D120" i="13"/>
  <c r="D116" i="13"/>
  <c r="D112" i="13"/>
  <c r="D108" i="13"/>
  <c r="D104" i="13"/>
  <c r="D102" i="13"/>
  <c r="D130" i="13"/>
  <c r="D126" i="13"/>
  <c r="D122" i="13"/>
  <c r="D118" i="13"/>
  <c r="D114" i="13"/>
  <c r="C115" i="13" s="1"/>
  <c r="D110" i="13"/>
  <c r="D106" i="13"/>
  <c r="D87" i="13"/>
  <c r="D83" i="13"/>
  <c r="D79" i="13"/>
  <c r="D75" i="13"/>
  <c r="D71" i="13"/>
  <c r="C69" i="13" s="1"/>
  <c r="C68" i="13" s="1"/>
  <c r="D67" i="13"/>
  <c r="D63" i="13"/>
  <c r="D131" i="13"/>
  <c r="D127" i="13"/>
  <c r="D123" i="13"/>
  <c r="D119" i="13"/>
  <c r="D115" i="13"/>
  <c r="C113" i="13" s="1"/>
  <c r="D111" i="13"/>
  <c r="D107" i="13"/>
  <c r="E69" i="13"/>
  <c r="E74" i="13"/>
  <c r="E78" i="13"/>
  <c r="E82" i="13"/>
  <c r="E86" i="13"/>
  <c r="E58" i="13"/>
  <c r="E60" i="13"/>
  <c r="E62" i="13"/>
  <c r="E64" i="13"/>
  <c r="E66" i="13"/>
  <c r="E68" i="13"/>
  <c r="E73" i="13"/>
  <c r="E77" i="13"/>
  <c r="E81" i="13"/>
  <c r="E85" i="13"/>
  <c r="E89" i="13"/>
  <c r="E70" i="13"/>
  <c r="E71" i="13"/>
  <c r="E72" i="13"/>
  <c r="E76" i="13"/>
  <c r="E80" i="13"/>
  <c r="E84" i="13"/>
  <c r="E88" i="13"/>
  <c r="M54" i="13"/>
  <c r="N72" i="13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N88" i="13" s="1"/>
  <c r="N89" i="13" s="1"/>
  <c r="E24" i="13"/>
  <c r="E16" i="13"/>
  <c r="E23" i="13"/>
  <c r="E15" i="13"/>
  <c r="E20" i="13"/>
  <c r="E19" i="13"/>
  <c r="D14" i="13"/>
  <c r="D38" i="13"/>
  <c r="D34" i="13"/>
  <c r="D26" i="13"/>
  <c r="D18" i="13"/>
  <c r="E22" i="13"/>
  <c r="E18" i="13"/>
  <c r="E14" i="13"/>
  <c r="D44" i="13"/>
  <c r="D40" i="13"/>
  <c r="D36" i="13"/>
  <c r="D32" i="13"/>
  <c r="D28" i="13"/>
  <c r="D24" i="13"/>
  <c r="D20" i="13"/>
  <c r="D16" i="13"/>
  <c r="D42" i="13"/>
  <c r="D30" i="13"/>
  <c r="D22" i="13"/>
  <c r="D45" i="13"/>
  <c r="D41" i="13"/>
  <c r="D37" i="13"/>
  <c r="D33" i="13"/>
  <c r="D29" i="13"/>
  <c r="D25" i="13"/>
  <c r="D21" i="13"/>
  <c r="D17" i="13"/>
  <c r="E25" i="13"/>
  <c r="E21" i="13"/>
  <c r="E17" i="13"/>
  <c r="D43" i="13"/>
  <c r="D39" i="13"/>
  <c r="D35" i="13"/>
  <c r="D31" i="13"/>
  <c r="D27" i="13"/>
  <c r="C25" i="13" s="1"/>
  <c r="D23" i="13"/>
  <c r="D19" i="13"/>
  <c r="M8" i="13"/>
  <c r="E39" i="13"/>
  <c r="E26" i="13"/>
  <c r="E38" i="13"/>
  <c r="E44" i="13"/>
  <c r="E34" i="13"/>
  <c r="E28" i="13"/>
  <c r="E42" i="13"/>
  <c r="E32" i="13"/>
  <c r="E43" i="13"/>
  <c r="E36" i="13"/>
  <c r="E27" i="13"/>
  <c r="E31" i="13"/>
  <c r="E40" i="13"/>
  <c r="E35" i="13"/>
  <c r="E30" i="13"/>
  <c r="O30" i="13"/>
  <c r="N28" i="13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E45" i="13"/>
  <c r="E41" i="13"/>
  <c r="E37" i="13"/>
  <c r="E33" i="13"/>
  <c r="Q10" i="12"/>
  <c r="M10" i="12"/>
  <c r="K135" i="4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I135" i="4"/>
  <c r="K85" i="4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I85" i="4"/>
  <c r="I86" i="4" s="1"/>
  <c r="I87" i="4" s="1"/>
  <c r="K111" i="4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J111" i="4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I111" i="4"/>
  <c r="I112" i="4" s="1"/>
  <c r="I113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I61" i="4"/>
  <c r="H135" i="4"/>
  <c r="H111" i="4"/>
  <c r="H85" i="4"/>
  <c r="H61" i="4"/>
  <c r="H34" i="4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5" i="4"/>
  <c r="I36" i="4" s="1"/>
  <c r="L34" i="4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I10" i="4"/>
  <c r="I11" i="4" s="1"/>
  <c r="M9" i="4"/>
  <c r="L9" i="4"/>
  <c r="F70" i="13" l="1"/>
  <c r="E85" i="4" s="1"/>
  <c r="N85" i="4" s="1"/>
  <c r="Q85" i="4" s="1"/>
  <c r="C72" i="13"/>
  <c r="C73" i="13" s="1"/>
  <c r="J25" i="13"/>
  <c r="I26" i="13"/>
  <c r="I25" i="13"/>
  <c r="C112" i="13"/>
  <c r="F112" i="13" s="1"/>
  <c r="F113" i="13"/>
  <c r="F114" i="13"/>
  <c r="E111" i="4" s="1"/>
  <c r="N111" i="4" s="1"/>
  <c r="Q111" i="4" s="1"/>
  <c r="O133" i="13"/>
  <c r="O131" i="13"/>
  <c r="O129" i="13"/>
  <c r="O127" i="13"/>
  <c r="O125" i="13"/>
  <c r="O123" i="13"/>
  <c r="O121" i="13"/>
  <c r="O119" i="13"/>
  <c r="O117" i="13"/>
  <c r="O115" i="13"/>
  <c r="O132" i="13"/>
  <c r="O130" i="13"/>
  <c r="O128" i="13"/>
  <c r="O126" i="13"/>
  <c r="O124" i="13"/>
  <c r="O122" i="13"/>
  <c r="O120" i="13"/>
  <c r="O118" i="13"/>
  <c r="O116" i="13"/>
  <c r="O114" i="13"/>
  <c r="F71" i="13"/>
  <c r="E86" i="4" s="1"/>
  <c r="C116" i="13"/>
  <c r="F116" i="13" s="1"/>
  <c r="F115" i="13"/>
  <c r="E136" i="4" s="1"/>
  <c r="E61" i="4"/>
  <c r="N61" i="4" s="1"/>
  <c r="C111" i="13"/>
  <c r="O28" i="13"/>
  <c r="O89" i="13"/>
  <c r="O85" i="13"/>
  <c r="O81" i="13"/>
  <c r="O77" i="13"/>
  <c r="O73" i="13"/>
  <c r="O88" i="13"/>
  <c r="O84" i="13"/>
  <c r="O80" i="13"/>
  <c r="O76" i="13"/>
  <c r="O72" i="13"/>
  <c r="O86" i="13"/>
  <c r="O82" i="13"/>
  <c r="O78" i="13"/>
  <c r="O74" i="13"/>
  <c r="O70" i="13"/>
  <c r="O87" i="13"/>
  <c r="O83" i="13"/>
  <c r="O79" i="13"/>
  <c r="O75" i="13"/>
  <c r="O71" i="13"/>
  <c r="F69" i="13"/>
  <c r="F72" i="13"/>
  <c r="C67" i="13"/>
  <c r="F68" i="13"/>
  <c r="C24" i="13"/>
  <c r="I24" i="13" s="1"/>
  <c r="F25" i="13"/>
  <c r="O31" i="13"/>
  <c r="O26" i="13"/>
  <c r="P26" i="13" s="1"/>
  <c r="F9" i="4" s="1"/>
  <c r="O32" i="13"/>
  <c r="O39" i="13"/>
  <c r="O36" i="13"/>
  <c r="O38" i="13"/>
  <c r="O41" i="13"/>
  <c r="O43" i="13"/>
  <c r="O40" i="13"/>
  <c r="O35" i="13"/>
  <c r="O27" i="13"/>
  <c r="P27" i="13" s="1"/>
  <c r="O44" i="13"/>
  <c r="O29" i="13"/>
  <c r="O37" i="13"/>
  <c r="O34" i="13"/>
  <c r="O45" i="13"/>
  <c r="O33" i="13"/>
  <c r="O42" i="13"/>
  <c r="M28" i="13"/>
  <c r="M61" i="4"/>
  <c r="P61" i="4" s="1"/>
  <c r="M34" i="4"/>
  <c r="P34" i="4" s="1"/>
  <c r="M135" i="4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36" i="4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L135" i="4"/>
  <c r="I136" i="4"/>
  <c r="L85" i="4"/>
  <c r="L111" i="4"/>
  <c r="L112" i="4"/>
  <c r="L61" i="4"/>
  <c r="I62" i="4"/>
  <c r="M111" i="4"/>
  <c r="M85" i="4"/>
  <c r="P85" i="4" s="1"/>
  <c r="I114" i="4"/>
  <c r="L113" i="4"/>
  <c r="I88" i="4"/>
  <c r="L35" i="4"/>
  <c r="I37" i="4"/>
  <c r="L36" i="4"/>
  <c r="L11" i="4"/>
  <c r="I12" i="4"/>
  <c r="L10" i="4"/>
  <c r="P9" i="4"/>
  <c r="C117" i="13" l="1"/>
  <c r="F117" i="13" s="1"/>
  <c r="J24" i="13"/>
  <c r="E62" i="4"/>
  <c r="E135" i="4"/>
  <c r="N135" i="4" s="1"/>
  <c r="Q135" i="4" s="1"/>
  <c r="P114" i="13"/>
  <c r="F135" i="4" s="1"/>
  <c r="O135" i="4" s="1"/>
  <c r="R135" i="4" s="1"/>
  <c r="M115" i="13"/>
  <c r="M71" i="13"/>
  <c r="P70" i="13"/>
  <c r="E87" i="4"/>
  <c r="E63" i="4"/>
  <c r="C110" i="13"/>
  <c r="F111" i="13"/>
  <c r="C66" i="13"/>
  <c r="F67" i="13"/>
  <c r="F73" i="13"/>
  <c r="C74" i="13"/>
  <c r="C23" i="13"/>
  <c r="F24" i="13"/>
  <c r="K25" i="13" s="1"/>
  <c r="F34" i="4"/>
  <c r="O34" i="4" s="1"/>
  <c r="R34" i="4" s="1"/>
  <c r="E112" i="4"/>
  <c r="E137" i="4"/>
  <c r="E113" i="4"/>
  <c r="AD9" i="4"/>
  <c r="O9" i="4"/>
  <c r="F35" i="4"/>
  <c r="AD35" i="4" s="1"/>
  <c r="F10" i="4"/>
  <c r="AD10" i="4" s="1"/>
  <c r="P28" i="13"/>
  <c r="M29" i="13"/>
  <c r="L87" i="4"/>
  <c r="P135" i="4"/>
  <c r="Q61" i="4"/>
  <c r="L86" i="4"/>
  <c r="I137" i="4"/>
  <c r="L136" i="4"/>
  <c r="I63" i="4"/>
  <c r="L62" i="4"/>
  <c r="P111" i="4"/>
  <c r="I115" i="4"/>
  <c r="L114" i="4"/>
  <c r="I89" i="4"/>
  <c r="L88" i="4"/>
  <c r="I38" i="4"/>
  <c r="L37" i="4"/>
  <c r="I13" i="4"/>
  <c r="L12" i="4"/>
  <c r="C118" i="13" l="1"/>
  <c r="F118" i="13" s="1"/>
  <c r="F111" i="4"/>
  <c r="O111" i="4" s="1"/>
  <c r="R111" i="4" s="1"/>
  <c r="S111" i="4" s="1"/>
  <c r="AD135" i="4"/>
  <c r="M116" i="13"/>
  <c r="P115" i="13"/>
  <c r="F61" i="4"/>
  <c r="F85" i="4"/>
  <c r="O85" i="4" s="1"/>
  <c r="R85" i="4" s="1"/>
  <c r="S85" i="4" s="1"/>
  <c r="M72" i="13"/>
  <c r="P71" i="13"/>
  <c r="E88" i="4"/>
  <c r="E64" i="4"/>
  <c r="C109" i="13"/>
  <c r="F110" i="13"/>
  <c r="C65" i="13"/>
  <c r="F66" i="13"/>
  <c r="F74" i="13"/>
  <c r="C75" i="13"/>
  <c r="C22" i="13"/>
  <c r="F23" i="13"/>
  <c r="K24" i="13" s="1"/>
  <c r="AD34" i="4"/>
  <c r="E138" i="4"/>
  <c r="E114" i="4"/>
  <c r="F36" i="4"/>
  <c r="AD36" i="4" s="1"/>
  <c r="F11" i="4"/>
  <c r="R9" i="4"/>
  <c r="P29" i="13"/>
  <c r="M30" i="13"/>
  <c r="S135" i="4"/>
  <c r="I138" i="4"/>
  <c r="L137" i="4"/>
  <c r="I64" i="4"/>
  <c r="L63" i="4"/>
  <c r="I116" i="4"/>
  <c r="L115" i="4"/>
  <c r="I90" i="4"/>
  <c r="L89" i="4"/>
  <c r="I39" i="4"/>
  <c r="L38" i="4"/>
  <c r="L13" i="4"/>
  <c r="I14" i="4"/>
  <c r="C119" i="13" l="1"/>
  <c r="C120" i="13" s="1"/>
  <c r="AD111" i="4"/>
  <c r="AD85" i="4"/>
  <c r="F62" i="4"/>
  <c r="AD62" i="4" s="1"/>
  <c r="F86" i="4"/>
  <c r="AD86" i="4" s="1"/>
  <c r="F136" i="4"/>
  <c r="AD136" i="4" s="1"/>
  <c r="F112" i="4"/>
  <c r="AD112" i="4" s="1"/>
  <c r="O61" i="4"/>
  <c r="R61" i="4" s="1"/>
  <c r="S61" i="4" s="1"/>
  <c r="AD61" i="4"/>
  <c r="M73" i="13"/>
  <c r="P72" i="13"/>
  <c r="M117" i="13"/>
  <c r="P116" i="13"/>
  <c r="E89" i="4"/>
  <c r="E65" i="4"/>
  <c r="C108" i="13"/>
  <c r="F109" i="13"/>
  <c r="C64" i="13"/>
  <c r="F65" i="13"/>
  <c r="C76" i="13"/>
  <c r="F75" i="13"/>
  <c r="C21" i="13"/>
  <c r="F22" i="13"/>
  <c r="E139" i="4"/>
  <c r="E115" i="4"/>
  <c r="F37" i="4"/>
  <c r="AD37" i="4" s="1"/>
  <c r="F12" i="4"/>
  <c r="AD12" i="4" s="1"/>
  <c r="P30" i="13"/>
  <c r="M31" i="13"/>
  <c r="AD11" i="4"/>
  <c r="I139" i="4"/>
  <c r="L138" i="4"/>
  <c r="I65" i="4"/>
  <c r="L64" i="4"/>
  <c r="I117" i="4"/>
  <c r="L116" i="4"/>
  <c r="I91" i="4"/>
  <c r="L90" i="4"/>
  <c r="I40" i="4"/>
  <c r="L39" i="4"/>
  <c r="I15" i="4"/>
  <c r="L14" i="4"/>
  <c r="F119" i="13" l="1"/>
  <c r="E140" i="4" s="1"/>
  <c r="P73" i="13"/>
  <c r="M74" i="13"/>
  <c r="F113" i="4"/>
  <c r="AD113" i="4" s="1"/>
  <c r="F137" i="4"/>
  <c r="AD137" i="4" s="1"/>
  <c r="M118" i="13"/>
  <c r="P117" i="13"/>
  <c r="F63" i="4"/>
  <c r="AD63" i="4" s="1"/>
  <c r="F87" i="4"/>
  <c r="AD87" i="4" s="1"/>
  <c r="E90" i="4"/>
  <c r="E66" i="4"/>
  <c r="G75" i="13"/>
  <c r="H75" i="13" s="1"/>
  <c r="G119" i="13"/>
  <c r="H119" i="13" s="1"/>
  <c r="C121" i="13"/>
  <c r="F120" i="13"/>
  <c r="C107" i="13"/>
  <c r="F108" i="13"/>
  <c r="C63" i="13"/>
  <c r="F64" i="13"/>
  <c r="G74" i="13" s="1"/>
  <c r="H74" i="13" s="1"/>
  <c r="C77" i="13"/>
  <c r="F76" i="13"/>
  <c r="F21" i="13"/>
  <c r="C20" i="13"/>
  <c r="F38" i="4"/>
  <c r="AD38" i="4" s="1"/>
  <c r="F13" i="4"/>
  <c r="P31" i="13"/>
  <c r="M32" i="13"/>
  <c r="I140" i="4"/>
  <c r="L139" i="4"/>
  <c r="I66" i="4"/>
  <c r="L65" i="4"/>
  <c r="I118" i="4"/>
  <c r="L117" i="4"/>
  <c r="I92" i="4"/>
  <c r="L91" i="4"/>
  <c r="I41" i="4"/>
  <c r="L40" i="4"/>
  <c r="L15" i="4"/>
  <c r="I16" i="4"/>
  <c r="E116" i="4" l="1"/>
  <c r="G120" i="13"/>
  <c r="H120" i="13" s="1"/>
  <c r="I120" i="13" s="1"/>
  <c r="I75" i="13"/>
  <c r="J75" i="13"/>
  <c r="I119" i="13"/>
  <c r="J119" i="13"/>
  <c r="I74" i="13"/>
  <c r="J74" i="13"/>
  <c r="G118" i="13"/>
  <c r="H118" i="13" s="1"/>
  <c r="F138" i="4"/>
  <c r="AD138" i="4" s="1"/>
  <c r="F114" i="4"/>
  <c r="AD114" i="4" s="1"/>
  <c r="M75" i="13"/>
  <c r="P74" i="13"/>
  <c r="M119" i="13"/>
  <c r="P118" i="13"/>
  <c r="F88" i="4"/>
  <c r="AD88" i="4" s="1"/>
  <c r="F64" i="4"/>
  <c r="AD64" i="4" s="1"/>
  <c r="E91" i="4"/>
  <c r="E67" i="4"/>
  <c r="C106" i="13"/>
  <c r="F107" i="13"/>
  <c r="G117" i="13" s="1"/>
  <c r="H117" i="13" s="1"/>
  <c r="F121" i="13"/>
  <c r="G121" i="13" s="1"/>
  <c r="H121" i="13" s="1"/>
  <c r="C122" i="13"/>
  <c r="F77" i="13"/>
  <c r="C78" i="13"/>
  <c r="G76" i="13"/>
  <c r="H76" i="13" s="1"/>
  <c r="C62" i="13"/>
  <c r="F63" i="13"/>
  <c r="G73" i="13" s="1"/>
  <c r="H73" i="13" s="1"/>
  <c r="F20" i="13"/>
  <c r="C19" i="13"/>
  <c r="E141" i="4"/>
  <c r="E117" i="4"/>
  <c r="F39" i="4"/>
  <c r="AD39" i="4" s="1"/>
  <c r="F14" i="4"/>
  <c r="P32" i="13"/>
  <c r="M33" i="13"/>
  <c r="AD13" i="4"/>
  <c r="I141" i="4"/>
  <c r="L140" i="4"/>
  <c r="I67" i="4"/>
  <c r="L66" i="4"/>
  <c r="I119" i="4"/>
  <c r="L118" i="4"/>
  <c r="I93" i="4"/>
  <c r="L92" i="4"/>
  <c r="I42" i="4"/>
  <c r="L41" i="4"/>
  <c r="I17" i="4"/>
  <c r="L16" i="4"/>
  <c r="J120" i="13" l="1"/>
  <c r="K74" i="13"/>
  <c r="G89" i="4" s="1"/>
  <c r="K75" i="13"/>
  <c r="G66" i="4" s="1"/>
  <c r="K120" i="13"/>
  <c r="G141" i="4" s="1"/>
  <c r="K119" i="13"/>
  <c r="G116" i="4" s="1"/>
  <c r="I73" i="13"/>
  <c r="J73" i="13"/>
  <c r="I117" i="13"/>
  <c r="J117" i="13"/>
  <c r="J118" i="13"/>
  <c r="I118" i="13"/>
  <c r="I121" i="13"/>
  <c r="J121" i="13"/>
  <c r="I76" i="13"/>
  <c r="J76" i="13"/>
  <c r="F139" i="4"/>
  <c r="AD139" i="4" s="1"/>
  <c r="F115" i="4"/>
  <c r="AD115" i="4" s="1"/>
  <c r="P119" i="13"/>
  <c r="M120" i="13"/>
  <c r="F89" i="4"/>
  <c r="AD89" i="4" s="1"/>
  <c r="F65" i="4"/>
  <c r="AD65" i="4" s="1"/>
  <c r="M76" i="13"/>
  <c r="P75" i="13"/>
  <c r="E92" i="4"/>
  <c r="E68" i="4"/>
  <c r="F122" i="13"/>
  <c r="C123" i="13"/>
  <c r="C105" i="13"/>
  <c r="F106" i="13"/>
  <c r="G116" i="13" s="1"/>
  <c r="H116" i="13" s="1"/>
  <c r="F78" i="13"/>
  <c r="C79" i="13"/>
  <c r="C61" i="13"/>
  <c r="F62" i="13"/>
  <c r="G72" i="13" s="1"/>
  <c r="H72" i="13" s="1"/>
  <c r="G77" i="13"/>
  <c r="H77" i="13" s="1"/>
  <c r="F19" i="13"/>
  <c r="C18" i="13"/>
  <c r="E142" i="4"/>
  <c r="E118" i="4"/>
  <c r="F40" i="4"/>
  <c r="AD40" i="4" s="1"/>
  <c r="F15" i="4"/>
  <c r="P33" i="13"/>
  <c r="M34" i="13"/>
  <c r="AD14" i="4"/>
  <c r="L141" i="4"/>
  <c r="I142" i="4"/>
  <c r="I68" i="4"/>
  <c r="L67" i="4"/>
  <c r="I120" i="4"/>
  <c r="L119" i="4"/>
  <c r="I94" i="4"/>
  <c r="L93" i="4"/>
  <c r="I43" i="4"/>
  <c r="L42" i="4"/>
  <c r="L17" i="4"/>
  <c r="I18" i="4"/>
  <c r="G90" i="4" l="1"/>
  <c r="G65" i="4"/>
  <c r="G117" i="4"/>
  <c r="G140" i="4"/>
  <c r="K76" i="13"/>
  <c r="G67" i="4" s="1"/>
  <c r="K118" i="13"/>
  <c r="G139" i="4" s="1"/>
  <c r="K73" i="13"/>
  <c r="G64" i="4" s="1"/>
  <c r="K121" i="13"/>
  <c r="G142" i="4" s="1"/>
  <c r="K117" i="13"/>
  <c r="G138" i="4" s="1"/>
  <c r="J116" i="13"/>
  <c r="I116" i="13"/>
  <c r="I77" i="13"/>
  <c r="J77" i="13"/>
  <c r="I72" i="13"/>
  <c r="J72" i="13"/>
  <c r="F66" i="4"/>
  <c r="AD66" i="4" s="1"/>
  <c r="F90" i="4"/>
  <c r="AD90" i="4" s="1"/>
  <c r="M77" i="13"/>
  <c r="P76" i="13"/>
  <c r="M121" i="13"/>
  <c r="P120" i="13"/>
  <c r="F140" i="4"/>
  <c r="AD140" i="4" s="1"/>
  <c r="F116" i="4"/>
  <c r="AD116" i="4" s="1"/>
  <c r="E93" i="4"/>
  <c r="E69" i="4"/>
  <c r="G122" i="13"/>
  <c r="H122" i="13" s="1"/>
  <c r="F123" i="13"/>
  <c r="C124" i="13"/>
  <c r="C104" i="13"/>
  <c r="F105" i="13"/>
  <c r="G115" i="13" s="1"/>
  <c r="H115" i="13" s="1"/>
  <c r="C80" i="13"/>
  <c r="F79" i="13"/>
  <c r="C60" i="13"/>
  <c r="F61" i="13"/>
  <c r="G71" i="13" s="1"/>
  <c r="H71" i="13" s="1"/>
  <c r="G78" i="13"/>
  <c r="H78" i="13" s="1"/>
  <c r="F18" i="13"/>
  <c r="C17" i="13"/>
  <c r="E143" i="4"/>
  <c r="E119" i="4"/>
  <c r="F41" i="4"/>
  <c r="AD41" i="4" s="1"/>
  <c r="F16" i="4"/>
  <c r="P34" i="13"/>
  <c r="M35" i="13"/>
  <c r="AD15" i="4"/>
  <c r="L142" i="4"/>
  <c r="I143" i="4"/>
  <c r="L68" i="4"/>
  <c r="I69" i="4"/>
  <c r="I121" i="4"/>
  <c r="L120" i="4"/>
  <c r="I95" i="4"/>
  <c r="L94" i="4"/>
  <c r="I44" i="4"/>
  <c r="L43" i="4"/>
  <c r="I19" i="4"/>
  <c r="L18" i="4"/>
  <c r="G115" i="4" l="1"/>
  <c r="G88" i="4"/>
  <c r="G91" i="4"/>
  <c r="G118" i="4"/>
  <c r="K72" i="13"/>
  <c r="G63" i="4" s="1"/>
  <c r="K116" i="13"/>
  <c r="G137" i="4" s="1"/>
  <c r="G114" i="4"/>
  <c r="K77" i="13"/>
  <c r="G68" i="4" s="1"/>
  <c r="I71" i="13"/>
  <c r="J71" i="13"/>
  <c r="I78" i="13"/>
  <c r="J78" i="13"/>
  <c r="I115" i="13"/>
  <c r="J115" i="13"/>
  <c r="J122" i="13"/>
  <c r="I122" i="13"/>
  <c r="F117" i="4"/>
  <c r="AD117" i="4" s="1"/>
  <c r="F141" i="4"/>
  <c r="AD141" i="4" s="1"/>
  <c r="F67" i="4"/>
  <c r="AD67" i="4" s="1"/>
  <c r="F91" i="4"/>
  <c r="AD91" i="4" s="1"/>
  <c r="M78" i="13"/>
  <c r="P77" i="13"/>
  <c r="P121" i="13"/>
  <c r="M122" i="13"/>
  <c r="E94" i="4"/>
  <c r="E70" i="4"/>
  <c r="G123" i="13"/>
  <c r="H123" i="13" s="1"/>
  <c r="C103" i="13"/>
  <c r="F104" i="13"/>
  <c r="G114" i="13" s="1"/>
  <c r="H114" i="13" s="1"/>
  <c r="C125" i="13"/>
  <c r="F124" i="13"/>
  <c r="C81" i="13"/>
  <c r="F80" i="13"/>
  <c r="C59" i="13"/>
  <c r="F60" i="13"/>
  <c r="G70" i="13" s="1"/>
  <c r="H70" i="13" s="1"/>
  <c r="G79" i="13"/>
  <c r="H79" i="13" s="1"/>
  <c r="F17" i="13"/>
  <c r="C16" i="13"/>
  <c r="E144" i="4"/>
  <c r="E120" i="4"/>
  <c r="F42" i="4"/>
  <c r="AD42" i="4" s="1"/>
  <c r="F17" i="4"/>
  <c r="P35" i="13"/>
  <c r="M36" i="13"/>
  <c r="AD16" i="4"/>
  <c r="L143" i="4"/>
  <c r="I144" i="4"/>
  <c r="I70" i="4"/>
  <c r="L69" i="4"/>
  <c r="I122" i="4"/>
  <c r="L121" i="4"/>
  <c r="I96" i="4"/>
  <c r="L95" i="4"/>
  <c r="I45" i="4"/>
  <c r="L44" i="4"/>
  <c r="L19" i="4"/>
  <c r="I20" i="4"/>
  <c r="K115" i="13" l="1"/>
  <c r="G112" i="4" s="1"/>
  <c r="K71" i="13"/>
  <c r="G86" i="4" s="1"/>
  <c r="G92" i="4"/>
  <c r="G87" i="4"/>
  <c r="G113" i="4"/>
  <c r="K122" i="13"/>
  <c r="G119" i="4" s="1"/>
  <c r="K78" i="13"/>
  <c r="G93" i="4" s="1"/>
  <c r="J114" i="13"/>
  <c r="I114" i="13"/>
  <c r="I79" i="13"/>
  <c r="J79" i="13"/>
  <c r="I123" i="13"/>
  <c r="J123" i="13"/>
  <c r="I70" i="13"/>
  <c r="J70" i="13"/>
  <c r="G62" i="4"/>
  <c r="G136" i="4"/>
  <c r="P122" i="13"/>
  <c r="M123" i="13"/>
  <c r="F142" i="4"/>
  <c r="AD142" i="4" s="1"/>
  <c r="F118" i="4"/>
  <c r="AD118" i="4" s="1"/>
  <c r="F92" i="4"/>
  <c r="AD92" i="4" s="1"/>
  <c r="F68" i="4"/>
  <c r="AD68" i="4" s="1"/>
  <c r="P78" i="13"/>
  <c r="M79" i="13"/>
  <c r="E95" i="4"/>
  <c r="E71" i="4"/>
  <c r="F125" i="13"/>
  <c r="C126" i="13"/>
  <c r="G124" i="13"/>
  <c r="H124" i="13" s="1"/>
  <c r="C102" i="13"/>
  <c r="F102" i="13" s="1"/>
  <c r="F103" i="13"/>
  <c r="G113" i="13" s="1"/>
  <c r="H113" i="13" s="1"/>
  <c r="G80" i="13"/>
  <c r="H80" i="13" s="1"/>
  <c r="C58" i="13"/>
  <c r="F58" i="13" s="1"/>
  <c r="F59" i="13"/>
  <c r="G69" i="13" s="1"/>
  <c r="H69" i="13" s="1"/>
  <c r="F81" i="13"/>
  <c r="C82" i="13"/>
  <c r="F16" i="13"/>
  <c r="C15" i="13"/>
  <c r="E145" i="4"/>
  <c r="E121" i="4"/>
  <c r="F43" i="4"/>
  <c r="AD43" i="4" s="1"/>
  <c r="F18" i="4"/>
  <c r="P36" i="13"/>
  <c r="M37" i="13"/>
  <c r="AD17" i="4"/>
  <c r="L144" i="4"/>
  <c r="I145" i="4"/>
  <c r="I71" i="4"/>
  <c r="L70" i="4"/>
  <c r="I123" i="4"/>
  <c r="L122" i="4"/>
  <c r="I97" i="4"/>
  <c r="L96" i="4"/>
  <c r="I46" i="4"/>
  <c r="L45" i="4"/>
  <c r="I21" i="4"/>
  <c r="L20" i="4"/>
  <c r="G143" i="4" l="1"/>
  <c r="K70" i="13"/>
  <c r="G85" i="4" s="1"/>
  <c r="K79" i="13"/>
  <c r="G94" i="4" s="1"/>
  <c r="K114" i="13"/>
  <c r="G135" i="4" s="1"/>
  <c r="K123" i="13"/>
  <c r="G120" i="4" s="1"/>
  <c r="G69" i="4"/>
  <c r="J124" i="13"/>
  <c r="I124" i="13"/>
  <c r="I69" i="13"/>
  <c r="J69" i="13"/>
  <c r="I113" i="13"/>
  <c r="J113" i="13"/>
  <c r="I80" i="13"/>
  <c r="J80" i="13"/>
  <c r="F93" i="4"/>
  <c r="AD93" i="4" s="1"/>
  <c r="F69" i="4"/>
  <c r="AD69" i="4" s="1"/>
  <c r="M124" i="13"/>
  <c r="P123" i="13"/>
  <c r="P79" i="13"/>
  <c r="M80" i="13"/>
  <c r="F143" i="4"/>
  <c r="AD143" i="4" s="1"/>
  <c r="F119" i="4"/>
  <c r="AD119" i="4" s="1"/>
  <c r="G112" i="13"/>
  <c r="H112" i="13" s="1"/>
  <c r="I112" i="13" s="1"/>
  <c r="E96" i="4"/>
  <c r="E72" i="4"/>
  <c r="F126" i="13"/>
  <c r="C127" i="13"/>
  <c r="G125" i="13"/>
  <c r="H125" i="13" s="1"/>
  <c r="G68" i="13"/>
  <c r="H68" i="13" s="1"/>
  <c r="I68" i="13" s="1"/>
  <c r="F82" i="13"/>
  <c r="C83" i="13"/>
  <c r="G81" i="13"/>
  <c r="H81" i="13" s="1"/>
  <c r="F15" i="13"/>
  <c r="C14" i="13"/>
  <c r="F14" i="13" s="1"/>
  <c r="E146" i="4"/>
  <c r="E122" i="4"/>
  <c r="F44" i="4"/>
  <c r="AD44" i="4" s="1"/>
  <c r="F19" i="4"/>
  <c r="P37" i="13"/>
  <c r="M38" i="13"/>
  <c r="AD18" i="4"/>
  <c r="L145" i="4"/>
  <c r="I146" i="4"/>
  <c r="L71" i="4"/>
  <c r="I72" i="4"/>
  <c r="I124" i="4"/>
  <c r="L123" i="4"/>
  <c r="I98" i="4"/>
  <c r="L97" i="4"/>
  <c r="I47" i="4"/>
  <c r="L46" i="4"/>
  <c r="L21" i="4"/>
  <c r="I22" i="4"/>
  <c r="G144" i="4" l="1"/>
  <c r="G61" i="4"/>
  <c r="G70" i="4"/>
  <c r="G111" i="4"/>
  <c r="U111" i="4" s="1"/>
  <c r="Y111" i="4" s="1"/>
  <c r="N112" i="4" s="1"/>
  <c r="Q112" i="4" s="1"/>
  <c r="K113" i="13"/>
  <c r="K124" i="13"/>
  <c r="G145" i="4" s="1"/>
  <c r="K80" i="13"/>
  <c r="G95" i="4" s="1"/>
  <c r="K69" i="13"/>
  <c r="I125" i="13"/>
  <c r="J125" i="13"/>
  <c r="I81" i="13"/>
  <c r="J81" i="13"/>
  <c r="J68" i="13"/>
  <c r="K68" i="13" s="1"/>
  <c r="J112" i="13"/>
  <c r="K112" i="13" s="1"/>
  <c r="F144" i="4"/>
  <c r="AD144" i="4" s="1"/>
  <c r="F120" i="4"/>
  <c r="AD120" i="4" s="1"/>
  <c r="M81" i="13"/>
  <c r="P80" i="13"/>
  <c r="M125" i="13"/>
  <c r="P124" i="13"/>
  <c r="F70" i="4"/>
  <c r="AD70" i="4" s="1"/>
  <c r="F94" i="4"/>
  <c r="AD94" i="4" s="1"/>
  <c r="V135" i="4"/>
  <c r="Z135" i="4" s="1"/>
  <c r="O136" i="4" s="1"/>
  <c r="R136" i="4" s="1"/>
  <c r="U135" i="4"/>
  <c r="Y135" i="4" s="1"/>
  <c r="N136" i="4" s="1"/>
  <c r="Q136" i="4" s="1"/>
  <c r="T135" i="4"/>
  <c r="E97" i="4"/>
  <c r="E73" i="4"/>
  <c r="G126" i="13"/>
  <c r="H126" i="13" s="1"/>
  <c r="F127" i="13"/>
  <c r="C128" i="13"/>
  <c r="C84" i="13"/>
  <c r="F83" i="13"/>
  <c r="G82" i="13"/>
  <c r="H82" i="13" s="1"/>
  <c r="E147" i="4"/>
  <c r="E123" i="4"/>
  <c r="F45" i="4"/>
  <c r="AD45" i="4" s="1"/>
  <c r="F20" i="4"/>
  <c r="P38" i="13"/>
  <c r="M39" i="13"/>
  <c r="AD19" i="4"/>
  <c r="L146" i="4"/>
  <c r="I147" i="4"/>
  <c r="I73" i="4"/>
  <c r="L72" i="4"/>
  <c r="I125" i="4"/>
  <c r="L124" i="4"/>
  <c r="I99" i="4"/>
  <c r="L98" i="4"/>
  <c r="I48" i="4"/>
  <c r="L47" i="4"/>
  <c r="I23" i="4"/>
  <c r="L22" i="4"/>
  <c r="T111" i="4" l="1"/>
  <c r="V111" i="4"/>
  <c r="Z111" i="4" s="1"/>
  <c r="O112" i="4" s="1"/>
  <c r="R112" i="4" s="1"/>
  <c r="G121" i="4"/>
  <c r="G71" i="4"/>
  <c r="K125" i="13"/>
  <c r="G146" i="4" s="1"/>
  <c r="K81" i="13"/>
  <c r="G96" i="4" s="1"/>
  <c r="J126" i="13"/>
  <c r="I126" i="13"/>
  <c r="I82" i="13"/>
  <c r="J82" i="13"/>
  <c r="M82" i="13"/>
  <c r="P81" i="13"/>
  <c r="F121" i="4"/>
  <c r="AD121" i="4" s="1"/>
  <c r="F145" i="4"/>
  <c r="AD145" i="4" s="1"/>
  <c r="F95" i="4"/>
  <c r="AD95" i="4" s="1"/>
  <c r="F71" i="4"/>
  <c r="AD71" i="4" s="1"/>
  <c r="M126" i="13"/>
  <c r="P125" i="13"/>
  <c r="X135" i="4"/>
  <c r="M136" i="4" s="1"/>
  <c r="P136" i="4" s="1"/>
  <c r="S136" i="4" s="1"/>
  <c r="W135" i="4"/>
  <c r="X111" i="4"/>
  <c r="M112" i="4" s="1"/>
  <c r="P112" i="4" s="1"/>
  <c r="T61" i="4"/>
  <c r="V61" i="4"/>
  <c r="Z61" i="4" s="1"/>
  <c r="O62" i="4" s="1"/>
  <c r="R62" i="4" s="1"/>
  <c r="U61" i="4"/>
  <c r="Y61" i="4" s="1"/>
  <c r="N62" i="4" s="1"/>
  <c r="Q62" i="4" s="1"/>
  <c r="E98" i="4"/>
  <c r="E74" i="4"/>
  <c r="U85" i="4"/>
  <c r="Y85" i="4" s="1"/>
  <c r="N86" i="4" s="1"/>
  <c r="Q86" i="4" s="1"/>
  <c r="V85" i="4"/>
  <c r="Z85" i="4" s="1"/>
  <c r="O86" i="4" s="1"/>
  <c r="R86" i="4" s="1"/>
  <c r="T85" i="4"/>
  <c r="C129" i="13"/>
  <c r="F128" i="13"/>
  <c r="G127" i="13"/>
  <c r="H127" i="13" s="1"/>
  <c r="C85" i="13"/>
  <c r="F84" i="13"/>
  <c r="G83" i="13"/>
  <c r="H83" i="13" s="1"/>
  <c r="E148" i="4"/>
  <c r="E124" i="4"/>
  <c r="F46" i="4"/>
  <c r="AD46" i="4" s="1"/>
  <c r="F21" i="4"/>
  <c r="P39" i="13"/>
  <c r="M40" i="13"/>
  <c r="AD20" i="4"/>
  <c r="L147" i="4"/>
  <c r="I148" i="4"/>
  <c r="I74" i="4"/>
  <c r="L73" i="4"/>
  <c r="I126" i="4"/>
  <c r="L125" i="4"/>
  <c r="I100" i="4"/>
  <c r="L99" i="4"/>
  <c r="I49" i="4"/>
  <c r="L48" i="4"/>
  <c r="L23" i="4"/>
  <c r="I24" i="4"/>
  <c r="S112" i="4" l="1"/>
  <c r="W111" i="4"/>
  <c r="K126" i="13"/>
  <c r="G123" i="4" s="1"/>
  <c r="G122" i="4"/>
  <c r="K82" i="13"/>
  <c r="G97" i="4" s="1"/>
  <c r="G72" i="4"/>
  <c r="I83" i="13"/>
  <c r="J83" i="13"/>
  <c r="I127" i="13"/>
  <c r="J127" i="13"/>
  <c r="G147" i="4"/>
  <c r="F122" i="4"/>
  <c r="AD122" i="4" s="1"/>
  <c r="F146" i="4"/>
  <c r="AD146" i="4" s="1"/>
  <c r="P126" i="13"/>
  <c r="M127" i="13"/>
  <c r="F96" i="4"/>
  <c r="AD96" i="4" s="1"/>
  <c r="F72" i="4"/>
  <c r="AD72" i="4" s="1"/>
  <c r="P82" i="13"/>
  <c r="M83" i="13"/>
  <c r="T112" i="4"/>
  <c r="U112" i="4"/>
  <c r="Y112" i="4" s="1"/>
  <c r="N113" i="4" s="1"/>
  <c r="Q113" i="4" s="1"/>
  <c r="V112" i="4"/>
  <c r="Z112" i="4" s="1"/>
  <c r="O113" i="4" s="1"/>
  <c r="R113" i="4" s="1"/>
  <c r="U136" i="4"/>
  <c r="Y136" i="4" s="1"/>
  <c r="N137" i="4" s="1"/>
  <c r="Q137" i="4" s="1"/>
  <c r="V136" i="4"/>
  <c r="Z136" i="4" s="1"/>
  <c r="O137" i="4" s="1"/>
  <c r="R137" i="4" s="1"/>
  <c r="T136" i="4"/>
  <c r="X85" i="4"/>
  <c r="M86" i="4" s="1"/>
  <c r="P86" i="4" s="1"/>
  <c r="W85" i="4"/>
  <c r="E99" i="4"/>
  <c r="E75" i="4"/>
  <c r="X61" i="4"/>
  <c r="M62" i="4" s="1"/>
  <c r="P62" i="4" s="1"/>
  <c r="W61" i="4"/>
  <c r="F129" i="13"/>
  <c r="C130" i="13"/>
  <c r="G128" i="13"/>
  <c r="H128" i="13" s="1"/>
  <c r="F85" i="13"/>
  <c r="C86" i="13"/>
  <c r="G84" i="13"/>
  <c r="H84" i="13" s="1"/>
  <c r="E149" i="4"/>
  <c r="E125" i="4"/>
  <c r="F47" i="4"/>
  <c r="AD47" i="4" s="1"/>
  <c r="F22" i="4"/>
  <c r="P40" i="13"/>
  <c r="M41" i="13"/>
  <c r="AD21" i="4"/>
  <c r="I149" i="4"/>
  <c r="L148" i="4"/>
  <c r="I75" i="4"/>
  <c r="L74" i="4"/>
  <c r="I127" i="4"/>
  <c r="L126" i="4"/>
  <c r="I101" i="4"/>
  <c r="L100" i="4"/>
  <c r="I50" i="4"/>
  <c r="L49" i="4"/>
  <c r="I25" i="4"/>
  <c r="L24" i="4"/>
  <c r="K127" i="13" l="1"/>
  <c r="G148" i="4" s="1"/>
  <c r="G73" i="4"/>
  <c r="K83" i="13"/>
  <c r="G98" i="4" s="1"/>
  <c r="I84" i="13"/>
  <c r="J84" i="13"/>
  <c r="J128" i="13"/>
  <c r="I128" i="13"/>
  <c r="G124" i="4"/>
  <c r="M84" i="13"/>
  <c r="P83" i="13"/>
  <c r="F73" i="4"/>
  <c r="AD73" i="4" s="1"/>
  <c r="F97" i="4"/>
  <c r="AD97" i="4" s="1"/>
  <c r="F147" i="4"/>
  <c r="AD147" i="4" s="1"/>
  <c r="F123" i="4"/>
  <c r="AD123" i="4" s="1"/>
  <c r="M128" i="13"/>
  <c r="P127" i="13"/>
  <c r="X136" i="4"/>
  <c r="M137" i="4" s="1"/>
  <c r="P137" i="4" s="1"/>
  <c r="W136" i="4"/>
  <c r="X112" i="4"/>
  <c r="M113" i="4" s="1"/>
  <c r="P113" i="4" s="1"/>
  <c r="W112" i="4"/>
  <c r="S62" i="4"/>
  <c r="E100" i="4"/>
  <c r="E76" i="4"/>
  <c r="S86" i="4"/>
  <c r="T86" i="4" s="1"/>
  <c r="G129" i="13"/>
  <c r="H129" i="13" s="1"/>
  <c r="F130" i="13"/>
  <c r="C131" i="13"/>
  <c r="G85" i="13"/>
  <c r="H85" i="13" s="1"/>
  <c r="F86" i="13"/>
  <c r="C87" i="13"/>
  <c r="E150" i="4"/>
  <c r="E126" i="4"/>
  <c r="F48" i="4"/>
  <c r="AD48" i="4" s="1"/>
  <c r="F23" i="4"/>
  <c r="P41" i="13"/>
  <c r="M42" i="13"/>
  <c r="AD22" i="4"/>
  <c r="L149" i="4"/>
  <c r="I150" i="4"/>
  <c r="L75" i="4"/>
  <c r="I76" i="4"/>
  <c r="I128" i="4"/>
  <c r="L127" i="4"/>
  <c r="I102" i="4"/>
  <c r="L101" i="4"/>
  <c r="I51" i="4"/>
  <c r="L50" i="4"/>
  <c r="L25" i="4"/>
  <c r="I26" i="4"/>
  <c r="G74" i="4" l="1"/>
  <c r="K128" i="13"/>
  <c r="G149" i="4" s="1"/>
  <c r="K84" i="13"/>
  <c r="G75" i="4" s="1"/>
  <c r="I85" i="13"/>
  <c r="J85" i="13"/>
  <c r="I129" i="13"/>
  <c r="J129" i="13"/>
  <c r="M129" i="13"/>
  <c r="P128" i="13"/>
  <c r="F98" i="4"/>
  <c r="AD98" i="4" s="1"/>
  <c r="F74" i="4"/>
  <c r="AD74" i="4" s="1"/>
  <c r="F124" i="4"/>
  <c r="AD124" i="4" s="1"/>
  <c r="F148" i="4"/>
  <c r="AD148" i="4" s="1"/>
  <c r="M85" i="13"/>
  <c r="P84" i="13"/>
  <c r="S113" i="4"/>
  <c r="T113" i="4" s="1"/>
  <c r="S137" i="4"/>
  <c r="T137" i="4" s="1"/>
  <c r="X86" i="4"/>
  <c r="M87" i="4" s="1"/>
  <c r="P87" i="4" s="1"/>
  <c r="E101" i="4"/>
  <c r="E77" i="4"/>
  <c r="V62" i="4"/>
  <c r="Z62" i="4" s="1"/>
  <c r="O63" i="4" s="1"/>
  <c r="R63" i="4" s="1"/>
  <c r="U62" i="4"/>
  <c r="Y62" i="4" s="1"/>
  <c r="N63" i="4" s="1"/>
  <c r="Q63" i="4" s="1"/>
  <c r="T62" i="4"/>
  <c r="U86" i="4"/>
  <c r="Y86" i="4" s="1"/>
  <c r="N87" i="4" s="1"/>
  <c r="Q87" i="4" s="1"/>
  <c r="V86" i="4"/>
  <c r="Z86" i="4" s="1"/>
  <c r="O87" i="4" s="1"/>
  <c r="R87" i="4" s="1"/>
  <c r="G130" i="13"/>
  <c r="H130" i="13" s="1"/>
  <c r="C132" i="13"/>
  <c r="F131" i="13"/>
  <c r="G86" i="13"/>
  <c r="H86" i="13" s="1"/>
  <c r="C88" i="13"/>
  <c r="F87" i="13"/>
  <c r="E151" i="4"/>
  <c r="E127" i="4"/>
  <c r="F49" i="4"/>
  <c r="AD49" i="4" s="1"/>
  <c r="F24" i="4"/>
  <c r="P42" i="13"/>
  <c r="M43" i="13"/>
  <c r="AD23" i="4"/>
  <c r="I151" i="4"/>
  <c r="L150" i="4"/>
  <c r="I77" i="4"/>
  <c r="L76" i="4"/>
  <c r="I129" i="4"/>
  <c r="L128" i="4"/>
  <c r="I103" i="4"/>
  <c r="L102" i="4"/>
  <c r="I52" i="4"/>
  <c r="L51" i="4"/>
  <c r="I27" i="4"/>
  <c r="L26" i="4"/>
  <c r="K85" i="13" l="1"/>
  <c r="G100" i="4" s="1"/>
  <c r="G125" i="4"/>
  <c r="G99" i="4"/>
  <c r="K129" i="13"/>
  <c r="G126" i="4" s="1"/>
  <c r="I86" i="13"/>
  <c r="J86" i="13"/>
  <c r="J130" i="13"/>
  <c r="I130" i="13"/>
  <c r="G76" i="4"/>
  <c r="M86" i="13"/>
  <c r="P85" i="13"/>
  <c r="F149" i="4"/>
  <c r="AD149" i="4" s="1"/>
  <c r="F125" i="4"/>
  <c r="AD125" i="4" s="1"/>
  <c r="F75" i="4"/>
  <c r="AD75" i="4" s="1"/>
  <c r="F99" i="4"/>
  <c r="AD99" i="4" s="1"/>
  <c r="M130" i="13"/>
  <c r="P129" i="13"/>
  <c r="V137" i="4"/>
  <c r="Z137" i="4" s="1"/>
  <c r="O138" i="4" s="1"/>
  <c r="R138" i="4" s="1"/>
  <c r="U137" i="4"/>
  <c r="Y137" i="4" s="1"/>
  <c r="N138" i="4" s="1"/>
  <c r="Q138" i="4" s="1"/>
  <c r="V113" i="4"/>
  <c r="Z113" i="4" s="1"/>
  <c r="O114" i="4" s="1"/>
  <c r="R114" i="4" s="1"/>
  <c r="U113" i="4"/>
  <c r="Y113" i="4" s="1"/>
  <c r="N114" i="4" s="1"/>
  <c r="Q114" i="4" s="1"/>
  <c r="X137" i="4"/>
  <c r="M138" i="4" s="1"/>
  <c r="P138" i="4" s="1"/>
  <c r="X113" i="4"/>
  <c r="M114" i="4" s="1"/>
  <c r="P114" i="4" s="1"/>
  <c r="E102" i="4"/>
  <c r="E78" i="4"/>
  <c r="W86" i="4"/>
  <c r="W62" i="4"/>
  <c r="X62" i="4"/>
  <c r="M63" i="4" s="1"/>
  <c r="P63" i="4" s="1"/>
  <c r="S63" i="4" s="1"/>
  <c r="S87" i="4"/>
  <c r="G131" i="13"/>
  <c r="H131" i="13" s="1"/>
  <c r="C133" i="13"/>
  <c r="F132" i="13"/>
  <c r="G87" i="13"/>
  <c r="H87" i="13" s="1"/>
  <c r="C89" i="13"/>
  <c r="F88" i="13"/>
  <c r="E152" i="4"/>
  <c r="E128" i="4"/>
  <c r="F50" i="4"/>
  <c r="AD50" i="4" s="1"/>
  <c r="F25" i="4"/>
  <c r="P43" i="13"/>
  <c r="M44" i="13"/>
  <c r="AD24" i="4"/>
  <c r="L151" i="4"/>
  <c r="I152" i="4"/>
  <c r="I78" i="4"/>
  <c r="L77" i="4"/>
  <c r="I130" i="4"/>
  <c r="L130" i="4" s="1"/>
  <c r="L129" i="4"/>
  <c r="I104" i="4"/>
  <c r="L104" i="4" s="1"/>
  <c r="L103" i="4"/>
  <c r="I53" i="4"/>
  <c r="L53" i="4" s="1"/>
  <c r="L52" i="4"/>
  <c r="L27" i="4"/>
  <c r="I28" i="4"/>
  <c r="L28" i="4" s="1"/>
  <c r="K130" i="13" l="1"/>
  <c r="G151" i="4" s="1"/>
  <c r="K86" i="13"/>
  <c r="G77" i="4" s="1"/>
  <c r="G150" i="4"/>
  <c r="I87" i="13"/>
  <c r="J87" i="13"/>
  <c r="I131" i="13"/>
  <c r="J131" i="13"/>
  <c r="F100" i="4"/>
  <c r="AD100" i="4" s="1"/>
  <c r="F76" i="4"/>
  <c r="AD76" i="4" s="1"/>
  <c r="M131" i="13"/>
  <c r="P130" i="13"/>
  <c r="F150" i="4"/>
  <c r="AD150" i="4" s="1"/>
  <c r="F126" i="4"/>
  <c r="AD126" i="4" s="1"/>
  <c r="P86" i="13"/>
  <c r="M87" i="13"/>
  <c r="W137" i="4"/>
  <c r="W113" i="4"/>
  <c r="S114" i="4"/>
  <c r="T114" i="4" s="1"/>
  <c r="S138" i="4"/>
  <c r="V138" i="4" s="1"/>
  <c r="Z138" i="4" s="1"/>
  <c r="O139" i="4" s="1"/>
  <c r="R139" i="4" s="1"/>
  <c r="U87" i="4"/>
  <c r="Y87" i="4" s="1"/>
  <c r="N88" i="4" s="1"/>
  <c r="Q88" i="4" s="1"/>
  <c r="T87" i="4"/>
  <c r="V87" i="4"/>
  <c r="Z87" i="4" s="1"/>
  <c r="O88" i="4" s="1"/>
  <c r="R88" i="4" s="1"/>
  <c r="U63" i="4"/>
  <c r="Y63" i="4" s="1"/>
  <c r="N64" i="4" s="1"/>
  <c r="Q64" i="4" s="1"/>
  <c r="T63" i="4"/>
  <c r="V63" i="4"/>
  <c r="Z63" i="4" s="1"/>
  <c r="O64" i="4" s="1"/>
  <c r="R64" i="4" s="1"/>
  <c r="E103" i="4"/>
  <c r="E79" i="4"/>
  <c r="F133" i="13"/>
  <c r="G132" i="13"/>
  <c r="H132" i="13" s="1"/>
  <c r="G88" i="13"/>
  <c r="H88" i="13" s="1"/>
  <c r="F89" i="13"/>
  <c r="E153" i="4"/>
  <c r="E129" i="4"/>
  <c r="F51" i="4"/>
  <c r="AD51" i="4" s="1"/>
  <c r="F26" i="4"/>
  <c r="P44" i="13"/>
  <c r="M45" i="13"/>
  <c r="AD25" i="4"/>
  <c r="L152" i="4"/>
  <c r="I153" i="4"/>
  <c r="L78" i="4"/>
  <c r="I79" i="4"/>
  <c r="G127" i="4" l="1"/>
  <c r="G101" i="4"/>
  <c r="K87" i="13"/>
  <c r="G78" i="4" s="1"/>
  <c r="K131" i="13"/>
  <c r="G152" i="4" s="1"/>
  <c r="J132" i="13"/>
  <c r="I132" i="13"/>
  <c r="I88" i="13"/>
  <c r="J88" i="13"/>
  <c r="M132" i="13"/>
  <c r="P131" i="13"/>
  <c r="M88" i="13"/>
  <c r="P87" i="13"/>
  <c r="F101" i="4"/>
  <c r="AD101" i="4" s="1"/>
  <c r="F77" i="4"/>
  <c r="AD77" i="4" s="1"/>
  <c r="F127" i="4"/>
  <c r="AD127" i="4" s="1"/>
  <c r="F151" i="4"/>
  <c r="AD151" i="4" s="1"/>
  <c r="V114" i="4"/>
  <c r="Z114" i="4" s="1"/>
  <c r="O115" i="4" s="1"/>
  <c r="R115" i="4" s="1"/>
  <c r="T138" i="4"/>
  <c r="U138" i="4"/>
  <c r="Y138" i="4" s="1"/>
  <c r="N139" i="4" s="1"/>
  <c r="Q139" i="4" s="1"/>
  <c r="U114" i="4"/>
  <c r="Y114" i="4" s="1"/>
  <c r="N115" i="4" s="1"/>
  <c r="Q115" i="4" s="1"/>
  <c r="X114" i="4"/>
  <c r="M115" i="4" s="1"/>
  <c r="P115" i="4" s="1"/>
  <c r="E104" i="4"/>
  <c r="E80" i="4"/>
  <c r="X87" i="4"/>
  <c r="M88" i="4" s="1"/>
  <c r="P88" i="4" s="1"/>
  <c r="W87" i="4"/>
  <c r="W63" i="4"/>
  <c r="X63" i="4"/>
  <c r="M64" i="4" s="1"/>
  <c r="P64" i="4" s="1"/>
  <c r="G133" i="13"/>
  <c r="H133" i="13" s="1"/>
  <c r="G89" i="13"/>
  <c r="H89" i="13" s="1"/>
  <c r="E154" i="4"/>
  <c r="E130" i="4"/>
  <c r="F52" i="4"/>
  <c r="AD52" i="4" s="1"/>
  <c r="F27" i="4"/>
  <c r="AD27" i="4" s="1"/>
  <c r="P45" i="13"/>
  <c r="AD26" i="4"/>
  <c r="I154" i="4"/>
  <c r="L154" i="4" s="1"/>
  <c r="L153" i="4"/>
  <c r="I80" i="4"/>
  <c r="L80" i="4" s="1"/>
  <c r="L79" i="4"/>
  <c r="G102" i="4" l="1"/>
  <c r="G128" i="4"/>
  <c r="K132" i="13"/>
  <c r="G129" i="4" s="1"/>
  <c r="K88" i="13"/>
  <c r="G103" i="4" s="1"/>
  <c r="I89" i="13"/>
  <c r="J89" i="13"/>
  <c r="I133" i="13"/>
  <c r="J133" i="13"/>
  <c r="F102" i="4"/>
  <c r="AD102" i="4" s="1"/>
  <c r="F78" i="4"/>
  <c r="AD78" i="4" s="1"/>
  <c r="M89" i="13"/>
  <c r="P89" i="13" s="1"/>
  <c r="P88" i="13"/>
  <c r="F152" i="4"/>
  <c r="AD152" i="4" s="1"/>
  <c r="F128" i="4"/>
  <c r="AD128" i="4" s="1"/>
  <c r="M133" i="13"/>
  <c r="P133" i="13" s="1"/>
  <c r="P132" i="13"/>
  <c r="W114" i="4"/>
  <c r="S115" i="4"/>
  <c r="T115" i="4" s="1"/>
  <c r="W138" i="4"/>
  <c r="X138" i="4"/>
  <c r="M139" i="4" s="1"/>
  <c r="P139" i="4" s="1"/>
  <c r="S139" i="4" s="1"/>
  <c r="V139" i="4" s="1"/>
  <c r="Z139" i="4" s="1"/>
  <c r="O140" i="4" s="1"/>
  <c r="R140" i="4" s="1"/>
  <c r="S64" i="4"/>
  <c r="T64" i="4" s="1"/>
  <c r="S88" i="4"/>
  <c r="F53" i="4"/>
  <c r="AD53" i="4" s="1"/>
  <c r="F28" i="4"/>
  <c r="AD28" i="4" s="1"/>
  <c r="M12" i="12" s="1"/>
  <c r="K89" i="13" l="1"/>
  <c r="G80" i="4" s="1"/>
  <c r="G153" i="4"/>
  <c r="G79" i="4"/>
  <c r="K133" i="13"/>
  <c r="G154" i="4" s="1"/>
  <c r="F129" i="4"/>
  <c r="AD129" i="4" s="1"/>
  <c r="F153" i="4"/>
  <c r="AD153" i="4" s="1"/>
  <c r="F103" i="4"/>
  <c r="AD103" i="4" s="1"/>
  <c r="F79" i="4"/>
  <c r="AD79" i="4" s="1"/>
  <c r="F154" i="4"/>
  <c r="AD154" i="4" s="1"/>
  <c r="F130" i="4"/>
  <c r="AD130" i="4" s="1"/>
  <c r="Q12" i="12" s="1"/>
  <c r="F104" i="4"/>
  <c r="AD104" i="4" s="1"/>
  <c r="F80" i="4"/>
  <c r="AD80" i="4" s="1"/>
  <c r="O12" i="12" s="1"/>
  <c r="U115" i="4"/>
  <c r="Y115" i="4" s="1"/>
  <c r="N116" i="4" s="1"/>
  <c r="Q116" i="4" s="1"/>
  <c r="V115" i="4"/>
  <c r="Z115" i="4" s="1"/>
  <c r="O116" i="4" s="1"/>
  <c r="R116" i="4" s="1"/>
  <c r="T139" i="4"/>
  <c r="X139" i="4" s="1"/>
  <c r="M140" i="4" s="1"/>
  <c r="P140" i="4" s="1"/>
  <c r="V88" i="4"/>
  <c r="Z88" i="4" s="1"/>
  <c r="O89" i="4" s="1"/>
  <c r="R89" i="4" s="1"/>
  <c r="U88" i="4"/>
  <c r="Y88" i="4" s="1"/>
  <c r="N89" i="4" s="1"/>
  <c r="Q89" i="4" s="1"/>
  <c r="U64" i="4"/>
  <c r="Y64" i="4" s="1"/>
  <c r="N65" i="4" s="1"/>
  <c r="Q65" i="4" s="1"/>
  <c r="V64" i="4"/>
  <c r="Z64" i="4" s="1"/>
  <c r="O65" i="4" s="1"/>
  <c r="R65" i="4" s="1"/>
  <c r="T88" i="4"/>
  <c r="U139" i="4"/>
  <c r="Y139" i="4" s="1"/>
  <c r="N140" i="4" s="1"/>
  <c r="Q140" i="4" s="1"/>
  <c r="X115" i="4"/>
  <c r="M116" i="4" s="1"/>
  <c r="P116" i="4" s="1"/>
  <c r="X64" i="4"/>
  <c r="M65" i="4" s="1"/>
  <c r="P65" i="4" s="1"/>
  <c r="G104" i="4" l="1"/>
  <c r="G130" i="4"/>
  <c r="W115" i="4"/>
  <c r="S140" i="4"/>
  <c r="U140" i="4" s="1"/>
  <c r="Y140" i="4" s="1"/>
  <c r="N141" i="4" s="1"/>
  <c r="Q141" i="4" s="1"/>
  <c r="W88" i="4"/>
  <c r="X88" i="4"/>
  <c r="M89" i="4" s="1"/>
  <c r="P89" i="4" s="1"/>
  <c r="S89" i="4" s="1"/>
  <c r="V89" i="4" s="1"/>
  <c r="Z89" i="4" s="1"/>
  <c r="O90" i="4" s="1"/>
  <c r="R90" i="4" s="1"/>
  <c r="W64" i="4"/>
  <c r="S65" i="4"/>
  <c r="T65" i="4" s="1"/>
  <c r="W139" i="4"/>
  <c r="S116" i="4"/>
  <c r="T140" i="4" l="1"/>
  <c r="X140" i="4" s="1"/>
  <c r="M141" i="4" s="1"/>
  <c r="P141" i="4" s="1"/>
  <c r="T89" i="4"/>
  <c r="X89" i="4" s="1"/>
  <c r="M90" i="4" s="1"/>
  <c r="P90" i="4" s="1"/>
  <c r="V140" i="4"/>
  <c r="Z140" i="4" s="1"/>
  <c r="O141" i="4" s="1"/>
  <c r="R141" i="4" s="1"/>
  <c r="U65" i="4"/>
  <c r="Y65" i="4" s="1"/>
  <c r="N66" i="4" s="1"/>
  <c r="Q66" i="4" s="1"/>
  <c r="V65" i="4"/>
  <c r="Z65" i="4" s="1"/>
  <c r="O66" i="4" s="1"/>
  <c r="R66" i="4" s="1"/>
  <c r="U89" i="4"/>
  <c r="Y89" i="4" s="1"/>
  <c r="N90" i="4" s="1"/>
  <c r="Q90" i="4" s="1"/>
  <c r="U116" i="4"/>
  <c r="Y116" i="4" s="1"/>
  <c r="N117" i="4" s="1"/>
  <c r="Q117" i="4" s="1"/>
  <c r="V116" i="4"/>
  <c r="Z116" i="4" s="1"/>
  <c r="O117" i="4" s="1"/>
  <c r="R117" i="4" s="1"/>
  <c r="T116" i="4"/>
  <c r="X65" i="4"/>
  <c r="M66" i="4" s="1"/>
  <c r="P66" i="4" s="1"/>
  <c r="W140" i="4" l="1"/>
  <c r="W65" i="4"/>
  <c r="W89" i="4"/>
  <c r="X116" i="4"/>
  <c r="M117" i="4" s="1"/>
  <c r="P117" i="4" s="1"/>
  <c r="W116" i="4"/>
  <c r="S141" i="4"/>
  <c r="S66" i="4"/>
  <c r="S90" i="4"/>
  <c r="T90" i="4" s="1"/>
  <c r="U141" i="4" l="1"/>
  <c r="Y141" i="4" s="1"/>
  <c r="N142" i="4" s="1"/>
  <c r="Q142" i="4" s="1"/>
  <c r="V141" i="4"/>
  <c r="Z141" i="4" s="1"/>
  <c r="O142" i="4" s="1"/>
  <c r="R142" i="4" s="1"/>
  <c r="T141" i="4"/>
  <c r="X141" i="4" s="1"/>
  <c r="M142" i="4" s="1"/>
  <c r="P142" i="4" s="1"/>
  <c r="S117" i="4"/>
  <c r="T117" i="4" s="1"/>
  <c r="X90" i="4"/>
  <c r="M91" i="4" s="1"/>
  <c r="P91" i="4" s="1"/>
  <c r="V90" i="4"/>
  <c r="Z90" i="4" s="1"/>
  <c r="O91" i="4" s="1"/>
  <c r="R91" i="4" s="1"/>
  <c r="U90" i="4"/>
  <c r="U66" i="4"/>
  <c r="Y66" i="4" s="1"/>
  <c r="N67" i="4" s="1"/>
  <c r="Q67" i="4" s="1"/>
  <c r="V66" i="4"/>
  <c r="Z66" i="4" s="1"/>
  <c r="O67" i="4" s="1"/>
  <c r="R67" i="4" s="1"/>
  <c r="T66" i="4"/>
  <c r="W90" i="4" l="1"/>
  <c r="V117" i="4"/>
  <c r="Z117" i="4" s="1"/>
  <c r="O118" i="4" s="1"/>
  <c r="R118" i="4" s="1"/>
  <c r="U117" i="4"/>
  <c r="Y117" i="4" s="1"/>
  <c r="N118" i="4" s="1"/>
  <c r="Q118" i="4" s="1"/>
  <c r="W141" i="4"/>
  <c r="Y90" i="4"/>
  <c r="N91" i="4" s="1"/>
  <c r="Q91" i="4" s="1"/>
  <c r="S91" i="4" s="1"/>
  <c r="X117" i="4"/>
  <c r="M118" i="4" s="1"/>
  <c r="P118" i="4" s="1"/>
  <c r="S142" i="4"/>
  <c r="V142" i="4" s="1"/>
  <c r="Z142" i="4" s="1"/>
  <c r="O143" i="4" s="1"/>
  <c r="R143" i="4" s="1"/>
  <c r="W66" i="4"/>
  <c r="X66" i="4"/>
  <c r="M67" i="4" s="1"/>
  <c r="P67" i="4" s="1"/>
  <c r="U142" i="4" l="1"/>
  <c r="Y142" i="4" s="1"/>
  <c r="N143" i="4" s="1"/>
  <c r="Q143" i="4" s="1"/>
  <c r="T142" i="4"/>
  <c r="X142" i="4" s="1"/>
  <c r="M143" i="4" s="1"/>
  <c r="P143" i="4" s="1"/>
  <c r="W117" i="4"/>
  <c r="U91" i="4"/>
  <c r="Y91" i="4" s="1"/>
  <c r="N92" i="4" s="1"/>
  <c r="Q92" i="4" s="1"/>
  <c r="V91" i="4"/>
  <c r="Z91" i="4" s="1"/>
  <c r="O92" i="4" s="1"/>
  <c r="R92" i="4" s="1"/>
  <c r="T91" i="4"/>
  <c r="X91" i="4" s="1"/>
  <c r="M92" i="4" s="1"/>
  <c r="P92" i="4" s="1"/>
  <c r="S118" i="4"/>
  <c r="U118" i="4" s="1"/>
  <c r="Y118" i="4" s="1"/>
  <c r="N119" i="4" s="1"/>
  <c r="Q119" i="4" s="1"/>
  <c r="S67" i="4"/>
  <c r="T67" i="4" s="1"/>
  <c r="W142" i="4" l="1"/>
  <c r="S143" i="4"/>
  <c r="T143" i="4" s="1"/>
  <c r="V118" i="4"/>
  <c r="Z118" i="4" s="1"/>
  <c r="O119" i="4" s="1"/>
  <c r="R119" i="4" s="1"/>
  <c r="T118" i="4"/>
  <c r="X118" i="4" s="1"/>
  <c r="M119" i="4" s="1"/>
  <c r="P119" i="4" s="1"/>
  <c r="S92" i="4"/>
  <c r="U92" i="4" s="1"/>
  <c r="Y92" i="4" s="1"/>
  <c r="N93" i="4" s="1"/>
  <c r="Q93" i="4" s="1"/>
  <c r="W91" i="4"/>
  <c r="V67" i="4"/>
  <c r="Z67" i="4" s="1"/>
  <c r="O68" i="4" s="1"/>
  <c r="R68" i="4" s="1"/>
  <c r="U67" i="4"/>
  <c r="Y67" i="4" s="1"/>
  <c r="N68" i="4" s="1"/>
  <c r="Q68" i="4" s="1"/>
  <c r="X67" i="4"/>
  <c r="M68" i="4" s="1"/>
  <c r="P68" i="4" s="1"/>
  <c r="V92" i="4" l="1"/>
  <c r="Z92" i="4" s="1"/>
  <c r="O93" i="4" s="1"/>
  <c r="R93" i="4" s="1"/>
  <c r="T92" i="4"/>
  <c r="X92" i="4" s="1"/>
  <c r="M93" i="4" s="1"/>
  <c r="P93" i="4" s="1"/>
  <c r="U143" i="4"/>
  <c r="Y143" i="4" s="1"/>
  <c r="N144" i="4" s="1"/>
  <c r="Q144" i="4" s="1"/>
  <c r="V143" i="4"/>
  <c r="Z143" i="4" s="1"/>
  <c r="O144" i="4" s="1"/>
  <c r="R144" i="4" s="1"/>
  <c r="S119" i="4"/>
  <c r="V119" i="4" s="1"/>
  <c r="Z119" i="4" s="1"/>
  <c r="O120" i="4" s="1"/>
  <c r="R120" i="4" s="1"/>
  <c r="W118" i="4"/>
  <c r="S68" i="4"/>
  <c r="T68" i="4" s="1"/>
  <c r="W67" i="4"/>
  <c r="X143" i="4"/>
  <c r="M144" i="4" s="1"/>
  <c r="P144" i="4" s="1"/>
  <c r="U68" i="4" l="1"/>
  <c r="Y68" i="4" s="1"/>
  <c r="N69" i="4" s="1"/>
  <c r="Q69" i="4" s="1"/>
  <c r="W143" i="4"/>
  <c r="S93" i="4"/>
  <c r="V93" i="4" s="1"/>
  <c r="Z93" i="4" s="1"/>
  <c r="O94" i="4" s="1"/>
  <c r="R94" i="4" s="1"/>
  <c r="W92" i="4"/>
  <c r="V68" i="4"/>
  <c r="Z68" i="4" s="1"/>
  <c r="O69" i="4" s="1"/>
  <c r="R69" i="4" s="1"/>
  <c r="T119" i="4"/>
  <c r="X119" i="4" s="1"/>
  <c r="M120" i="4" s="1"/>
  <c r="P120" i="4" s="1"/>
  <c r="U119" i="4"/>
  <c r="Y119" i="4" s="1"/>
  <c r="N120" i="4" s="1"/>
  <c r="Q120" i="4" s="1"/>
  <c r="S144" i="4"/>
  <c r="X68" i="4"/>
  <c r="M69" i="4" s="1"/>
  <c r="P69" i="4" s="1"/>
  <c r="U93" i="4" l="1"/>
  <c r="Y93" i="4" s="1"/>
  <c r="N94" i="4" s="1"/>
  <c r="Q94" i="4" s="1"/>
  <c r="T93" i="4"/>
  <c r="X93" i="4" s="1"/>
  <c r="M94" i="4" s="1"/>
  <c r="P94" i="4" s="1"/>
  <c r="W68" i="4"/>
  <c r="S69" i="4"/>
  <c r="U69" i="4" s="1"/>
  <c r="Y69" i="4" s="1"/>
  <c r="N70" i="4" s="1"/>
  <c r="Q70" i="4" s="1"/>
  <c r="W119" i="4"/>
  <c r="U144" i="4"/>
  <c r="Y144" i="4" s="1"/>
  <c r="N145" i="4" s="1"/>
  <c r="Q145" i="4" s="1"/>
  <c r="V144" i="4"/>
  <c r="Z144" i="4" s="1"/>
  <c r="O145" i="4" s="1"/>
  <c r="R145" i="4" s="1"/>
  <c r="T144" i="4"/>
  <c r="X144" i="4" s="1"/>
  <c r="M145" i="4" s="1"/>
  <c r="P145" i="4" s="1"/>
  <c r="S120" i="4"/>
  <c r="T120" i="4" s="1"/>
  <c r="V69" i="4" l="1"/>
  <c r="Z69" i="4" s="1"/>
  <c r="O70" i="4" s="1"/>
  <c r="R70" i="4" s="1"/>
  <c r="T69" i="4"/>
  <c r="X69" i="4" s="1"/>
  <c r="M70" i="4" s="1"/>
  <c r="P70" i="4" s="1"/>
  <c r="W93" i="4"/>
  <c r="U120" i="4"/>
  <c r="Y120" i="4" s="1"/>
  <c r="N121" i="4" s="1"/>
  <c r="Q121" i="4" s="1"/>
  <c r="V120" i="4"/>
  <c r="Z120" i="4" s="1"/>
  <c r="O121" i="4" s="1"/>
  <c r="R121" i="4" s="1"/>
  <c r="W144" i="4"/>
  <c r="X120" i="4"/>
  <c r="M121" i="4" s="1"/>
  <c r="P121" i="4" s="1"/>
  <c r="S145" i="4"/>
  <c r="T145" i="4" s="1"/>
  <c r="S94" i="4"/>
  <c r="T94" i="4" s="1"/>
  <c r="W69" i="4" l="1"/>
  <c r="W120" i="4"/>
  <c r="S121" i="4"/>
  <c r="T121" i="4" s="1"/>
  <c r="V94" i="4"/>
  <c r="Z94" i="4" s="1"/>
  <c r="O95" i="4" s="1"/>
  <c r="R95" i="4" s="1"/>
  <c r="U94" i="4"/>
  <c r="Y94" i="4" s="1"/>
  <c r="N95" i="4" s="1"/>
  <c r="Q95" i="4" s="1"/>
  <c r="U145" i="4"/>
  <c r="Y145" i="4" s="1"/>
  <c r="N146" i="4" s="1"/>
  <c r="Q146" i="4" s="1"/>
  <c r="V145" i="4"/>
  <c r="Z145" i="4" s="1"/>
  <c r="O146" i="4" s="1"/>
  <c r="R146" i="4" s="1"/>
  <c r="X145" i="4"/>
  <c r="M146" i="4" s="1"/>
  <c r="P146" i="4" s="1"/>
  <c r="X94" i="4"/>
  <c r="M95" i="4" s="1"/>
  <c r="P95" i="4" s="1"/>
  <c r="S70" i="4"/>
  <c r="T70" i="4" s="1"/>
  <c r="U121" i="4" l="1"/>
  <c r="Y121" i="4" s="1"/>
  <c r="N122" i="4" s="1"/>
  <c r="Q122" i="4" s="1"/>
  <c r="W94" i="4"/>
  <c r="V121" i="4"/>
  <c r="Z121" i="4" s="1"/>
  <c r="O122" i="4" s="1"/>
  <c r="R122" i="4" s="1"/>
  <c r="V70" i="4"/>
  <c r="Z70" i="4" s="1"/>
  <c r="O71" i="4" s="1"/>
  <c r="R71" i="4" s="1"/>
  <c r="U70" i="4"/>
  <c r="Y70" i="4" s="1"/>
  <c r="N71" i="4" s="1"/>
  <c r="Q71" i="4" s="1"/>
  <c r="S146" i="4"/>
  <c r="X121" i="4"/>
  <c r="M122" i="4" s="1"/>
  <c r="P122" i="4" s="1"/>
  <c r="W145" i="4"/>
  <c r="X70" i="4"/>
  <c r="M71" i="4" s="1"/>
  <c r="P71" i="4" s="1"/>
  <c r="S95" i="4"/>
  <c r="T95" i="4" s="1"/>
  <c r="S122" i="4" l="1"/>
  <c r="T122" i="4" s="1"/>
  <c r="W121" i="4"/>
  <c r="W70" i="4"/>
  <c r="T146" i="4"/>
  <c r="V146" i="4"/>
  <c r="Z146" i="4" s="1"/>
  <c r="O147" i="4" s="1"/>
  <c r="R147" i="4" s="1"/>
  <c r="U146" i="4"/>
  <c r="Y146" i="4" s="1"/>
  <c r="N147" i="4" s="1"/>
  <c r="Q147" i="4" s="1"/>
  <c r="X95" i="4"/>
  <c r="M96" i="4" s="1"/>
  <c r="P96" i="4" s="1"/>
  <c r="U95" i="4"/>
  <c r="Y95" i="4" s="1"/>
  <c r="N96" i="4" s="1"/>
  <c r="Q96" i="4" s="1"/>
  <c r="V95" i="4"/>
  <c r="Z95" i="4" s="1"/>
  <c r="O96" i="4" s="1"/>
  <c r="R96" i="4" s="1"/>
  <c r="S71" i="4"/>
  <c r="T71" i="4" s="1"/>
  <c r="U122" i="4" l="1"/>
  <c r="Y122" i="4" s="1"/>
  <c r="N123" i="4" s="1"/>
  <c r="Q123" i="4" s="1"/>
  <c r="V122" i="4"/>
  <c r="Z122" i="4" s="1"/>
  <c r="O123" i="4" s="1"/>
  <c r="R123" i="4" s="1"/>
  <c r="X146" i="4"/>
  <c r="M147" i="4" s="1"/>
  <c r="P147" i="4" s="1"/>
  <c r="W146" i="4"/>
  <c r="X122" i="4"/>
  <c r="M123" i="4" s="1"/>
  <c r="P123" i="4" s="1"/>
  <c r="V71" i="4"/>
  <c r="Z71" i="4" s="1"/>
  <c r="O72" i="4" s="1"/>
  <c r="R72" i="4" s="1"/>
  <c r="U71" i="4"/>
  <c r="Y71" i="4" s="1"/>
  <c r="N72" i="4" s="1"/>
  <c r="Q72" i="4" s="1"/>
  <c r="W95" i="4"/>
  <c r="X71" i="4"/>
  <c r="M72" i="4" s="1"/>
  <c r="P72" i="4" s="1"/>
  <c r="S96" i="4"/>
  <c r="W122" i="4" l="1"/>
  <c r="S72" i="4"/>
  <c r="V72" i="4" s="1"/>
  <c r="Z72" i="4" s="1"/>
  <c r="O73" i="4" s="1"/>
  <c r="R73" i="4" s="1"/>
  <c r="S123" i="4"/>
  <c r="S147" i="4"/>
  <c r="T147" i="4" s="1"/>
  <c r="U96" i="4"/>
  <c r="Y96" i="4" s="1"/>
  <c r="N97" i="4" s="1"/>
  <c r="Q97" i="4" s="1"/>
  <c r="T96" i="4"/>
  <c r="V96" i="4"/>
  <c r="Z96" i="4" s="1"/>
  <c r="O97" i="4" s="1"/>
  <c r="R97" i="4" s="1"/>
  <c r="W71" i="4"/>
  <c r="U72" i="4" l="1"/>
  <c r="Y72" i="4" s="1"/>
  <c r="N73" i="4" s="1"/>
  <c r="Q73" i="4" s="1"/>
  <c r="T72" i="4"/>
  <c r="X72" i="4" s="1"/>
  <c r="M73" i="4" s="1"/>
  <c r="P73" i="4" s="1"/>
  <c r="V123" i="4"/>
  <c r="Z123" i="4" s="1"/>
  <c r="O124" i="4" s="1"/>
  <c r="R124" i="4" s="1"/>
  <c r="U123" i="4"/>
  <c r="Y123" i="4" s="1"/>
  <c r="N124" i="4" s="1"/>
  <c r="Q124" i="4" s="1"/>
  <c r="T123" i="4"/>
  <c r="X123" i="4" s="1"/>
  <c r="M124" i="4" s="1"/>
  <c r="P124" i="4" s="1"/>
  <c r="V147" i="4"/>
  <c r="Z147" i="4" s="1"/>
  <c r="O148" i="4" s="1"/>
  <c r="R148" i="4" s="1"/>
  <c r="U147" i="4"/>
  <c r="Y147" i="4" s="1"/>
  <c r="N148" i="4" s="1"/>
  <c r="Q148" i="4" s="1"/>
  <c r="X147" i="4"/>
  <c r="M148" i="4" s="1"/>
  <c r="P148" i="4" s="1"/>
  <c r="X96" i="4"/>
  <c r="M97" i="4" s="1"/>
  <c r="P97" i="4" s="1"/>
  <c r="W96" i="4"/>
  <c r="W147" i="4" l="1"/>
  <c r="W72" i="4"/>
  <c r="W123" i="4"/>
  <c r="S124" i="4"/>
  <c r="U124" i="4" s="1"/>
  <c r="Y124" i="4" s="1"/>
  <c r="N125" i="4" s="1"/>
  <c r="Q125" i="4" s="1"/>
  <c r="S148" i="4"/>
  <c r="U148" i="4" s="1"/>
  <c r="Y148" i="4" s="1"/>
  <c r="N149" i="4" s="1"/>
  <c r="Q149" i="4" s="1"/>
  <c r="S73" i="4"/>
  <c r="T73" i="4" s="1"/>
  <c r="S97" i="4"/>
  <c r="V148" i="4" l="1"/>
  <c r="Z148" i="4" s="1"/>
  <c r="O149" i="4" s="1"/>
  <c r="R149" i="4" s="1"/>
  <c r="T148" i="4"/>
  <c r="X148" i="4" s="1"/>
  <c r="M149" i="4" s="1"/>
  <c r="P149" i="4" s="1"/>
  <c r="U97" i="4"/>
  <c r="Y97" i="4" s="1"/>
  <c r="N98" i="4" s="1"/>
  <c r="Q98" i="4" s="1"/>
  <c r="V97" i="4"/>
  <c r="Z97" i="4" s="1"/>
  <c r="O98" i="4" s="1"/>
  <c r="R98" i="4" s="1"/>
  <c r="V124" i="4"/>
  <c r="Z124" i="4" s="1"/>
  <c r="O125" i="4" s="1"/>
  <c r="R125" i="4" s="1"/>
  <c r="T97" i="4"/>
  <c r="X97" i="4" s="1"/>
  <c r="M98" i="4" s="1"/>
  <c r="P98" i="4" s="1"/>
  <c r="V73" i="4"/>
  <c r="Z73" i="4" s="1"/>
  <c r="O74" i="4" s="1"/>
  <c r="R74" i="4" s="1"/>
  <c r="U73" i="4"/>
  <c r="Y73" i="4" s="1"/>
  <c r="N74" i="4" s="1"/>
  <c r="Q74" i="4" s="1"/>
  <c r="T124" i="4"/>
  <c r="X124" i="4" s="1"/>
  <c r="M125" i="4" s="1"/>
  <c r="P125" i="4" s="1"/>
  <c r="X73" i="4"/>
  <c r="M74" i="4" s="1"/>
  <c r="P74" i="4" s="1"/>
  <c r="C27" i="13"/>
  <c r="F26" i="13"/>
  <c r="K26" i="13" s="1"/>
  <c r="G34" i="4" l="1"/>
  <c r="G9" i="4"/>
  <c r="J27" i="13"/>
  <c r="I27" i="13"/>
  <c r="W148" i="4"/>
  <c r="S125" i="4"/>
  <c r="T125" i="4" s="1"/>
  <c r="S149" i="4"/>
  <c r="T149" i="4" s="1"/>
  <c r="S74" i="4"/>
  <c r="U74" i="4" s="1"/>
  <c r="Y74" i="4" s="1"/>
  <c r="N75" i="4" s="1"/>
  <c r="Q75" i="4" s="1"/>
  <c r="S98" i="4"/>
  <c r="T98" i="4" s="1"/>
  <c r="W73" i="4"/>
  <c r="W97" i="4"/>
  <c r="W124" i="4"/>
  <c r="U98" i="4"/>
  <c r="Y98" i="4" s="1"/>
  <c r="N99" i="4" s="1"/>
  <c r="Q99" i="4" s="1"/>
  <c r="E9" i="4"/>
  <c r="AC116" i="4" s="1"/>
  <c r="H26" i="13"/>
  <c r="F27" i="13"/>
  <c r="C28" i="13"/>
  <c r="E34" i="4"/>
  <c r="N34" i="4" s="1"/>
  <c r="AC97" i="4" l="1"/>
  <c r="AC89" i="4"/>
  <c r="AC95" i="4"/>
  <c r="AC79" i="4"/>
  <c r="K27" i="13"/>
  <c r="J28" i="13"/>
  <c r="I28" i="13"/>
  <c r="U125" i="4"/>
  <c r="Y125" i="4" s="1"/>
  <c r="N126" i="4" s="1"/>
  <c r="Q126" i="4" s="1"/>
  <c r="V125" i="4"/>
  <c r="Z125" i="4" s="1"/>
  <c r="O126" i="4" s="1"/>
  <c r="R126" i="4" s="1"/>
  <c r="T74" i="4"/>
  <c r="X74" i="4" s="1"/>
  <c r="M75" i="4" s="1"/>
  <c r="P75" i="4" s="1"/>
  <c r="V98" i="4"/>
  <c r="Z98" i="4" s="1"/>
  <c r="O99" i="4" s="1"/>
  <c r="R99" i="4" s="1"/>
  <c r="AC149" i="4"/>
  <c r="U149" i="4"/>
  <c r="Y149" i="4" s="1"/>
  <c r="N150" i="4" s="1"/>
  <c r="Q150" i="4" s="1"/>
  <c r="V149" i="4"/>
  <c r="Z149" i="4" s="1"/>
  <c r="O150" i="4" s="1"/>
  <c r="R150" i="4" s="1"/>
  <c r="AC148" i="4"/>
  <c r="AC76" i="4"/>
  <c r="AC85" i="4"/>
  <c r="AC118" i="4"/>
  <c r="AC98" i="4"/>
  <c r="AC152" i="4"/>
  <c r="AC122" i="4"/>
  <c r="AC145" i="4"/>
  <c r="AC86" i="4"/>
  <c r="AC91" i="4"/>
  <c r="AC74" i="4"/>
  <c r="AC119" i="4"/>
  <c r="AC9" i="4"/>
  <c r="AC88" i="4"/>
  <c r="AC120" i="4"/>
  <c r="AC78" i="4"/>
  <c r="AC93" i="4"/>
  <c r="AC141" i="4"/>
  <c r="AC62" i="4"/>
  <c r="AC72" i="4"/>
  <c r="AC124" i="4"/>
  <c r="AC75" i="4"/>
  <c r="AC64" i="4"/>
  <c r="AC71" i="4"/>
  <c r="AC92" i="4"/>
  <c r="AC68" i="4"/>
  <c r="AC127" i="4"/>
  <c r="AC140" i="4"/>
  <c r="AC126" i="4"/>
  <c r="AC67" i="4"/>
  <c r="AC101" i="4"/>
  <c r="AC87" i="4"/>
  <c r="AC61" i="4"/>
  <c r="AC99" i="4"/>
  <c r="AC121" i="4"/>
  <c r="AC111" i="4"/>
  <c r="N9" i="4"/>
  <c r="Q9" i="4" s="1"/>
  <c r="S9" i="4" s="1"/>
  <c r="AC146" i="4"/>
  <c r="AC103" i="4"/>
  <c r="AC77" i="4"/>
  <c r="AC129" i="4"/>
  <c r="AC142" i="4"/>
  <c r="AC136" i="4"/>
  <c r="V74" i="4"/>
  <c r="Z74" i="4" s="1"/>
  <c r="O75" i="4" s="1"/>
  <c r="R75" i="4" s="1"/>
  <c r="X149" i="4"/>
  <c r="M150" i="4" s="1"/>
  <c r="P150" i="4" s="1"/>
  <c r="X125" i="4"/>
  <c r="M126" i="4" s="1"/>
  <c r="P126" i="4" s="1"/>
  <c r="X98" i="4"/>
  <c r="M99" i="4" s="1"/>
  <c r="P99" i="4" s="1"/>
  <c r="AC151" i="4"/>
  <c r="AC138" i="4"/>
  <c r="AC130" i="4"/>
  <c r="Q11" i="12" s="1"/>
  <c r="AC128" i="4"/>
  <c r="AC90" i="4"/>
  <c r="AC147" i="4"/>
  <c r="AC70" i="4"/>
  <c r="AC144" i="4"/>
  <c r="AC115" i="4"/>
  <c r="AC137" i="4"/>
  <c r="AC63" i="4"/>
  <c r="AC94" i="4"/>
  <c r="AC102" i="4"/>
  <c r="AC80" i="4"/>
  <c r="O11" i="12" s="1"/>
  <c r="AC123" i="4"/>
  <c r="AC143" i="4"/>
  <c r="AC104" i="4"/>
  <c r="AC135" i="4"/>
  <c r="AC154" i="4"/>
  <c r="AC150" i="4"/>
  <c r="AC65" i="4"/>
  <c r="AC69" i="4"/>
  <c r="AC125" i="4"/>
  <c r="AC153" i="4"/>
  <c r="AC117" i="4"/>
  <c r="AC73" i="4"/>
  <c r="AC112" i="4"/>
  <c r="AC114" i="4"/>
  <c r="AC139" i="4"/>
  <c r="AC113" i="4"/>
  <c r="AC66" i="4"/>
  <c r="E35" i="4"/>
  <c r="AC35" i="4" s="1"/>
  <c r="AC96" i="4"/>
  <c r="AC100" i="4"/>
  <c r="H27" i="13"/>
  <c r="E10" i="4"/>
  <c r="AC10" i="4" s="1"/>
  <c r="AC34" i="4"/>
  <c r="F28" i="13"/>
  <c r="C29" i="13"/>
  <c r="Q34" i="4"/>
  <c r="S34" i="4" s="1"/>
  <c r="W125" i="4" l="1"/>
  <c r="J29" i="13"/>
  <c r="I29" i="13"/>
  <c r="K28" i="13"/>
  <c r="G10" i="4"/>
  <c r="G35" i="4"/>
  <c r="W98" i="4"/>
  <c r="S99" i="4"/>
  <c r="T99" i="4" s="1"/>
  <c r="W149" i="4"/>
  <c r="S75" i="4"/>
  <c r="T75" i="4" s="1"/>
  <c r="W74" i="4"/>
  <c r="S126" i="4"/>
  <c r="T126" i="4" s="1"/>
  <c r="S150" i="4"/>
  <c r="H28" i="13"/>
  <c r="E11" i="4"/>
  <c r="AC11" i="4" s="1"/>
  <c r="E36" i="4"/>
  <c r="AC36" i="4" s="1"/>
  <c r="C30" i="13"/>
  <c r="F29" i="13"/>
  <c r="K29" i="13" l="1"/>
  <c r="I30" i="13"/>
  <c r="J30" i="13"/>
  <c r="G11" i="4"/>
  <c r="G36" i="4"/>
  <c r="V99" i="4"/>
  <c r="Z99" i="4" s="1"/>
  <c r="O100" i="4" s="1"/>
  <c r="R100" i="4" s="1"/>
  <c r="U99" i="4"/>
  <c r="Y99" i="4" s="1"/>
  <c r="N100" i="4" s="1"/>
  <c r="Q100" i="4" s="1"/>
  <c r="U75" i="4"/>
  <c r="Y75" i="4" s="1"/>
  <c r="N76" i="4" s="1"/>
  <c r="Q76" i="4" s="1"/>
  <c r="V75" i="4"/>
  <c r="Z75" i="4" s="1"/>
  <c r="O76" i="4" s="1"/>
  <c r="R76" i="4" s="1"/>
  <c r="V150" i="4"/>
  <c r="Z150" i="4" s="1"/>
  <c r="O151" i="4" s="1"/>
  <c r="R151" i="4" s="1"/>
  <c r="U150" i="4"/>
  <c r="Y150" i="4" s="1"/>
  <c r="N151" i="4" s="1"/>
  <c r="Q151" i="4" s="1"/>
  <c r="T150" i="4"/>
  <c r="X150" i="4" s="1"/>
  <c r="M151" i="4" s="1"/>
  <c r="P151" i="4" s="1"/>
  <c r="U126" i="4"/>
  <c r="Y126" i="4" s="1"/>
  <c r="N127" i="4" s="1"/>
  <c r="Q127" i="4" s="1"/>
  <c r="V126" i="4"/>
  <c r="Z126" i="4" s="1"/>
  <c r="O127" i="4" s="1"/>
  <c r="R127" i="4" s="1"/>
  <c r="X126" i="4"/>
  <c r="M127" i="4" s="1"/>
  <c r="P127" i="4" s="1"/>
  <c r="X99" i="4"/>
  <c r="M100" i="4" s="1"/>
  <c r="P100" i="4" s="1"/>
  <c r="X75" i="4"/>
  <c r="M76" i="4" s="1"/>
  <c r="P76" i="4" s="1"/>
  <c r="V9" i="4"/>
  <c r="Z9" i="4" s="1"/>
  <c r="O10" i="4" s="1"/>
  <c r="R10" i="4" s="1"/>
  <c r="H29" i="13"/>
  <c r="E12" i="4"/>
  <c r="AC12" i="4" s="1"/>
  <c r="E37" i="4"/>
  <c r="AC37" i="4" s="1"/>
  <c r="F30" i="13"/>
  <c r="C31" i="13"/>
  <c r="K30" i="13" l="1"/>
  <c r="G12" i="4"/>
  <c r="G37" i="4"/>
  <c r="J31" i="13"/>
  <c r="I31" i="13"/>
  <c r="W99" i="4"/>
  <c r="W75" i="4"/>
  <c r="W150" i="4"/>
  <c r="W126" i="4"/>
  <c r="S127" i="4"/>
  <c r="V127" i="4" s="1"/>
  <c r="Z127" i="4" s="1"/>
  <c r="O128" i="4" s="1"/>
  <c r="R128" i="4" s="1"/>
  <c r="S151" i="4"/>
  <c r="T151" i="4" s="1"/>
  <c r="S76" i="4"/>
  <c r="S100" i="4"/>
  <c r="T100" i="4" s="1"/>
  <c r="T9" i="4"/>
  <c r="X9" i="4" s="1"/>
  <c r="M10" i="4" s="1"/>
  <c r="P10" i="4" s="1"/>
  <c r="U9" i="4"/>
  <c r="Y9" i="4" s="1"/>
  <c r="N10" i="4" s="1"/>
  <c r="Q10" i="4" s="1"/>
  <c r="T34" i="4"/>
  <c r="V34" i="4"/>
  <c r="Z34" i="4" s="1"/>
  <c r="O35" i="4" s="1"/>
  <c r="R35" i="4" s="1"/>
  <c r="U34" i="4"/>
  <c r="Y34" i="4" s="1"/>
  <c r="N35" i="4" s="1"/>
  <c r="Q35" i="4" s="1"/>
  <c r="H30" i="13"/>
  <c r="C32" i="13"/>
  <c r="F31" i="13"/>
  <c r="E38" i="4"/>
  <c r="AC38" i="4" s="1"/>
  <c r="E13" i="4"/>
  <c r="AC13" i="4" s="1"/>
  <c r="I32" i="13" l="1"/>
  <c r="J32" i="13"/>
  <c r="K31" i="13"/>
  <c r="G38" i="4"/>
  <c r="G13" i="4"/>
  <c r="U151" i="4"/>
  <c r="Y151" i="4" s="1"/>
  <c r="N152" i="4" s="1"/>
  <c r="Q152" i="4" s="1"/>
  <c r="T127" i="4"/>
  <c r="X127" i="4" s="1"/>
  <c r="M128" i="4" s="1"/>
  <c r="P128" i="4" s="1"/>
  <c r="U76" i="4"/>
  <c r="Y76" i="4" s="1"/>
  <c r="N77" i="4" s="1"/>
  <c r="Q77" i="4" s="1"/>
  <c r="V76" i="4"/>
  <c r="Z76" i="4" s="1"/>
  <c r="O77" i="4" s="1"/>
  <c r="R77" i="4" s="1"/>
  <c r="T76" i="4"/>
  <c r="X76" i="4" s="1"/>
  <c r="M77" i="4" s="1"/>
  <c r="P77" i="4" s="1"/>
  <c r="V151" i="4"/>
  <c r="Z151" i="4" s="1"/>
  <c r="O152" i="4" s="1"/>
  <c r="R152" i="4" s="1"/>
  <c r="U127" i="4"/>
  <c r="Y127" i="4" s="1"/>
  <c r="N128" i="4" s="1"/>
  <c r="Q128" i="4" s="1"/>
  <c r="V100" i="4"/>
  <c r="Z100" i="4" s="1"/>
  <c r="O101" i="4" s="1"/>
  <c r="R101" i="4" s="1"/>
  <c r="U100" i="4"/>
  <c r="Y100" i="4" s="1"/>
  <c r="N101" i="4" s="1"/>
  <c r="Q101" i="4" s="1"/>
  <c r="X151" i="4"/>
  <c r="M152" i="4" s="1"/>
  <c r="P152" i="4" s="1"/>
  <c r="X100" i="4"/>
  <c r="M101" i="4" s="1"/>
  <c r="P101" i="4" s="1"/>
  <c r="S10" i="4"/>
  <c r="V10" i="4" s="1"/>
  <c r="Z10" i="4" s="1"/>
  <c r="O11" i="4" s="1"/>
  <c r="R11" i="4" s="1"/>
  <c r="W9" i="4"/>
  <c r="X34" i="4"/>
  <c r="M35" i="4" s="1"/>
  <c r="P35" i="4" s="1"/>
  <c r="S35" i="4" s="1"/>
  <c r="V35" i="4" s="1"/>
  <c r="Z35" i="4" s="1"/>
  <c r="O36" i="4" s="1"/>
  <c r="R36" i="4" s="1"/>
  <c r="W34" i="4"/>
  <c r="H31" i="13"/>
  <c r="F32" i="13"/>
  <c r="C33" i="13"/>
  <c r="E39" i="4"/>
  <c r="AC39" i="4" s="1"/>
  <c r="E14" i="4"/>
  <c r="AC14" i="4" s="1"/>
  <c r="K32" i="13" l="1"/>
  <c r="J33" i="13"/>
  <c r="I33" i="13"/>
  <c r="G14" i="4"/>
  <c r="G39" i="4"/>
  <c r="W127" i="4"/>
  <c r="W76" i="4"/>
  <c r="S128" i="4"/>
  <c r="T128" i="4" s="1"/>
  <c r="W151" i="4"/>
  <c r="S152" i="4"/>
  <c r="T152" i="4" s="1"/>
  <c r="W100" i="4"/>
  <c r="T10" i="4"/>
  <c r="X10" i="4" s="1"/>
  <c r="M11" i="4" s="1"/>
  <c r="P11" i="4" s="1"/>
  <c r="U10" i="4"/>
  <c r="Y10" i="4" s="1"/>
  <c r="N11" i="4" s="1"/>
  <c r="Q11" i="4" s="1"/>
  <c r="S77" i="4"/>
  <c r="T77" i="4" s="1"/>
  <c r="S101" i="4"/>
  <c r="V101" i="4" s="1"/>
  <c r="Z101" i="4" s="1"/>
  <c r="O102" i="4" s="1"/>
  <c r="R102" i="4" s="1"/>
  <c r="U35" i="4"/>
  <c r="Y35" i="4" s="1"/>
  <c r="N36" i="4" s="1"/>
  <c r="Q36" i="4" s="1"/>
  <c r="T35" i="4"/>
  <c r="X35" i="4" s="1"/>
  <c r="M36" i="4" s="1"/>
  <c r="P36" i="4" s="1"/>
  <c r="H32" i="13"/>
  <c r="E40" i="4"/>
  <c r="AC40" i="4" s="1"/>
  <c r="E15" i="4"/>
  <c r="AC15" i="4" s="1"/>
  <c r="F33" i="13"/>
  <c r="C34" i="13"/>
  <c r="K33" i="13" l="1"/>
  <c r="G41" i="4" s="1"/>
  <c r="I34" i="13"/>
  <c r="J34" i="13"/>
  <c r="G40" i="4"/>
  <c r="G15" i="4"/>
  <c r="T101" i="4"/>
  <c r="X101" i="4" s="1"/>
  <c r="M102" i="4" s="1"/>
  <c r="P102" i="4" s="1"/>
  <c r="V128" i="4"/>
  <c r="Z128" i="4" s="1"/>
  <c r="O129" i="4" s="1"/>
  <c r="R129" i="4" s="1"/>
  <c r="U128" i="4"/>
  <c r="Y128" i="4" s="1"/>
  <c r="N129" i="4" s="1"/>
  <c r="Q129" i="4" s="1"/>
  <c r="V152" i="4"/>
  <c r="Z152" i="4" s="1"/>
  <c r="O153" i="4" s="1"/>
  <c r="R153" i="4" s="1"/>
  <c r="U77" i="4"/>
  <c r="Y77" i="4" s="1"/>
  <c r="N78" i="4" s="1"/>
  <c r="Q78" i="4" s="1"/>
  <c r="U152" i="4"/>
  <c r="Y152" i="4" s="1"/>
  <c r="N153" i="4" s="1"/>
  <c r="Q153" i="4" s="1"/>
  <c r="W10" i="4"/>
  <c r="U101" i="4"/>
  <c r="Y101" i="4" s="1"/>
  <c r="N102" i="4" s="1"/>
  <c r="Q102" i="4" s="1"/>
  <c r="S11" i="4"/>
  <c r="U11" i="4" s="1"/>
  <c r="Y11" i="4" s="1"/>
  <c r="N12" i="4" s="1"/>
  <c r="Q12" i="4" s="1"/>
  <c r="V77" i="4"/>
  <c r="Z77" i="4" s="1"/>
  <c r="O78" i="4" s="1"/>
  <c r="R78" i="4" s="1"/>
  <c r="X152" i="4"/>
  <c r="M153" i="4" s="1"/>
  <c r="P153" i="4" s="1"/>
  <c r="X128" i="4"/>
  <c r="M129" i="4" s="1"/>
  <c r="P129" i="4" s="1"/>
  <c r="X77" i="4"/>
  <c r="M78" i="4" s="1"/>
  <c r="P78" i="4" s="1"/>
  <c r="W35" i="4"/>
  <c r="S36" i="4"/>
  <c r="T36" i="4" s="1"/>
  <c r="H33" i="13"/>
  <c r="F34" i="13"/>
  <c r="C35" i="13"/>
  <c r="E41" i="4"/>
  <c r="AC41" i="4" s="1"/>
  <c r="E16" i="4"/>
  <c r="AC16" i="4" s="1"/>
  <c r="G16" i="4" l="1"/>
  <c r="V36" i="4"/>
  <c r="Z36" i="4" s="1"/>
  <c r="O37" i="4" s="1"/>
  <c r="R37" i="4" s="1"/>
  <c r="J35" i="13"/>
  <c r="I35" i="13"/>
  <c r="K34" i="13"/>
  <c r="S129" i="4"/>
  <c r="T129" i="4" s="1"/>
  <c r="X129" i="4" s="1"/>
  <c r="M130" i="4" s="1"/>
  <c r="P130" i="4" s="1"/>
  <c r="W128" i="4"/>
  <c r="V11" i="4"/>
  <c r="Z11" i="4" s="1"/>
  <c r="O12" i="4" s="1"/>
  <c r="R12" i="4" s="1"/>
  <c r="T11" i="4"/>
  <c r="X11" i="4" s="1"/>
  <c r="M12" i="4" s="1"/>
  <c r="P12" i="4" s="1"/>
  <c r="S102" i="4"/>
  <c r="U102" i="4" s="1"/>
  <c r="Y102" i="4" s="1"/>
  <c r="N103" i="4" s="1"/>
  <c r="Q103" i="4" s="1"/>
  <c r="W101" i="4"/>
  <c r="W152" i="4"/>
  <c r="S78" i="4"/>
  <c r="T78" i="4" s="1"/>
  <c r="U36" i="4"/>
  <c r="Y36" i="4" s="1"/>
  <c r="N37" i="4" s="1"/>
  <c r="Q37" i="4" s="1"/>
  <c r="W77" i="4"/>
  <c r="S153" i="4"/>
  <c r="T153" i="4" s="1"/>
  <c r="X36" i="4"/>
  <c r="M37" i="4" s="1"/>
  <c r="P37" i="4" s="1"/>
  <c r="H34" i="13"/>
  <c r="E17" i="4"/>
  <c r="AC17" i="4" s="1"/>
  <c r="E42" i="4"/>
  <c r="AC42" i="4" s="1"/>
  <c r="F35" i="13"/>
  <c r="C36" i="13"/>
  <c r="V129" i="4" l="1"/>
  <c r="Z129" i="4" s="1"/>
  <c r="O130" i="4" s="1"/>
  <c r="R130" i="4" s="1"/>
  <c r="I36" i="13"/>
  <c r="J36" i="13"/>
  <c r="K35" i="13"/>
  <c r="U129" i="4"/>
  <c r="Y129" i="4" s="1"/>
  <c r="N130" i="4" s="1"/>
  <c r="Q130" i="4" s="1"/>
  <c r="G42" i="4"/>
  <c r="G17" i="4"/>
  <c r="W11" i="4"/>
  <c r="V102" i="4"/>
  <c r="Z102" i="4" s="1"/>
  <c r="O103" i="4" s="1"/>
  <c r="R103" i="4" s="1"/>
  <c r="T102" i="4"/>
  <c r="U78" i="4"/>
  <c r="Y78" i="4" s="1"/>
  <c r="N79" i="4" s="1"/>
  <c r="Q79" i="4" s="1"/>
  <c r="V78" i="4"/>
  <c r="Z78" i="4" s="1"/>
  <c r="O79" i="4" s="1"/>
  <c r="R79" i="4" s="1"/>
  <c r="W36" i="4"/>
  <c r="X153" i="4"/>
  <c r="M154" i="4" s="1"/>
  <c r="P154" i="4" s="1"/>
  <c r="V153" i="4"/>
  <c r="Z153" i="4" s="1"/>
  <c r="O154" i="4" s="1"/>
  <c r="R154" i="4" s="1"/>
  <c r="U153" i="4"/>
  <c r="Y153" i="4" s="1"/>
  <c r="N154" i="4" s="1"/>
  <c r="Q154" i="4" s="1"/>
  <c r="X78" i="4"/>
  <c r="M79" i="4" s="1"/>
  <c r="P79" i="4" s="1"/>
  <c r="S37" i="4"/>
  <c r="T37" i="4" s="1"/>
  <c r="X37" i="4" s="1"/>
  <c r="M38" i="4" s="1"/>
  <c r="P38" i="4" s="1"/>
  <c r="S12" i="4"/>
  <c r="T12" i="4" s="1"/>
  <c r="H35" i="13"/>
  <c r="E43" i="4"/>
  <c r="AC43" i="4" s="1"/>
  <c r="E18" i="4"/>
  <c r="AC18" i="4" s="1"/>
  <c r="C37" i="13"/>
  <c r="F36" i="13"/>
  <c r="S130" i="4" l="1"/>
  <c r="Q19" i="12" s="1"/>
  <c r="J37" i="13"/>
  <c r="I37" i="13"/>
  <c r="G43" i="4"/>
  <c r="G18" i="4"/>
  <c r="W129" i="4"/>
  <c r="K36" i="13"/>
  <c r="W102" i="4"/>
  <c r="X102" i="4"/>
  <c r="M103" i="4" s="1"/>
  <c r="P103" i="4" s="1"/>
  <c r="S103" i="4" s="1"/>
  <c r="T103" i="4" s="1"/>
  <c r="W78" i="4"/>
  <c r="S154" i="4"/>
  <c r="Q22" i="12" s="1"/>
  <c r="V130" i="4"/>
  <c r="Z130" i="4" s="1"/>
  <c r="V37" i="4"/>
  <c r="Z37" i="4" s="1"/>
  <c r="O38" i="4" s="1"/>
  <c r="R38" i="4" s="1"/>
  <c r="U37" i="4"/>
  <c r="Y37" i="4" s="1"/>
  <c r="N38" i="4" s="1"/>
  <c r="Q38" i="4" s="1"/>
  <c r="U130" i="4"/>
  <c r="Y130" i="4" s="1"/>
  <c r="T130" i="4"/>
  <c r="X130" i="4" s="1"/>
  <c r="W153" i="4"/>
  <c r="S79" i="4"/>
  <c r="T79" i="4" s="1"/>
  <c r="U12" i="4"/>
  <c r="Y12" i="4" s="1"/>
  <c r="N13" i="4" s="1"/>
  <c r="Q13" i="4" s="1"/>
  <c r="V12" i="4"/>
  <c r="Z12" i="4" s="1"/>
  <c r="O13" i="4" s="1"/>
  <c r="R13" i="4" s="1"/>
  <c r="X12" i="4"/>
  <c r="M13" i="4" s="1"/>
  <c r="P13" i="4" s="1"/>
  <c r="E19" i="4"/>
  <c r="AC19" i="4" s="1"/>
  <c r="E44" i="4"/>
  <c r="AC44" i="4" s="1"/>
  <c r="H36" i="13"/>
  <c r="F37" i="13"/>
  <c r="C38" i="13"/>
  <c r="G19" i="4" l="1"/>
  <c r="G44" i="4"/>
  <c r="I38" i="13"/>
  <c r="J38" i="13"/>
  <c r="K37" i="13"/>
  <c r="S38" i="4"/>
  <c r="V38" i="4" s="1"/>
  <c r="Z38" i="4" s="1"/>
  <c r="O39" i="4" s="1"/>
  <c r="R39" i="4" s="1"/>
  <c r="W37" i="4"/>
  <c r="U154" i="4"/>
  <c r="Y154" i="4" s="1"/>
  <c r="U79" i="4"/>
  <c r="Y79" i="4" s="1"/>
  <c r="N80" i="4" s="1"/>
  <c r="Q80" i="4" s="1"/>
  <c r="V79" i="4"/>
  <c r="Z79" i="4" s="1"/>
  <c r="O80" i="4" s="1"/>
  <c r="R80" i="4" s="1"/>
  <c r="W130" i="4"/>
  <c r="V154" i="4"/>
  <c r="Z154" i="4" s="1"/>
  <c r="U103" i="4"/>
  <c r="Y103" i="4" s="1"/>
  <c r="N104" i="4" s="1"/>
  <c r="Q104" i="4" s="1"/>
  <c r="V103" i="4"/>
  <c r="Z103" i="4" s="1"/>
  <c r="O104" i="4" s="1"/>
  <c r="R104" i="4" s="1"/>
  <c r="T154" i="4"/>
  <c r="X103" i="4"/>
  <c r="M104" i="4" s="1"/>
  <c r="P104" i="4" s="1"/>
  <c r="X79" i="4"/>
  <c r="M80" i="4" s="1"/>
  <c r="P80" i="4" s="1"/>
  <c r="W12" i="4"/>
  <c r="S13" i="4"/>
  <c r="U13" i="4" s="1"/>
  <c r="Y13" i="4" s="1"/>
  <c r="N14" i="4" s="1"/>
  <c r="Q14" i="4" s="1"/>
  <c r="E20" i="4"/>
  <c r="AC20" i="4" s="1"/>
  <c r="E45" i="4"/>
  <c r="AC45" i="4" s="1"/>
  <c r="H37" i="13"/>
  <c r="F38" i="13"/>
  <c r="C39" i="13"/>
  <c r="G20" i="4" l="1"/>
  <c r="G45" i="4"/>
  <c r="J39" i="13"/>
  <c r="I39" i="13"/>
  <c r="K38" i="13"/>
  <c r="T38" i="4"/>
  <c r="X38" i="4" s="1"/>
  <c r="M39" i="4" s="1"/>
  <c r="P39" i="4" s="1"/>
  <c r="U38" i="4"/>
  <c r="Y38" i="4" s="1"/>
  <c r="N39" i="4" s="1"/>
  <c r="Q39" i="4" s="1"/>
  <c r="W79" i="4"/>
  <c r="W154" i="4"/>
  <c r="W103" i="4"/>
  <c r="X154" i="4"/>
  <c r="V80" i="4"/>
  <c r="Z80" i="4" s="1"/>
  <c r="S80" i="4"/>
  <c r="O19" i="12" s="1"/>
  <c r="T80" i="4"/>
  <c r="S104" i="4"/>
  <c r="O22" i="12" s="1"/>
  <c r="V13" i="4"/>
  <c r="Z13" i="4" s="1"/>
  <c r="O14" i="4" s="1"/>
  <c r="R14" i="4" s="1"/>
  <c r="T13" i="4"/>
  <c r="X13" i="4" s="1"/>
  <c r="M14" i="4" s="1"/>
  <c r="P14" i="4" s="1"/>
  <c r="F39" i="13"/>
  <c r="C40" i="13"/>
  <c r="E21" i="4"/>
  <c r="AC21" i="4" s="1"/>
  <c r="E46" i="4"/>
  <c r="AC46" i="4" s="1"/>
  <c r="H38" i="13"/>
  <c r="U80" i="4" l="1"/>
  <c r="Y80" i="4" s="1"/>
  <c r="K39" i="13"/>
  <c r="J40" i="13"/>
  <c r="I40" i="13"/>
  <c r="G46" i="4"/>
  <c r="G21" i="4"/>
  <c r="S39" i="4"/>
  <c r="U39" i="4" s="1"/>
  <c r="Y39" i="4" s="1"/>
  <c r="N40" i="4" s="1"/>
  <c r="Q40" i="4" s="1"/>
  <c r="W38" i="4"/>
  <c r="T104" i="4"/>
  <c r="X104" i="4" s="1"/>
  <c r="U104" i="4"/>
  <c r="Y104" i="4" s="1"/>
  <c r="V104" i="4"/>
  <c r="Z104" i="4" s="1"/>
  <c r="X80" i="4"/>
  <c r="W13" i="4"/>
  <c r="S14" i="4"/>
  <c r="T14" i="4" s="1"/>
  <c r="F40" i="13"/>
  <c r="C41" i="13"/>
  <c r="E47" i="4"/>
  <c r="AC47" i="4" s="1"/>
  <c r="E22" i="4"/>
  <c r="AC22" i="4" s="1"/>
  <c r="H39" i="13"/>
  <c r="W80" i="4" l="1"/>
  <c r="G47" i="4"/>
  <c r="G22" i="4"/>
  <c r="J41" i="13"/>
  <c r="I41" i="13"/>
  <c r="K40" i="13"/>
  <c r="T39" i="4"/>
  <c r="X39" i="4" s="1"/>
  <c r="M40" i="4" s="1"/>
  <c r="P40" i="4" s="1"/>
  <c r="V39" i="4"/>
  <c r="Z39" i="4" s="1"/>
  <c r="O40" i="4" s="1"/>
  <c r="R40" i="4" s="1"/>
  <c r="W104" i="4"/>
  <c r="U14" i="4"/>
  <c r="Y14" i="4" s="1"/>
  <c r="N15" i="4" s="1"/>
  <c r="Q15" i="4" s="1"/>
  <c r="V14" i="4"/>
  <c r="Z14" i="4" s="1"/>
  <c r="O15" i="4" s="1"/>
  <c r="R15" i="4" s="1"/>
  <c r="X14" i="4"/>
  <c r="M15" i="4" s="1"/>
  <c r="P15" i="4" s="1"/>
  <c r="E23" i="4"/>
  <c r="AC23" i="4" s="1"/>
  <c r="E48" i="4"/>
  <c r="AC48" i="4" s="1"/>
  <c r="H40" i="13"/>
  <c r="F41" i="13"/>
  <c r="C42" i="13"/>
  <c r="I42" i="13" l="1"/>
  <c r="J42" i="13"/>
  <c r="K41" i="13"/>
  <c r="G48" i="4"/>
  <c r="G23" i="4"/>
  <c r="W39" i="4"/>
  <c r="S40" i="4"/>
  <c r="U40" i="4" s="1"/>
  <c r="Y40" i="4" s="1"/>
  <c r="N41" i="4" s="1"/>
  <c r="Q41" i="4" s="1"/>
  <c r="W14" i="4"/>
  <c r="S15" i="4"/>
  <c r="T15" i="4" s="1"/>
  <c r="F42" i="13"/>
  <c r="C43" i="13"/>
  <c r="E24" i="4"/>
  <c r="AC24" i="4" s="1"/>
  <c r="E49" i="4"/>
  <c r="AC49" i="4" s="1"/>
  <c r="H41" i="13"/>
  <c r="V40" i="4" l="1"/>
  <c r="Z40" i="4" s="1"/>
  <c r="O41" i="4" s="1"/>
  <c r="R41" i="4" s="1"/>
  <c r="T40" i="4"/>
  <c r="J43" i="13"/>
  <c r="I43" i="13"/>
  <c r="G49" i="4"/>
  <c r="G24" i="4"/>
  <c r="K42" i="13"/>
  <c r="V15" i="4"/>
  <c r="Z15" i="4" s="1"/>
  <c r="O16" i="4" s="1"/>
  <c r="R16" i="4" s="1"/>
  <c r="U15" i="4"/>
  <c r="Y15" i="4" s="1"/>
  <c r="N16" i="4" s="1"/>
  <c r="Q16" i="4" s="1"/>
  <c r="X15" i="4"/>
  <c r="M16" i="4" s="1"/>
  <c r="P16" i="4" s="1"/>
  <c r="F43" i="13"/>
  <c r="C44" i="13"/>
  <c r="E25" i="4"/>
  <c r="AC25" i="4" s="1"/>
  <c r="E50" i="4"/>
  <c r="AC50" i="4" s="1"/>
  <c r="H42" i="13"/>
  <c r="X40" i="4" l="1"/>
  <c r="M41" i="4" s="1"/>
  <c r="P41" i="4" s="1"/>
  <c r="S41" i="4" s="1"/>
  <c r="W40" i="4"/>
  <c r="I44" i="13"/>
  <c r="J44" i="13"/>
  <c r="G50" i="4"/>
  <c r="G25" i="4"/>
  <c r="K43" i="13"/>
  <c r="S16" i="4"/>
  <c r="T16" i="4" s="1"/>
  <c r="W15" i="4"/>
  <c r="F44" i="13"/>
  <c r="C45" i="13"/>
  <c r="E51" i="4"/>
  <c r="AC51" i="4" s="1"/>
  <c r="E26" i="4"/>
  <c r="AC26" i="4" s="1"/>
  <c r="H43" i="13"/>
  <c r="V41" i="4" l="1"/>
  <c r="Z41" i="4" s="1"/>
  <c r="O42" i="4" s="1"/>
  <c r="R42" i="4" s="1"/>
  <c r="T41" i="4"/>
  <c r="U41" i="4"/>
  <c r="Y41" i="4" s="1"/>
  <c r="N42" i="4" s="1"/>
  <c r="Q42" i="4" s="1"/>
  <c r="J45" i="13"/>
  <c r="I45" i="13"/>
  <c r="G26" i="4"/>
  <c r="G51" i="4"/>
  <c r="K44" i="13"/>
  <c r="U16" i="4"/>
  <c r="Y16" i="4" s="1"/>
  <c r="N17" i="4" s="1"/>
  <c r="Q17" i="4" s="1"/>
  <c r="V16" i="4"/>
  <c r="Z16" i="4" s="1"/>
  <c r="O17" i="4" s="1"/>
  <c r="R17" i="4" s="1"/>
  <c r="X16" i="4"/>
  <c r="M17" i="4" s="1"/>
  <c r="P17" i="4" s="1"/>
  <c r="F45" i="13"/>
  <c r="E52" i="4"/>
  <c r="AC52" i="4" s="1"/>
  <c r="E27" i="4"/>
  <c r="AC27" i="4" s="1"/>
  <c r="H44" i="13"/>
  <c r="X41" i="4" l="1"/>
  <c r="M42" i="4" s="1"/>
  <c r="P42" i="4" s="1"/>
  <c r="S42" i="4" s="1"/>
  <c r="W41" i="4"/>
  <c r="G52" i="4"/>
  <c r="G27" i="4"/>
  <c r="K45" i="13"/>
  <c r="W16" i="4"/>
  <c r="S17" i="4"/>
  <c r="T17" i="4" s="1"/>
  <c r="E28" i="4"/>
  <c r="AC28" i="4" s="1"/>
  <c r="M11" i="12" s="1"/>
  <c r="E53" i="4"/>
  <c r="AC53" i="4" s="1"/>
  <c r="H45" i="13"/>
  <c r="T42" i="4" l="1"/>
  <c r="V42" i="4"/>
  <c r="Z42" i="4" s="1"/>
  <c r="O43" i="4" s="1"/>
  <c r="R43" i="4" s="1"/>
  <c r="U42" i="4"/>
  <c r="Y42" i="4" s="1"/>
  <c r="N43" i="4" s="1"/>
  <c r="Q43" i="4" s="1"/>
  <c r="G53" i="4"/>
  <c r="G28" i="4"/>
  <c r="U17" i="4"/>
  <c r="Y17" i="4" s="1"/>
  <c r="N18" i="4" s="1"/>
  <c r="Q18" i="4" s="1"/>
  <c r="V17" i="4"/>
  <c r="Z17" i="4" s="1"/>
  <c r="O18" i="4" s="1"/>
  <c r="R18" i="4" s="1"/>
  <c r="X17" i="4"/>
  <c r="M18" i="4" s="1"/>
  <c r="P18" i="4" s="1"/>
  <c r="X42" i="4" l="1"/>
  <c r="M43" i="4" s="1"/>
  <c r="P43" i="4" s="1"/>
  <c r="S43" i="4" s="1"/>
  <c r="W42" i="4"/>
  <c r="W17" i="4"/>
  <c r="S18" i="4"/>
  <c r="T18" i="4" s="1"/>
  <c r="T43" i="4" l="1"/>
  <c r="U43" i="4"/>
  <c r="Y43" i="4" s="1"/>
  <c r="N44" i="4" s="1"/>
  <c r="Q44" i="4" s="1"/>
  <c r="V43" i="4"/>
  <c r="Z43" i="4" s="1"/>
  <c r="O44" i="4" s="1"/>
  <c r="R44" i="4" s="1"/>
  <c r="U18" i="4"/>
  <c r="Y18" i="4" s="1"/>
  <c r="N19" i="4" s="1"/>
  <c r="Q19" i="4" s="1"/>
  <c r="V18" i="4"/>
  <c r="Z18" i="4" s="1"/>
  <c r="O19" i="4" s="1"/>
  <c r="R19" i="4" s="1"/>
  <c r="X18" i="4"/>
  <c r="M19" i="4" s="1"/>
  <c r="P19" i="4" s="1"/>
  <c r="X43" i="4" l="1"/>
  <c r="M44" i="4" s="1"/>
  <c r="P44" i="4" s="1"/>
  <c r="S44" i="4" s="1"/>
  <c r="W43" i="4"/>
  <c r="W18" i="4"/>
  <c r="S19" i="4"/>
  <c r="T19" i="4" s="1"/>
  <c r="T44" i="4" l="1"/>
  <c r="V44" i="4"/>
  <c r="Z44" i="4" s="1"/>
  <c r="O45" i="4" s="1"/>
  <c r="R45" i="4" s="1"/>
  <c r="U44" i="4"/>
  <c r="Y44" i="4" s="1"/>
  <c r="N45" i="4" s="1"/>
  <c r="Q45" i="4" s="1"/>
  <c r="U19" i="4"/>
  <c r="Y19" i="4" s="1"/>
  <c r="N20" i="4" s="1"/>
  <c r="Q20" i="4" s="1"/>
  <c r="V19" i="4"/>
  <c r="Z19" i="4" s="1"/>
  <c r="O20" i="4" s="1"/>
  <c r="R20" i="4" s="1"/>
  <c r="X19" i="4"/>
  <c r="M20" i="4" s="1"/>
  <c r="P20" i="4" s="1"/>
  <c r="X44" i="4" l="1"/>
  <c r="M45" i="4" s="1"/>
  <c r="P45" i="4" s="1"/>
  <c r="S45" i="4" s="1"/>
  <c r="W44" i="4"/>
  <c r="W19" i="4"/>
  <c r="S20" i="4"/>
  <c r="T20" i="4" s="1"/>
  <c r="U45" i="4" l="1"/>
  <c r="Y45" i="4" s="1"/>
  <c r="N46" i="4" s="1"/>
  <c r="Q46" i="4" s="1"/>
  <c r="T45" i="4"/>
  <c r="V45" i="4"/>
  <c r="Z45" i="4" s="1"/>
  <c r="O46" i="4" s="1"/>
  <c r="R46" i="4" s="1"/>
  <c r="V20" i="4"/>
  <c r="Z20" i="4" s="1"/>
  <c r="O21" i="4" s="1"/>
  <c r="R21" i="4" s="1"/>
  <c r="U20" i="4"/>
  <c r="Y20" i="4" s="1"/>
  <c r="N21" i="4" s="1"/>
  <c r="Q21" i="4" s="1"/>
  <c r="X20" i="4"/>
  <c r="M21" i="4" s="1"/>
  <c r="P21" i="4" s="1"/>
  <c r="X45" i="4" l="1"/>
  <c r="M46" i="4" s="1"/>
  <c r="P46" i="4" s="1"/>
  <c r="S46" i="4" s="1"/>
  <c r="W45" i="4"/>
  <c r="W20" i="4"/>
  <c r="S21" i="4"/>
  <c r="T46" i="4" l="1"/>
  <c r="U46" i="4"/>
  <c r="Y46" i="4" s="1"/>
  <c r="N47" i="4" s="1"/>
  <c r="Q47" i="4" s="1"/>
  <c r="V46" i="4"/>
  <c r="Z46" i="4" s="1"/>
  <c r="O47" i="4" s="1"/>
  <c r="R47" i="4" s="1"/>
  <c r="V21" i="4"/>
  <c r="Z21" i="4" s="1"/>
  <c r="O22" i="4" s="1"/>
  <c r="R22" i="4" s="1"/>
  <c r="U21" i="4"/>
  <c r="Y21" i="4" s="1"/>
  <c r="N22" i="4" s="1"/>
  <c r="Q22" i="4" s="1"/>
  <c r="T21" i="4"/>
  <c r="X46" i="4" l="1"/>
  <c r="M47" i="4" s="1"/>
  <c r="P47" i="4" s="1"/>
  <c r="S47" i="4" s="1"/>
  <c r="W46" i="4"/>
  <c r="W21" i="4"/>
  <c r="X21" i="4"/>
  <c r="M22" i="4" s="1"/>
  <c r="P22" i="4" s="1"/>
  <c r="S22" i="4" s="1"/>
  <c r="U22" i="4" s="1"/>
  <c r="Y22" i="4" s="1"/>
  <c r="N23" i="4" s="1"/>
  <c r="Q23" i="4" s="1"/>
  <c r="T47" i="4" l="1"/>
  <c r="V47" i="4"/>
  <c r="Z47" i="4" s="1"/>
  <c r="O48" i="4" s="1"/>
  <c r="R48" i="4" s="1"/>
  <c r="U47" i="4"/>
  <c r="Y47" i="4" s="1"/>
  <c r="N48" i="4" s="1"/>
  <c r="Q48" i="4" s="1"/>
  <c r="T22" i="4"/>
  <c r="X22" i="4" s="1"/>
  <c r="M23" i="4" s="1"/>
  <c r="P23" i="4" s="1"/>
  <c r="V22" i="4"/>
  <c r="Z22" i="4" s="1"/>
  <c r="O23" i="4" s="1"/>
  <c r="R23" i="4" s="1"/>
  <c r="X47" i="4" l="1"/>
  <c r="M48" i="4" s="1"/>
  <c r="P48" i="4" s="1"/>
  <c r="S48" i="4" s="1"/>
  <c r="W47" i="4"/>
  <c r="S23" i="4"/>
  <c r="T23" i="4" s="1"/>
  <c r="W22" i="4"/>
  <c r="V48" i="4" l="1"/>
  <c r="Z48" i="4" s="1"/>
  <c r="O49" i="4" s="1"/>
  <c r="R49" i="4" s="1"/>
  <c r="T48" i="4"/>
  <c r="U48" i="4"/>
  <c r="Y48" i="4" s="1"/>
  <c r="N49" i="4" s="1"/>
  <c r="Q49" i="4" s="1"/>
  <c r="U23" i="4"/>
  <c r="Y23" i="4" s="1"/>
  <c r="N24" i="4" s="1"/>
  <c r="Q24" i="4" s="1"/>
  <c r="V23" i="4"/>
  <c r="Z23" i="4" s="1"/>
  <c r="O24" i="4" s="1"/>
  <c r="R24" i="4" s="1"/>
  <c r="X23" i="4"/>
  <c r="M24" i="4" s="1"/>
  <c r="P24" i="4" s="1"/>
  <c r="X48" i="4" l="1"/>
  <c r="M49" i="4" s="1"/>
  <c r="P49" i="4" s="1"/>
  <c r="S49" i="4" s="1"/>
  <c r="W48" i="4"/>
  <c r="W23" i="4"/>
  <c r="S24" i="4"/>
  <c r="T24" i="4" s="1"/>
  <c r="T49" i="4" l="1"/>
  <c r="U49" i="4"/>
  <c r="Y49" i="4" s="1"/>
  <c r="N50" i="4" s="1"/>
  <c r="Q50" i="4" s="1"/>
  <c r="V49" i="4"/>
  <c r="Z49" i="4" s="1"/>
  <c r="O50" i="4" s="1"/>
  <c r="R50" i="4" s="1"/>
  <c r="V24" i="4"/>
  <c r="Z24" i="4" s="1"/>
  <c r="O25" i="4" s="1"/>
  <c r="R25" i="4" s="1"/>
  <c r="U24" i="4"/>
  <c r="Y24" i="4" s="1"/>
  <c r="N25" i="4" s="1"/>
  <c r="Q25" i="4" s="1"/>
  <c r="X24" i="4"/>
  <c r="M25" i="4" s="1"/>
  <c r="P25" i="4" s="1"/>
  <c r="X49" i="4" l="1"/>
  <c r="M50" i="4" s="1"/>
  <c r="P50" i="4" s="1"/>
  <c r="S50" i="4" s="1"/>
  <c r="W49" i="4"/>
  <c r="W24" i="4"/>
  <c r="S25" i="4"/>
  <c r="U50" i="4" l="1"/>
  <c r="Y50" i="4" s="1"/>
  <c r="N51" i="4" s="1"/>
  <c r="Q51" i="4" s="1"/>
  <c r="T50" i="4"/>
  <c r="V50" i="4"/>
  <c r="Z50" i="4" s="1"/>
  <c r="O51" i="4" s="1"/>
  <c r="R51" i="4" s="1"/>
  <c r="U25" i="4"/>
  <c r="Y25" i="4" s="1"/>
  <c r="N26" i="4" s="1"/>
  <c r="Q26" i="4" s="1"/>
  <c r="V25" i="4"/>
  <c r="Z25" i="4" s="1"/>
  <c r="O26" i="4" s="1"/>
  <c r="R26" i="4" s="1"/>
  <c r="T25" i="4"/>
  <c r="X25" i="4" s="1"/>
  <c r="M26" i="4" s="1"/>
  <c r="P26" i="4" s="1"/>
  <c r="X50" i="4" l="1"/>
  <c r="M51" i="4" s="1"/>
  <c r="P51" i="4" s="1"/>
  <c r="S51" i="4" s="1"/>
  <c r="W50" i="4"/>
  <c r="W25" i="4"/>
  <c r="S26" i="4"/>
  <c r="V26" i="4" s="1"/>
  <c r="Z26" i="4" s="1"/>
  <c r="O27" i="4" s="1"/>
  <c r="R27" i="4" s="1"/>
  <c r="T51" i="4" l="1"/>
  <c r="U51" i="4"/>
  <c r="Y51" i="4" s="1"/>
  <c r="N52" i="4" s="1"/>
  <c r="Q52" i="4" s="1"/>
  <c r="V51" i="4"/>
  <c r="Z51" i="4" s="1"/>
  <c r="O52" i="4" s="1"/>
  <c r="R52" i="4" s="1"/>
  <c r="U26" i="4"/>
  <c r="Y26" i="4" s="1"/>
  <c r="N27" i="4" s="1"/>
  <c r="Q27" i="4" s="1"/>
  <c r="T26" i="4"/>
  <c r="X26" i="4" s="1"/>
  <c r="M27" i="4" s="1"/>
  <c r="P27" i="4" s="1"/>
  <c r="X51" i="4" l="1"/>
  <c r="M52" i="4" s="1"/>
  <c r="P52" i="4" s="1"/>
  <c r="S52" i="4" s="1"/>
  <c r="W51" i="4"/>
  <c r="W26" i="4"/>
  <c r="S27" i="4"/>
  <c r="T27" i="4" s="1"/>
  <c r="T52" i="4" l="1"/>
  <c r="V52" i="4"/>
  <c r="Z52" i="4" s="1"/>
  <c r="O53" i="4" s="1"/>
  <c r="R53" i="4" s="1"/>
  <c r="U52" i="4"/>
  <c r="Y52" i="4" s="1"/>
  <c r="N53" i="4" s="1"/>
  <c r="Q53" i="4" s="1"/>
  <c r="V27" i="4"/>
  <c r="Z27" i="4" s="1"/>
  <c r="O28" i="4" s="1"/>
  <c r="R28" i="4" s="1"/>
  <c r="U27" i="4"/>
  <c r="Y27" i="4" s="1"/>
  <c r="N28" i="4" s="1"/>
  <c r="Q28" i="4" s="1"/>
  <c r="X27" i="4"/>
  <c r="M28" i="4" s="1"/>
  <c r="P28" i="4" s="1"/>
  <c r="X52" i="4" l="1"/>
  <c r="M53" i="4" s="1"/>
  <c r="P53" i="4" s="1"/>
  <c r="S53" i="4" s="1"/>
  <c r="W52" i="4"/>
  <c r="W27" i="4"/>
  <c r="S28" i="4"/>
  <c r="T28" i="4" s="1"/>
  <c r="U53" i="4" l="1"/>
  <c r="Y53" i="4" s="1"/>
  <c r="T53" i="4"/>
  <c r="M22" i="12"/>
  <c r="V53" i="4"/>
  <c r="Z53" i="4" s="1"/>
  <c r="M19" i="12"/>
  <c r="U28" i="4"/>
  <c r="Y28" i="4" s="1"/>
  <c r="V28" i="4"/>
  <c r="Z28" i="4" s="1"/>
  <c r="X28" i="4"/>
  <c r="X53" i="4" l="1"/>
  <c r="W53" i="4"/>
  <c r="W28" i="4"/>
</calcChain>
</file>

<file path=xl/sharedStrings.xml><?xml version="1.0" encoding="utf-8"?>
<sst xmlns="http://schemas.openxmlformats.org/spreadsheetml/2006/main" count="329" uniqueCount="75">
  <si>
    <t>Cash</t>
  </si>
  <si>
    <t>Geared</t>
  </si>
  <si>
    <t>Cash Split</t>
  </si>
  <si>
    <t>Geared Split</t>
  </si>
  <si>
    <t>Period</t>
  </si>
  <si>
    <t>Cash unit price</t>
  </si>
  <si>
    <t>Geared unit price</t>
  </si>
  <si>
    <t>Cash Value</t>
  </si>
  <si>
    <t>Geared Value</t>
  </si>
  <si>
    <t>Auto Rebalancing</t>
  </si>
  <si>
    <t>Starting Capital</t>
  </si>
  <si>
    <t>Cash %</t>
  </si>
  <si>
    <t>Gear %</t>
  </si>
  <si>
    <t>total %</t>
  </si>
  <si>
    <t>Cash Units</t>
  </si>
  <si>
    <t>Geared Unit</t>
  </si>
  <si>
    <t>Total</t>
  </si>
  <si>
    <t>Gear Units</t>
  </si>
  <si>
    <t>After Rebalancing</t>
  </si>
  <si>
    <t>Sideways Market</t>
  </si>
  <si>
    <t>Normal</t>
  </si>
  <si>
    <t>Date</t>
  </si>
  <si>
    <t>First Scenario</t>
  </si>
  <si>
    <t>Second Scenario</t>
  </si>
  <si>
    <t>Initial investment</t>
  </si>
  <si>
    <t>Growth unit price</t>
  </si>
  <si>
    <t>Growth %</t>
  </si>
  <si>
    <t>Portfolio mix</t>
  </si>
  <si>
    <t>Growth</t>
  </si>
  <si>
    <t>INPUT</t>
  </si>
  <si>
    <t>RESULTS</t>
  </si>
  <si>
    <t>Auto-Balanced</t>
  </si>
  <si>
    <t>No Auto Balancing</t>
  </si>
  <si>
    <t>Auto-Balancing</t>
  </si>
  <si>
    <t>Option 1</t>
  </si>
  <si>
    <t>Option 2</t>
  </si>
  <si>
    <t>Option 3</t>
  </si>
  <si>
    <t>Option 4</t>
  </si>
  <si>
    <t>Option 5</t>
  </si>
  <si>
    <t>Auto-Balancing Options</t>
  </si>
  <si>
    <t>Falling Market</t>
  </si>
  <si>
    <t>Amplitude</t>
  </si>
  <si>
    <t>Initial</t>
  </si>
  <si>
    <t>Volatility</t>
  </si>
  <si>
    <t>Annual Growth</t>
  </si>
  <si>
    <t>Qtrly Growth</t>
  </si>
  <si>
    <t>Base Price</t>
  </si>
  <si>
    <t>Volailte Growth</t>
  </si>
  <si>
    <t>Unit Price</t>
  </si>
  <si>
    <t>Rising Market</t>
  </si>
  <si>
    <t>Rising</t>
  </si>
  <si>
    <t>Sideways</t>
  </si>
  <si>
    <t>Falling</t>
  </si>
  <si>
    <t>Auto Balance</t>
  </si>
  <si>
    <t>Growth Units</t>
  </si>
  <si>
    <t>Growth Value</t>
  </si>
  <si>
    <t>Growth Split</t>
  </si>
  <si>
    <t>SD</t>
  </si>
  <si>
    <t>Lower</t>
  </si>
  <si>
    <t>Upper</t>
  </si>
  <si>
    <t>XSD</t>
  </si>
  <si>
    <t>X SD</t>
  </si>
  <si>
    <t>Auto Rebalance</t>
  </si>
  <si>
    <t>Auto SD Balance</t>
  </si>
  <si>
    <t>(EP/SD)</t>
  </si>
  <si>
    <t>Every Period / Std Dev</t>
  </si>
  <si>
    <t>THEORETICAL FUND DATA ASSUMPTIONS</t>
  </si>
  <si>
    <t>(Default 50%)</t>
  </si>
  <si>
    <t>(Default 0%)</t>
  </si>
  <si>
    <t>(Default $100,000)</t>
  </si>
  <si>
    <t>SD Ratio</t>
  </si>
  <si>
    <t>(Default 0.6)</t>
  </si>
  <si>
    <t>First Sceanrio (Option 4)</t>
  </si>
  <si>
    <t>Second Sceanrio (Option 5)</t>
  </si>
  <si>
    <t>ONLY CHANGE DATA IN YELLOW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</si>
</sst>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;[Red]\-&quot;$&quot;#,##0"/>
    <numFmt numFmtId="4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7" formatCode="0.0%"/>
    <numFmt numFmtId="169" formatCode="&quot;$&quot;#,##0.000;[Red]\-&quot;$&quot;#,##0.000"/>
    <numFmt numFmtId="180" formatCode="0.000"/>
    <numFmt numFmtId="184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Fill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167" fontId="0" fillId="0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2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8" xfId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0" borderId="0" xfId="1" applyFont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1" fillId="0" borderId="8" xfId="1" applyFont="1" applyFill="1" applyBorder="1" applyAlignment="1">
      <alignment horizontal="center"/>
    </xf>
    <xf numFmtId="165" fontId="1" fillId="0" borderId="0" xfId="1" applyFont="1" applyFill="1" applyBorder="1" applyAlignment="1">
      <alignment horizontal="center"/>
    </xf>
    <xf numFmtId="165" fontId="1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0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165" fontId="0" fillId="0" borderId="5" xfId="1" applyFont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2" fillId="5" borderId="1" xfId="1" applyFont="1" applyFill="1" applyBorder="1" applyAlignment="1">
      <alignment horizontal="center"/>
    </xf>
    <xf numFmtId="165" fontId="2" fillId="5" borderId="2" xfId="1" applyFont="1" applyFill="1" applyBorder="1" applyAlignment="1">
      <alignment horizontal="center"/>
    </xf>
    <xf numFmtId="165" fontId="2" fillId="5" borderId="3" xfId="1" applyFont="1" applyFill="1" applyBorder="1" applyAlignment="1">
      <alignment horizontal="center"/>
    </xf>
    <xf numFmtId="165" fontId="2" fillId="5" borderId="1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7" xfId="2" applyFont="1" applyFill="1" applyBorder="1" applyAlignment="1">
      <alignment horizontal="center"/>
    </xf>
    <xf numFmtId="0" fontId="3" fillId="0" borderId="0" xfId="0" applyFont="1" applyBorder="1"/>
    <xf numFmtId="0" fontId="0" fillId="0" borderId="7" xfId="0" applyBorder="1" applyAlignment="1">
      <alignment horizontal="center" vertical="top" wrapText="1"/>
    </xf>
    <xf numFmtId="165" fontId="0" fillId="0" borderId="7" xfId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165" fontId="0" fillId="0" borderId="6" xfId="1" applyFont="1" applyBorder="1" applyAlignment="1">
      <alignment horizontal="center"/>
    </xf>
    <xf numFmtId="165" fontId="0" fillId="0" borderId="7" xfId="1" applyFont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0" fillId="0" borderId="0" xfId="0" applyFont="1" applyBorder="1"/>
    <xf numFmtId="165" fontId="0" fillId="3" borderId="0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9" fontId="0" fillId="0" borderId="0" xfId="0" applyNumberFormat="1" applyFill="1" applyBorder="1"/>
    <xf numFmtId="180" fontId="0" fillId="0" borderId="0" xfId="0" applyNumberFormat="1" applyFill="1" applyBorder="1"/>
    <xf numFmtId="165" fontId="0" fillId="0" borderId="0" xfId="1" applyFont="1" applyFill="1" applyBorder="1"/>
    <xf numFmtId="184" fontId="0" fillId="0" borderId="0" xfId="1" applyNumberFormat="1" applyFont="1" applyFill="1" applyBorder="1"/>
    <xf numFmtId="165" fontId="2" fillId="5" borderId="5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5" fontId="0" fillId="0" borderId="0" xfId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3" fillId="0" borderId="0" xfId="0" applyFont="1" applyFill="1" applyBorder="1"/>
    <xf numFmtId="184" fontId="0" fillId="0" borderId="0" xfId="0" applyNumberFormat="1" applyFill="1" applyBorder="1"/>
    <xf numFmtId="6" fontId="0" fillId="0" borderId="0" xfId="0" applyNumberFormat="1" applyFill="1" applyBorder="1"/>
    <xf numFmtId="184" fontId="3" fillId="0" borderId="0" xfId="0" applyNumberFormat="1" applyFont="1" applyFill="1" applyBorder="1"/>
    <xf numFmtId="9" fontId="0" fillId="0" borderId="0" xfId="0" applyNumberFormat="1" applyFill="1" applyBorder="1"/>
    <xf numFmtId="0" fontId="0" fillId="0" borderId="0" xfId="0" quotePrefix="1" applyFill="1" applyBorder="1"/>
    <xf numFmtId="184" fontId="0" fillId="0" borderId="0" xfId="0" quotePrefix="1" applyNumberFormat="1" applyFill="1" applyBorder="1"/>
    <xf numFmtId="0" fontId="0" fillId="0" borderId="0" xfId="0" applyFont="1" applyFill="1" applyBorder="1" applyAlignment="1">
      <alignment horizontal="center"/>
    </xf>
    <xf numFmtId="169" fontId="0" fillId="6" borderId="0" xfId="0" applyNumberFormat="1" applyFill="1" applyBorder="1"/>
    <xf numFmtId="180" fontId="0" fillId="6" borderId="0" xfId="0" applyNumberFormat="1" applyFill="1" applyBorder="1"/>
    <xf numFmtId="184" fontId="0" fillId="6" borderId="0" xfId="1" applyNumberFormat="1" applyFont="1" applyFill="1" applyBorder="1"/>
    <xf numFmtId="165" fontId="0" fillId="6" borderId="0" xfId="1" applyFont="1" applyFill="1" applyBorder="1"/>
    <xf numFmtId="169" fontId="0" fillId="7" borderId="0" xfId="0" applyNumberFormat="1" applyFill="1" applyBorder="1"/>
    <xf numFmtId="180" fontId="0" fillId="7" borderId="0" xfId="0" applyNumberFormat="1" applyFill="1" applyBorder="1"/>
    <xf numFmtId="184" fontId="0" fillId="7" borderId="0" xfId="1" applyNumberFormat="1" applyFont="1" applyFill="1" applyBorder="1"/>
    <xf numFmtId="165" fontId="0" fillId="7" borderId="0" xfId="1" applyFont="1" applyFill="1" applyBorder="1"/>
    <xf numFmtId="6" fontId="0" fillId="0" borderId="0" xfId="0" applyNumberFormat="1" applyFill="1" applyBorder="1" applyAlignment="1">
      <alignment horizontal="center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left"/>
    </xf>
    <xf numFmtId="0" fontId="0" fillId="0" borderId="8" xfId="0" applyFill="1" applyBorder="1"/>
    <xf numFmtId="0" fontId="4" fillId="0" borderId="0" xfId="0" applyFont="1" applyFill="1" applyBorder="1" applyAlignment="1">
      <alignment horizontal="left"/>
    </xf>
    <xf numFmtId="0" fontId="0" fillId="0" borderId="9" xfId="0" applyFill="1" applyBorder="1"/>
    <xf numFmtId="165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Calculations!$S$9:$S$28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110289.70984807899</c:v>
                </c:pt>
                <c:pt idx="2">
                  <c:v>112625.09007114213</c:v>
                </c:pt>
                <c:pt idx="3">
                  <c:v>107421.73620762103</c:v>
                </c:pt>
                <c:pt idx="4">
                  <c:v>101055.75819957667</c:v>
                </c:pt>
                <c:pt idx="5">
                  <c:v>100907.79539642506</c:v>
                </c:pt>
                <c:pt idx="6">
                  <c:v>109694.23845252983</c:v>
                </c:pt>
                <c:pt idx="7">
                  <c:v>121084.09060082796</c:v>
                </c:pt>
                <c:pt idx="8">
                  <c:v>125600.0750154657</c:v>
                </c:pt>
                <c:pt idx="9">
                  <c:v>122332.01507934823</c:v>
                </c:pt>
                <c:pt idx="10">
                  <c:v>115886.7905517692</c:v>
                </c:pt>
                <c:pt idx="11">
                  <c:v>113635.61378574918</c:v>
                </c:pt>
                <c:pt idx="12">
                  <c:v>119736.00686784278</c:v>
                </c:pt>
                <c:pt idx="13">
                  <c:v>130459.81713908139</c:v>
                </c:pt>
                <c:pt idx="14">
                  <c:v>136751.80908392079</c:v>
                </c:pt>
                <c:pt idx="15">
                  <c:v>135538.99004805199</c:v>
                </c:pt>
                <c:pt idx="16">
                  <c:v>129581.2920286037</c:v>
                </c:pt>
                <c:pt idx="17">
                  <c:v>125724.30435953941</c:v>
                </c:pt>
                <c:pt idx="18">
                  <c:v>129185.85148729628</c:v>
                </c:pt>
                <c:pt idx="19">
                  <c:v>138653.8782708302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Calculations!$AB$9:$AB$28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Calculations!$AC$9:$AC$28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109545.39244254713</c:v>
                </c:pt>
                <c:pt idx="2">
                  <c:v>111449.85112914252</c:v>
                </c:pt>
                <c:pt idx="3">
                  <c:v>105097.48156108509</c:v>
                </c:pt>
                <c:pt idx="4">
                  <c:v>97463.679058687107</c:v>
                </c:pt>
                <c:pt idx="5">
                  <c:v>96701.982472462798</c:v>
                </c:pt>
                <c:pt idx="6">
                  <c:v>104647.74816593651</c:v>
                </c:pt>
                <c:pt idx="7">
                  <c:v>115130.73183919789</c:v>
                </c:pt>
                <c:pt idx="8">
                  <c:v>119647.98268270004</c:v>
                </c:pt>
                <c:pt idx="9">
                  <c:v>115181.41713819015</c:v>
                </c:pt>
                <c:pt idx="10">
                  <c:v>106972.63100356174</c:v>
                </c:pt>
                <c:pt idx="11">
                  <c:v>103703.80042912881</c:v>
                </c:pt>
                <c:pt idx="12">
                  <c:v>109515.32920493392</c:v>
                </c:pt>
                <c:pt idx="13">
                  <c:v>120199.18061063344</c:v>
                </c:pt>
                <c:pt idx="14">
                  <c:v>127067.72696982582</c:v>
                </c:pt>
                <c:pt idx="15">
                  <c:v>124941.11447068752</c:v>
                </c:pt>
                <c:pt idx="16">
                  <c:v>116909.59687244373</c:v>
                </c:pt>
                <c:pt idx="17">
                  <c:v>111492.37045057221</c:v>
                </c:pt>
                <c:pt idx="18">
                  <c:v>114805.06422941548</c:v>
                </c:pt>
                <c:pt idx="19">
                  <c:v>124937.05886086858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Calculations!$AD$9:$AD$28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120579.41969615796</c:v>
                </c:pt>
                <c:pt idx="2">
                  <c:v>125685.94853651365</c:v>
                </c:pt>
                <c:pt idx="3">
                  <c:v>114072.40016119738</c:v>
                </c:pt>
                <c:pt idx="4">
                  <c:v>99863.950093841471</c:v>
                </c:pt>
                <c:pt idx="5">
                  <c:v>99571.514506737265</c:v>
                </c:pt>
                <c:pt idx="6">
                  <c:v>116911.69003602154</c:v>
                </c:pt>
                <c:pt idx="7">
                  <c:v>139389.73197437584</c:v>
                </c:pt>
                <c:pt idx="8">
                  <c:v>149787.16493246771</c:v>
                </c:pt>
                <c:pt idx="9">
                  <c:v>141992.36970483523</c:v>
                </c:pt>
                <c:pt idx="10">
                  <c:v>126619.57778221268</c:v>
                </c:pt>
                <c:pt idx="11">
                  <c:v>121250.19586898602</c:v>
                </c:pt>
                <c:pt idx="12">
                  <c:v>134268.5416399914</c:v>
                </c:pt>
                <c:pt idx="13">
                  <c:v>157153.34073653293</c:v>
                </c:pt>
                <c:pt idx="14">
                  <c:v>172312.14711389752</c:v>
                </c:pt>
                <c:pt idx="15">
                  <c:v>169255.75680314246</c:v>
                </c:pt>
                <c:pt idx="16">
                  <c:v>154241.93366669884</c:v>
                </c:pt>
                <c:pt idx="17">
                  <c:v>144522.05016240902</c:v>
                </c:pt>
                <c:pt idx="18">
                  <c:v>152480.25506456665</c:v>
                </c:pt>
                <c:pt idx="19">
                  <c:v>174247.54419325921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42824"/>
        <c:axId val="222453016"/>
      </c:lineChart>
      <c:catAx>
        <c:axId val="22244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3016"/>
        <c:crosses val="autoZero"/>
        <c:auto val="1"/>
        <c:lblAlgn val="ctr"/>
        <c:lblOffset val="100"/>
        <c:noMultiLvlLbl val="0"/>
      </c:catAx>
      <c:valAx>
        <c:axId val="2224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Calculations!$S$33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Calculations!$S$34:$S$53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109917.55114531306</c:v>
                </c:pt>
                <c:pt idx="2">
                  <c:v>112036.7653872455</c:v>
                </c:pt>
                <c:pt idx="3">
                  <c:v>106255.76782646924</c:v>
                </c:pt>
                <c:pt idx="4">
                  <c:v>99252.404227832812</c:v>
                </c:pt>
                <c:pt idx="5">
                  <c:v>98791.905133309861</c:v>
                </c:pt>
                <c:pt idx="6">
                  <c:v>107151.75193811639</c:v>
                </c:pt>
                <c:pt idx="7">
                  <c:v>118082.03459045863</c:v>
                </c:pt>
                <c:pt idx="8">
                  <c:v>122600.56789983317</c:v>
                </c:pt>
                <c:pt idx="9">
                  <c:v>118717.16678680392</c:v>
                </c:pt>
                <c:pt idx="10">
                  <c:v>111365.83678261729</c:v>
                </c:pt>
                <c:pt idx="11">
                  <c:v>108592.38084963628</c:v>
                </c:pt>
                <c:pt idx="12">
                  <c:v>114549.94905516179</c:v>
                </c:pt>
                <c:pt idx="13">
                  <c:v>125267.63207722444</c:v>
                </c:pt>
                <c:pt idx="14">
                  <c:v>131867.50673632117</c:v>
                </c:pt>
                <c:pt idx="15">
                  <c:v>130179.28513287927</c:v>
                </c:pt>
                <c:pt idx="16">
                  <c:v>123139.38266961389</c:v>
                </c:pt>
                <c:pt idx="17">
                  <c:v>118468.84124023138</c:v>
                </c:pt>
                <c:pt idx="18">
                  <c:v>121859.72340762302</c:v>
                </c:pt>
                <c:pt idx="19">
                  <c:v>131703.53477574172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Calculations!$AB$33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Calculations!$AB$34:$AB$53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Calculations!$AC$33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Calculations!$AC$34:$AC$53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109545.39244254713</c:v>
                </c:pt>
                <c:pt idx="2">
                  <c:v>111449.85112914252</c:v>
                </c:pt>
                <c:pt idx="3">
                  <c:v>105097.48156108509</c:v>
                </c:pt>
                <c:pt idx="4">
                  <c:v>97463.679058687107</c:v>
                </c:pt>
                <c:pt idx="5">
                  <c:v>96701.982472462798</c:v>
                </c:pt>
                <c:pt idx="6">
                  <c:v>104647.74816593651</c:v>
                </c:pt>
                <c:pt idx="7">
                  <c:v>115130.73183919789</c:v>
                </c:pt>
                <c:pt idx="8">
                  <c:v>119647.98268270004</c:v>
                </c:pt>
                <c:pt idx="9">
                  <c:v>115181.41713819015</c:v>
                </c:pt>
                <c:pt idx="10">
                  <c:v>106972.63100356174</c:v>
                </c:pt>
                <c:pt idx="11">
                  <c:v>103703.80042912881</c:v>
                </c:pt>
                <c:pt idx="12">
                  <c:v>109515.32920493392</c:v>
                </c:pt>
                <c:pt idx="13">
                  <c:v>120199.18061063344</c:v>
                </c:pt>
                <c:pt idx="14">
                  <c:v>127067.72696982582</c:v>
                </c:pt>
                <c:pt idx="15">
                  <c:v>124941.11447068752</c:v>
                </c:pt>
                <c:pt idx="16">
                  <c:v>116909.59687244373</c:v>
                </c:pt>
                <c:pt idx="17">
                  <c:v>111492.37045057221</c:v>
                </c:pt>
                <c:pt idx="18">
                  <c:v>114805.06422941548</c:v>
                </c:pt>
                <c:pt idx="19">
                  <c:v>124937.05886086858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Calculations!$AD$33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Calculations!$AD$34:$AD$53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120579.41969615796</c:v>
                </c:pt>
                <c:pt idx="2">
                  <c:v>125685.94853651365</c:v>
                </c:pt>
                <c:pt idx="3">
                  <c:v>114072.40016119738</c:v>
                </c:pt>
                <c:pt idx="4">
                  <c:v>99863.950093841471</c:v>
                </c:pt>
                <c:pt idx="5">
                  <c:v>99571.514506737265</c:v>
                </c:pt>
                <c:pt idx="6">
                  <c:v>116911.69003602154</c:v>
                </c:pt>
                <c:pt idx="7">
                  <c:v>139389.73197437584</c:v>
                </c:pt>
                <c:pt idx="8">
                  <c:v>149787.16493246771</c:v>
                </c:pt>
                <c:pt idx="9">
                  <c:v>141992.36970483523</c:v>
                </c:pt>
                <c:pt idx="10">
                  <c:v>126619.57778221268</c:v>
                </c:pt>
                <c:pt idx="11">
                  <c:v>121250.19586898602</c:v>
                </c:pt>
                <c:pt idx="12">
                  <c:v>134268.5416399914</c:v>
                </c:pt>
                <c:pt idx="13">
                  <c:v>157153.34073653293</c:v>
                </c:pt>
                <c:pt idx="14">
                  <c:v>172312.14711389752</c:v>
                </c:pt>
                <c:pt idx="15">
                  <c:v>169255.75680314246</c:v>
                </c:pt>
                <c:pt idx="16">
                  <c:v>154241.93366669884</c:v>
                </c:pt>
                <c:pt idx="17">
                  <c:v>144522.05016240902</c:v>
                </c:pt>
                <c:pt idx="18">
                  <c:v>152480.25506456665</c:v>
                </c:pt>
                <c:pt idx="19">
                  <c:v>174247.54419325921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25920"/>
        <c:axId val="657925136"/>
      </c:lineChart>
      <c:catAx>
        <c:axId val="6579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25136"/>
        <c:crosses val="autoZero"/>
        <c:auto val="1"/>
        <c:lblAlgn val="ctr"/>
        <c:lblOffset val="100"/>
        <c:noMultiLvlLbl val="0"/>
      </c:catAx>
      <c:valAx>
        <c:axId val="657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Calculations!$S$60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Calculations!$S$61:$S$80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108414.70984807897</c:v>
                </c:pt>
                <c:pt idx="2">
                  <c:v>109044.12186180889</c:v>
                </c:pt>
                <c:pt idx="3">
                  <c:v>101956.54223828792</c:v>
                </c:pt>
                <c:pt idx="4">
                  <c:v>93671.871167644684</c:v>
                </c:pt>
                <c:pt idx="5">
                  <c:v>91440.87375885091</c:v>
                </c:pt>
                <c:pt idx="6">
                  <c:v>99128.78664020577</c:v>
                </c:pt>
                <c:pt idx="7">
                  <c:v>109723.171867253</c:v>
                </c:pt>
                <c:pt idx="8">
                  <c:v>112946.51974075666</c:v>
                </c:pt>
                <c:pt idx="9">
                  <c:v>107503.7644889068</c:v>
                </c:pt>
                <c:pt idx="10">
                  <c:v>98488.387939154869</c:v>
                </c:pt>
                <c:pt idx="11">
                  <c:v>93449.353610300343</c:v>
                </c:pt>
                <c:pt idx="12">
                  <c:v>98862.596115078923</c:v>
                </c:pt>
                <c:pt idx="13">
                  <c:v>110038.41004660443</c:v>
                </c:pt>
                <c:pt idx="14">
                  <c:v>115828.85389162367</c:v>
                </c:pt>
                <c:pt idx="15">
                  <c:v>112538.80189011685</c:v>
                </c:pt>
                <c:pt idx="16">
                  <c:v>103468.80280874952</c:v>
                </c:pt>
                <c:pt idx="17">
                  <c:v>96957.771974486939</c:v>
                </c:pt>
                <c:pt idx="18">
                  <c:v>99483.51058397445</c:v>
                </c:pt>
                <c:pt idx="19">
                  <c:v>110297.37631739116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Calculations!$AB$60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Calculations!$AB$61:$AB$80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Calculations!$AC$60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Calculations!$AC$61:$AC$80</c:f>
              <c:numCache>
                <c:formatCode>_("$"* #,##0.00_);_("$"* \(#,##0.00\);_("$"* "-"??_);_(@_)</c:formatCode>
                <c:ptCount val="20"/>
                <c:pt idx="0">
                  <c:v>98765.432098765436</c:v>
                </c:pt>
                <c:pt idx="1">
                  <c:v>107076.25664007801</c:v>
                </c:pt>
                <c:pt idx="2">
                  <c:v>107746.14742543883</c:v>
                </c:pt>
                <c:pt idx="3">
                  <c:v>100159.20995614683</c:v>
                </c:pt>
                <c:pt idx="4">
                  <c:v>91290.839552514284</c:v>
                </c:pt>
                <c:pt idx="5">
                  <c:v>89294.575065055426</c:v>
                </c:pt>
                <c:pt idx="6">
                  <c:v>96005.772857294563</c:v>
                </c:pt>
                <c:pt idx="7">
                  <c:v>105254.18862932138</c:v>
                </c:pt>
                <c:pt idx="8">
                  <c:v>108536.87157158896</c:v>
                </c:pt>
                <c:pt idx="9">
                  <c:v>102835.73812584452</c:v>
                </c:pt>
                <c:pt idx="10">
                  <c:v>93392.38408998154</c:v>
                </c:pt>
                <c:pt idx="11">
                  <c:v>88888.985614314035</c:v>
                </c:pt>
                <c:pt idx="12">
                  <c:v>93465.946488884598</c:v>
                </c:pt>
                <c:pt idx="13">
                  <c:v>102915.22999334955</c:v>
                </c:pt>
                <c:pt idx="14">
                  <c:v>108549.20845130736</c:v>
                </c:pt>
                <c:pt idx="15">
                  <c:v>105188.0280509345</c:v>
                </c:pt>
                <c:pt idx="16">
                  <c:v>95921.942551456144</c:v>
                </c:pt>
                <c:pt idx="17">
                  <c:v>89270.148228350066</c:v>
                </c:pt>
                <c:pt idx="18">
                  <c:v>91348.274105958757</c:v>
                </c:pt>
                <c:pt idx="19">
                  <c:v>100245.7008361773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Calculations!$AD$60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Calculations!$AD$61:$AD$80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116829.41969615794</c:v>
                </c:pt>
                <c:pt idx="2">
                  <c:v>118185.94853651364</c:v>
                </c:pt>
                <c:pt idx="3">
                  <c:v>102822.40016119735</c:v>
                </c:pt>
                <c:pt idx="4">
                  <c:v>84863.950093841428</c:v>
                </c:pt>
                <c:pt idx="5">
                  <c:v>80821.514506737221</c:v>
                </c:pt>
                <c:pt idx="6">
                  <c:v>94411.690036021479</c:v>
                </c:pt>
                <c:pt idx="7">
                  <c:v>113139.73197437578</c:v>
                </c:pt>
                <c:pt idx="8">
                  <c:v>119787.16493246764</c:v>
                </c:pt>
                <c:pt idx="9">
                  <c:v>108242.36970483515</c:v>
                </c:pt>
                <c:pt idx="10">
                  <c:v>89119.577782212597</c:v>
                </c:pt>
                <c:pt idx="11">
                  <c:v>80000.195868985917</c:v>
                </c:pt>
                <c:pt idx="12">
                  <c:v>89268.541639991294</c:v>
                </c:pt>
                <c:pt idx="13">
                  <c:v>108403.34073653282</c:v>
                </c:pt>
                <c:pt idx="14">
                  <c:v>119812.1471138974</c:v>
                </c:pt>
                <c:pt idx="15">
                  <c:v>113005.75680314233</c:v>
                </c:pt>
                <c:pt idx="16">
                  <c:v>94241.933666698693</c:v>
                </c:pt>
                <c:pt idx="17">
                  <c:v>80772.050162408865</c:v>
                </c:pt>
                <c:pt idx="18">
                  <c:v>84980.255064566474</c:v>
                </c:pt>
                <c:pt idx="19">
                  <c:v>102997.54419325903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337584"/>
        <c:axId val="221335624"/>
      </c:lineChart>
      <c:catAx>
        <c:axId val="2213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35624"/>
        <c:crosses val="autoZero"/>
        <c:auto val="1"/>
        <c:lblAlgn val="ctr"/>
        <c:lblOffset val="100"/>
        <c:noMultiLvlLbl val="0"/>
      </c:catAx>
      <c:valAx>
        <c:axId val="2213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Calculations!$S$85:$S$104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108414.70984807896</c:v>
                </c:pt>
                <c:pt idx="2">
                  <c:v>109068.54806503284</c:v>
                </c:pt>
                <c:pt idx="3">
                  <c:v>101683.93732482794</c:v>
                </c:pt>
                <c:pt idx="4">
                  <c:v>93052.066613378454</c:v>
                </c:pt>
                <c:pt idx="5">
                  <c:v>90926.560205267262</c:v>
                </c:pt>
                <c:pt idx="6">
                  <c:v>98165.823359939561</c:v>
                </c:pt>
                <c:pt idx="7">
                  <c:v>108141.94351168758</c:v>
                </c:pt>
                <c:pt idx="8">
                  <c:v>111416.76483261127</c:v>
                </c:pt>
                <c:pt idx="9">
                  <c:v>105806.04269218358</c:v>
                </c:pt>
                <c:pt idx="10">
                  <c:v>96512.445888470247</c:v>
                </c:pt>
                <c:pt idx="11">
                  <c:v>91716.55279356103</c:v>
                </c:pt>
                <c:pt idx="12">
                  <c:v>96734.263272860364</c:v>
                </c:pt>
                <c:pt idx="13">
                  <c:v>107093.48856701865</c:v>
                </c:pt>
                <c:pt idx="14">
                  <c:v>112842.5828862051</c:v>
                </c:pt>
                <c:pt idx="15">
                  <c:v>109492.90707761164</c:v>
                </c:pt>
                <c:pt idx="16">
                  <c:v>100258.53737983581</c:v>
                </c:pt>
                <c:pt idx="17">
                  <c:v>93629.510706534958</c:v>
                </c:pt>
                <c:pt idx="18">
                  <c:v>95938.833490314311</c:v>
                </c:pt>
                <c:pt idx="19">
                  <c:v>105826.12207398022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Calculations!$AB$85:$AB$104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Calculations!$AC$85:$AC$104</c:f>
              <c:numCache>
                <c:formatCode>_("$"* #,##0.00_);_("$"* \(#,##0.00\);_("$"* "-"??_);_(@_)</c:formatCode>
                <c:ptCount val="20"/>
                <c:pt idx="0">
                  <c:v>98765.432098765436</c:v>
                </c:pt>
                <c:pt idx="1">
                  <c:v>107076.25664007801</c:v>
                </c:pt>
                <c:pt idx="2">
                  <c:v>107746.14742543883</c:v>
                </c:pt>
                <c:pt idx="3">
                  <c:v>100159.20995614683</c:v>
                </c:pt>
                <c:pt idx="4">
                  <c:v>91290.839552514284</c:v>
                </c:pt>
                <c:pt idx="5">
                  <c:v>89294.575065055426</c:v>
                </c:pt>
                <c:pt idx="6">
                  <c:v>96005.772857294563</c:v>
                </c:pt>
                <c:pt idx="7">
                  <c:v>105254.18862932138</c:v>
                </c:pt>
                <c:pt idx="8">
                  <c:v>108536.87157158896</c:v>
                </c:pt>
                <c:pt idx="9">
                  <c:v>102835.73812584452</c:v>
                </c:pt>
                <c:pt idx="10">
                  <c:v>93392.38408998154</c:v>
                </c:pt>
                <c:pt idx="11">
                  <c:v>88888.985614314035</c:v>
                </c:pt>
                <c:pt idx="12">
                  <c:v>93465.946488884598</c:v>
                </c:pt>
                <c:pt idx="13">
                  <c:v>102915.22999334955</c:v>
                </c:pt>
                <c:pt idx="14">
                  <c:v>108549.20845130736</c:v>
                </c:pt>
                <c:pt idx="15">
                  <c:v>105188.0280509345</c:v>
                </c:pt>
                <c:pt idx="16">
                  <c:v>95921.942551456144</c:v>
                </c:pt>
                <c:pt idx="17">
                  <c:v>89270.148228350066</c:v>
                </c:pt>
                <c:pt idx="18">
                  <c:v>91348.274105958757</c:v>
                </c:pt>
                <c:pt idx="19">
                  <c:v>100245.7008361773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Calculations!$AD$85:$AD$104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116829.41969615794</c:v>
                </c:pt>
                <c:pt idx="2">
                  <c:v>118185.94853651364</c:v>
                </c:pt>
                <c:pt idx="3">
                  <c:v>102822.40016119735</c:v>
                </c:pt>
                <c:pt idx="4">
                  <c:v>84863.950093841428</c:v>
                </c:pt>
                <c:pt idx="5">
                  <c:v>80821.514506737221</c:v>
                </c:pt>
                <c:pt idx="6">
                  <c:v>94411.690036021479</c:v>
                </c:pt>
                <c:pt idx="7">
                  <c:v>113139.73197437578</c:v>
                </c:pt>
                <c:pt idx="8">
                  <c:v>119787.16493246764</c:v>
                </c:pt>
                <c:pt idx="9">
                  <c:v>108242.36970483515</c:v>
                </c:pt>
                <c:pt idx="10">
                  <c:v>89119.577782212597</c:v>
                </c:pt>
                <c:pt idx="11">
                  <c:v>80000.195868985917</c:v>
                </c:pt>
                <c:pt idx="12">
                  <c:v>89268.541639991294</c:v>
                </c:pt>
                <c:pt idx="13">
                  <c:v>108403.34073653282</c:v>
                </c:pt>
                <c:pt idx="14">
                  <c:v>119812.1471138974</c:v>
                </c:pt>
                <c:pt idx="15">
                  <c:v>113005.75680314233</c:v>
                </c:pt>
                <c:pt idx="16">
                  <c:v>94241.933666698693</c:v>
                </c:pt>
                <c:pt idx="17">
                  <c:v>80772.050162408865</c:v>
                </c:pt>
                <c:pt idx="18">
                  <c:v>84980.255064566474</c:v>
                </c:pt>
                <c:pt idx="19">
                  <c:v>102997.54419325903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8192"/>
        <c:axId val="211599760"/>
      </c:lineChart>
      <c:catAx>
        <c:axId val="2115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9760"/>
        <c:crosses val="autoZero"/>
        <c:auto val="1"/>
        <c:lblAlgn val="ctr"/>
        <c:lblOffset val="100"/>
        <c:noMultiLvlLbl val="0"/>
      </c:catAx>
      <c:valAx>
        <c:axId val="2115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Calculations!$S$110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Calculations!$S$111:$S$130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106539.70984807896</c:v>
                </c:pt>
                <c:pt idx="2">
                  <c:v>105412.18494760004</c:v>
                </c:pt>
                <c:pt idx="3">
                  <c:v>96408.106647830486</c:v>
                </c:pt>
                <c:pt idx="4">
                  <c:v>86181.612836480519</c:v>
                </c:pt>
                <c:pt idx="5">
                  <c:v>81375.381110969873</c:v>
                </c:pt>
                <c:pt idx="6">
                  <c:v>87825.586493081442</c:v>
                </c:pt>
                <c:pt idx="7">
                  <c:v>97643.647810864961</c:v>
                </c:pt>
                <c:pt idx="8">
                  <c:v>99271.664820970065</c:v>
                </c:pt>
                <c:pt idx="9">
                  <c:v>90816.448607801358</c:v>
                </c:pt>
                <c:pt idx="10">
                  <c:v>78171.990265842382</c:v>
                </c:pt>
                <c:pt idx="11">
                  <c:v>68427.381331876779</c:v>
                </c:pt>
                <c:pt idx="12">
                  <c:v>73299.691547680792</c:v>
                </c:pt>
                <c:pt idx="13">
                  <c:v>86883.384363746416</c:v>
                </c:pt>
                <c:pt idx="14">
                  <c:v>93645.570370532281</c:v>
                </c:pt>
                <c:pt idx="15">
                  <c:v>86302.47381151226</c:v>
                </c:pt>
                <c:pt idx="16">
                  <c:v>70641.70603607563</c:v>
                </c:pt>
                <c:pt idx="17">
                  <c:v>52879.24611885818</c:v>
                </c:pt>
                <c:pt idx="18">
                  <c:v>53590.956211440571</c:v>
                </c:pt>
                <c:pt idx="19">
                  <c:v>75751.726685232832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Calculations!$AB$110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Calculations!$AB$111:$AB$130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Calculations!$AC$110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Calculations!$AC$111:$AC$130</c:f>
              <c:numCache>
                <c:formatCode>_("$"* #,##0.00_);_("$"* \(#,##0.00\);_("$"* "-"??_);_(@_)</c:formatCode>
                <c:ptCount val="20"/>
                <c:pt idx="0">
                  <c:v>97530.864197530871</c:v>
                </c:pt>
                <c:pt idx="1">
                  <c:v>104607.12083760888</c:v>
                </c:pt>
                <c:pt idx="2">
                  <c:v>104042.44372173514</c:v>
                </c:pt>
                <c:pt idx="3">
                  <c:v>95220.938351208591</c:v>
                </c:pt>
                <c:pt idx="4">
                  <c:v>85118.000046341462</c:v>
                </c:pt>
                <c:pt idx="5">
                  <c:v>81887.167657648039</c:v>
                </c:pt>
                <c:pt idx="6">
                  <c:v>87363.797548652612</c:v>
                </c:pt>
                <c:pt idx="7">
                  <c:v>95377.645419444874</c:v>
                </c:pt>
                <c:pt idx="8">
                  <c:v>97425.76046047789</c:v>
                </c:pt>
                <c:pt idx="9">
                  <c:v>90490.059113498879</c:v>
                </c:pt>
                <c:pt idx="10">
                  <c:v>79812.137176401331</c:v>
                </c:pt>
                <c:pt idx="11">
                  <c:v>74074.170799499276</c:v>
                </c:pt>
                <c:pt idx="12">
                  <c:v>77416.563772835274</c:v>
                </c:pt>
                <c:pt idx="13">
                  <c:v>85631.27937606565</c:v>
                </c:pt>
                <c:pt idx="14">
                  <c:v>90030.689932788911</c:v>
                </c:pt>
                <c:pt idx="15">
                  <c:v>85434.941631181471</c:v>
                </c:pt>
                <c:pt idx="16">
                  <c:v>74934.288230468563</c:v>
                </c:pt>
                <c:pt idx="17">
                  <c:v>67047.92600612792</c:v>
                </c:pt>
                <c:pt idx="18">
                  <c:v>67891.483982502046</c:v>
                </c:pt>
                <c:pt idx="19">
                  <c:v>75554.342811486029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Calculations!$AD$110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Calculations!$AD$111:$AD$130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113079.41969615793</c:v>
                </c:pt>
                <c:pt idx="2">
                  <c:v>110685.94853651364</c:v>
                </c:pt>
                <c:pt idx="3">
                  <c:v>91572.400161197351</c:v>
                </c:pt>
                <c:pt idx="4">
                  <c:v>69863.950093841442</c:v>
                </c:pt>
                <c:pt idx="5">
                  <c:v>62071.514506737243</c:v>
                </c:pt>
                <c:pt idx="6">
                  <c:v>71911.690036021493</c:v>
                </c:pt>
                <c:pt idx="7">
                  <c:v>86889.731974375798</c:v>
                </c:pt>
                <c:pt idx="8">
                  <c:v>89787.164932467655</c:v>
                </c:pt>
                <c:pt idx="9">
                  <c:v>74492.369704835146</c:v>
                </c:pt>
                <c:pt idx="10">
                  <c:v>51619.577782212626</c:v>
                </c:pt>
                <c:pt idx="11">
                  <c:v>38750.195868985953</c:v>
                </c:pt>
                <c:pt idx="12">
                  <c:v>44268.54163999133</c:v>
                </c:pt>
                <c:pt idx="13">
                  <c:v>59653.340736532846</c:v>
                </c:pt>
                <c:pt idx="14">
                  <c:v>67312.14711389743</c:v>
                </c:pt>
                <c:pt idx="15">
                  <c:v>56755.75680314238</c:v>
                </c:pt>
                <c:pt idx="16">
                  <c:v>34241.933666698729</c:v>
                </c:pt>
                <c:pt idx="17">
                  <c:v>17022.050162408901</c:v>
                </c:pt>
                <c:pt idx="18">
                  <c:v>17480.255064566518</c:v>
                </c:pt>
                <c:pt idx="19">
                  <c:v>31747.544193259091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1664"/>
        <c:axId val="120296368"/>
      </c:lineChart>
      <c:catAx>
        <c:axId val="12029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6368"/>
        <c:crosses val="autoZero"/>
        <c:auto val="1"/>
        <c:lblAlgn val="ctr"/>
        <c:lblOffset val="100"/>
        <c:noMultiLvlLbl val="0"/>
      </c:catAx>
      <c:valAx>
        <c:axId val="1202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Calculations!$S$134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Calculations!$S$135:$S$154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106897.55611294022</c:v>
                </c:pt>
                <c:pt idx="2">
                  <c:v>106043.37956475807</c:v>
                </c:pt>
                <c:pt idx="3">
                  <c:v>97018.890191822051</c:v>
                </c:pt>
                <c:pt idx="4">
                  <c:v>86726.394798341164</c:v>
                </c:pt>
                <c:pt idx="5">
                  <c:v>82662.146865728762</c:v>
                </c:pt>
                <c:pt idx="6">
                  <c:v>88702.477514767772</c:v>
                </c:pt>
                <c:pt idx="7">
                  <c:v>97733.978696323582</c:v>
                </c:pt>
                <c:pt idx="8">
                  <c:v>99598.097414934557</c:v>
                </c:pt>
                <c:pt idx="9">
                  <c:v>91811.413190023421</c:v>
                </c:pt>
                <c:pt idx="10">
                  <c:v>80010.389100213768</c:v>
                </c:pt>
                <c:pt idx="11">
                  <c:v>72147.391203745588</c:v>
                </c:pt>
                <c:pt idx="12">
                  <c:v>76343.712467172736</c:v>
                </c:pt>
                <c:pt idx="13">
                  <c:v>87505.312469871758</c:v>
                </c:pt>
                <c:pt idx="14">
                  <c:v>93212.704050242086</c:v>
                </c:pt>
                <c:pt idx="15">
                  <c:v>87179.037663599331</c:v>
                </c:pt>
                <c:pt idx="16">
                  <c:v>73948.95639826222</c:v>
                </c:pt>
                <c:pt idx="17">
                  <c:v>60760.600557447397</c:v>
                </c:pt>
                <c:pt idx="18">
                  <c:v>61551.721052105524</c:v>
                </c:pt>
                <c:pt idx="19">
                  <c:v>77755.717915880959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Calculations!$AB$134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Calculations!$AB$135:$AB$154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Calculations!$AC$134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Calculations!$AC$135:$AC$154</c:f>
              <c:numCache>
                <c:formatCode>_("$"* #,##0.00_);_("$"* \(#,##0.00\);_("$"* "-"??_);_(@_)</c:formatCode>
                <c:ptCount val="20"/>
                <c:pt idx="0">
                  <c:v>97530.864197530871</c:v>
                </c:pt>
                <c:pt idx="1">
                  <c:v>104607.12083760888</c:v>
                </c:pt>
                <c:pt idx="2">
                  <c:v>104042.44372173514</c:v>
                </c:pt>
                <c:pt idx="3">
                  <c:v>95220.938351208591</c:v>
                </c:pt>
                <c:pt idx="4">
                  <c:v>85118.000046341462</c:v>
                </c:pt>
                <c:pt idx="5">
                  <c:v>81887.167657648039</c:v>
                </c:pt>
                <c:pt idx="6">
                  <c:v>87363.797548652612</c:v>
                </c:pt>
                <c:pt idx="7">
                  <c:v>95377.645419444874</c:v>
                </c:pt>
                <c:pt idx="8">
                  <c:v>97425.76046047789</c:v>
                </c:pt>
                <c:pt idx="9">
                  <c:v>90490.059113498879</c:v>
                </c:pt>
                <c:pt idx="10">
                  <c:v>79812.137176401331</c:v>
                </c:pt>
                <c:pt idx="11">
                  <c:v>74074.170799499276</c:v>
                </c:pt>
                <c:pt idx="12">
                  <c:v>77416.563772835274</c:v>
                </c:pt>
                <c:pt idx="13">
                  <c:v>85631.27937606565</c:v>
                </c:pt>
                <c:pt idx="14">
                  <c:v>90030.689932788911</c:v>
                </c:pt>
                <c:pt idx="15">
                  <c:v>85434.941631181471</c:v>
                </c:pt>
                <c:pt idx="16">
                  <c:v>74934.288230468563</c:v>
                </c:pt>
                <c:pt idx="17">
                  <c:v>67047.92600612792</c:v>
                </c:pt>
                <c:pt idx="18">
                  <c:v>67891.483982502046</c:v>
                </c:pt>
                <c:pt idx="19">
                  <c:v>75554.342811486029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Calculations!$AD$134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Calculations!$AD$135:$AD$154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113079.41969615793</c:v>
                </c:pt>
                <c:pt idx="2">
                  <c:v>110685.94853651364</c:v>
                </c:pt>
                <c:pt idx="3">
                  <c:v>91572.400161197351</c:v>
                </c:pt>
                <c:pt idx="4">
                  <c:v>69863.950093841442</c:v>
                </c:pt>
                <c:pt idx="5">
                  <c:v>62071.514506737243</c:v>
                </c:pt>
                <c:pt idx="6">
                  <c:v>71911.690036021493</c:v>
                </c:pt>
                <c:pt idx="7">
                  <c:v>86889.731974375798</c:v>
                </c:pt>
                <c:pt idx="8">
                  <c:v>89787.164932467655</c:v>
                </c:pt>
                <c:pt idx="9">
                  <c:v>74492.369704835146</c:v>
                </c:pt>
                <c:pt idx="10">
                  <c:v>51619.577782212626</c:v>
                </c:pt>
                <c:pt idx="11">
                  <c:v>38750.195868985953</c:v>
                </c:pt>
                <c:pt idx="12">
                  <c:v>44268.54163999133</c:v>
                </c:pt>
                <c:pt idx="13">
                  <c:v>59653.340736532846</c:v>
                </c:pt>
                <c:pt idx="14">
                  <c:v>67312.14711389743</c:v>
                </c:pt>
                <c:pt idx="15">
                  <c:v>56755.75680314238</c:v>
                </c:pt>
                <c:pt idx="16">
                  <c:v>34241.933666698729</c:v>
                </c:pt>
                <c:pt idx="17">
                  <c:v>17022.050162408901</c:v>
                </c:pt>
                <c:pt idx="18">
                  <c:v>17480.255064566518</c:v>
                </c:pt>
                <c:pt idx="19">
                  <c:v>31747.544193259091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314376"/>
        <c:axId val="222315552"/>
      </c:lineChart>
      <c:catAx>
        <c:axId val="2223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5552"/>
        <c:crosses val="autoZero"/>
        <c:auto val="1"/>
        <c:lblAlgn val="ctr"/>
        <c:lblOffset val="100"/>
        <c:noMultiLvlLbl val="0"/>
      </c:catAx>
      <c:valAx>
        <c:axId val="2223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1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225137</xdr:colOff>
      <xdr:row>6</xdr:row>
      <xdr:rowOff>91785</xdr:rowOff>
    </xdr:from>
    <xdr:to>
      <xdr:col>45</xdr:col>
      <xdr:colOff>329045</xdr:colOff>
      <xdr:row>27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238125</xdr:colOff>
      <xdr:row>30</xdr:row>
      <xdr:rowOff>188117</xdr:rowOff>
    </xdr:from>
    <xdr:to>
      <xdr:col>45</xdr:col>
      <xdr:colOff>309562</xdr:colOff>
      <xdr:row>52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261938</xdr:colOff>
      <xdr:row>58</xdr:row>
      <xdr:rowOff>21429</xdr:rowOff>
    </xdr:from>
    <xdr:to>
      <xdr:col>45</xdr:col>
      <xdr:colOff>261937</xdr:colOff>
      <xdr:row>79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82</xdr:row>
      <xdr:rowOff>45242</xdr:rowOff>
    </xdr:from>
    <xdr:to>
      <xdr:col>45</xdr:col>
      <xdr:colOff>214311</xdr:colOff>
      <xdr:row>104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357186</xdr:colOff>
      <xdr:row>108</xdr:row>
      <xdr:rowOff>21429</xdr:rowOff>
    </xdr:from>
    <xdr:to>
      <xdr:col>45</xdr:col>
      <xdr:colOff>190498</xdr:colOff>
      <xdr:row>129</xdr:row>
      <xdr:rowOff>166686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381000</xdr:colOff>
      <xdr:row>131</xdr:row>
      <xdr:rowOff>188118</xdr:rowOff>
    </xdr:from>
    <xdr:to>
      <xdr:col>45</xdr:col>
      <xdr:colOff>190499</xdr:colOff>
      <xdr:row>154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41"/>
  <sheetViews>
    <sheetView tabSelected="1" workbookViewId="0">
      <selection activeCell="E37" sqref="E37"/>
    </sheetView>
  </sheetViews>
  <sheetFormatPr defaultRowHeight="12" customHeight="1" x14ac:dyDescent="0.25"/>
  <cols>
    <col min="4" max="4" width="25.7109375" bestFit="1" customWidth="1"/>
    <col min="5" max="5" width="17.28515625" style="32" bestFit="1" customWidth="1"/>
    <col min="6" max="7" width="13.5703125" style="32" customWidth="1"/>
    <col min="11" max="11" width="17.5703125" customWidth="1"/>
    <col min="12" max="12" width="15.5703125" bestFit="1" customWidth="1"/>
    <col min="13" max="13" width="12.5703125" style="94" bestFit="1" customWidth="1"/>
    <col min="14" max="14" width="9.140625" style="32"/>
    <col min="15" max="15" width="16.28515625" style="32" bestFit="1" customWidth="1"/>
    <col min="16" max="16" width="9.140625" style="32"/>
    <col min="17" max="17" width="13.85546875" style="32" bestFit="1" customWidth="1"/>
  </cols>
  <sheetData>
    <row r="2" spans="3:18" ht="12" customHeight="1" x14ac:dyDescent="0.25">
      <c r="D2" s="33" t="s">
        <v>74</v>
      </c>
      <c r="E2" s="33"/>
    </row>
    <row r="3" spans="3:18" ht="12" customHeight="1" thickBot="1" x14ac:dyDescent="0.3"/>
    <row r="4" spans="3:18" ht="12" customHeight="1" x14ac:dyDescent="0.25">
      <c r="C4" s="16"/>
      <c r="D4" s="17"/>
      <c r="E4" s="36"/>
      <c r="F4" s="36"/>
      <c r="G4" s="37"/>
      <c r="H4" s="12"/>
      <c r="I4" s="16"/>
      <c r="J4" s="17"/>
      <c r="K4" s="17"/>
      <c r="L4" s="17"/>
      <c r="M4" s="79"/>
      <c r="N4" s="36"/>
      <c r="O4" s="36"/>
      <c r="P4" s="36"/>
      <c r="Q4" s="36"/>
      <c r="R4" s="18"/>
    </row>
    <row r="5" spans="3:18" ht="28.5" x14ac:dyDescent="0.45">
      <c r="C5" s="7"/>
      <c r="D5" s="115" t="s">
        <v>29</v>
      </c>
      <c r="E5" s="34"/>
      <c r="F5" s="34"/>
      <c r="G5" s="50"/>
      <c r="H5" s="12"/>
      <c r="I5" s="7"/>
      <c r="J5" s="116" t="s">
        <v>30</v>
      </c>
      <c r="K5" s="116"/>
      <c r="L5" s="12"/>
      <c r="M5" s="45"/>
      <c r="N5" s="34"/>
      <c r="O5" s="34"/>
      <c r="P5" s="34"/>
      <c r="Q5" s="34"/>
      <c r="R5" s="13"/>
    </row>
    <row r="6" spans="3:18" ht="12" customHeight="1" x14ac:dyDescent="0.25">
      <c r="C6" s="7"/>
      <c r="D6" s="12"/>
      <c r="E6" s="34"/>
      <c r="F6" s="34"/>
      <c r="G6" s="50"/>
      <c r="H6" s="12"/>
      <c r="I6" s="7"/>
      <c r="J6" s="12"/>
      <c r="K6" s="12"/>
      <c r="L6" s="12"/>
      <c r="M6" s="91" t="s">
        <v>49</v>
      </c>
      <c r="N6" s="34"/>
      <c r="O6" s="91" t="s">
        <v>19</v>
      </c>
      <c r="P6" s="34"/>
      <c r="Q6" s="91" t="s">
        <v>40</v>
      </c>
      <c r="R6" s="13"/>
    </row>
    <row r="7" spans="3:18" ht="12" customHeight="1" x14ac:dyDescent="0.25">
      <c r="C7" s="7"/>
      <c r="D7" s="12" t="s">
        <v>24</v>
      </c>
      <c r="E7" s="34" t="s">
        <v>69</v>
      </c>
      <c r="F7" s="89">
        <v>100000</v>
      </c>
      <c r="G7" s="50"/>
      <c r="H7" s="12"/>
      <c r="I7" s="7"/>
      <c r="J7" s="12"/>
      <c r="K7" s="12"/>
      <c r="L7" s="12"/>
      <c r="M7" s="45"/>
      <c r="N7" s="34"/>
      <c r="O7" s="45"/>
      <c r="P7" s="34"/>
      <c r="Q7" s="45"/>
      <c r="R7" s="13"/>
    </row>
    <row r="8" spans="3:18" ht="12" customHeight="1" x14ac:dyDescent="0.25">
      <c r="C8" s="7"/>
      <c r="D8" s="12"/>
      <c r="E8" s="34"/>
      <c r="F8" s="114"/>
      <c r="G8" s="50"/>
      <c r="H8" s="12"/>
      <c r="I8" s="7"/>
      <c r="J8" s="71" t="s">
        <v>32</v>
      </c>
      <c r="L8" s="12"/>
      <c r="M8" s="45"/>
      <c r="N8" s="34"/>
      <c r="O8" s="45"/>
      <c r="P8" s="34"/>
      <c r="Q8" s="45"/>
      <c r="R8" s="13"/>
    </row>
    <row r="9" spans="3:18" ht="12" customHeight="1" x14ac:dyDescent="0.25">
      <c r="C9" s="7"/>
      <c r="D9" s="71" t="s">
        <v>39</v>
      </c>
      <c r="E9" s="34"/>
      <c r="F9" s="34"/>
      <c r="G9" s="50"/>
      <c r="H9" s="12"/>
      <c r="I9" s="7"/>
      <c r="J9" s="12"/>
      <c r="R9" s="13"/>
    </row>
    <row r="10" spans="3:18" ht="12" customHeight="1" x14ac:dyDescent="0.25">
      <c r="C10" s="7"/>
      <c r="D10" s="71" t="s">
        <v>72</v>
      </c>
      <c r="E10" s="34"/>
      <c r="F10" s="34"/>
      <c r="G10" s="50"/>
      <c r="H10" s="12"/>
      <c r="I10" s="7"/>
      <c r="J10" s="12"/>
      <c r="K10" s="12" t="s">
        <v>34</v>
      </c>
      <c r="L10" s="12" t="s">
        <v>0</v>
      </c>
      <c r="M10" s="45">
        <f>Calculations!AB28</f>
        <v>100000</v>
      </c>
      <c r="N10" s="34"/>
      <c r="O10" s="45">
        <f>Calculations!AB80</f>
        <v>100000</v>
      </c>
      <c r="P10" s="34"/>
      <c r="Q10" s="45">
        <f>Calculations!AB130</f>
        <v>100000</v>
      </c>
      <c r="R10" s="13"/>
    </row>
    <row r="11" spans="3:18" ht="12" customHeight="1" x14ac:dyDescent="0.25">
      <c r="C11" s="7"/>
      <c r="D11" s="12" t="s">
        <v>27</v>
      </c>
      <c r="E11" s="34"/>
      <c r="F11" s="34"/>
      <c r="G11" s="50"/>
      <c r="H11" s="12"/>
      <c r="I11" s="7"/>
      <c r="J11" s="12"/>
      <c r="K11" s="12" t="s">
        <v>35</v>
      </c>
      <c r="L11" s="12" t="s">
        <v>28</v>
      </c>
      <c r="M11" s="45">
        <f>Calculations!AC28</f>
        <v>124937.05886086858</v>
      </c>
      <c r="N11" s="34"/>
      <c r="O11" s="45">
        <f>Calculations!AC80</f>
        <v>100245.7008361773</v>
      </c>
      <c r="P11" s="34"/>
      <c r="Q11" s="45">
        <f>Calculations!AC130</f>
        <v>75554.342811486029</v>
      </c>
      <c r="R11" s="13"/>
    </row>
    <row r="12" spans="3:18" ht="12" customHeight="1" x14ac:dyDescent="0.25">
      <c r="C12" s="7"/>
      <c r="D12" s="12" t="s">
        <v>0</v>
      </c>
      <c r="E12" s="97" t="s">
        <v>67</v>
      </c>
      <c r="F12" s="90">
        <v>0.5</v>
      </c>
      <c r="G12" s="50"/>
      <c r="H12" s="12"/>
      <c r="I12" s="7"/>
      <c r="J12" s="12"/>
      <c r="K12" s="12" t="s">
        <v>36</v>
      </c>
      <c r="L12" s="12" t="s">
        <v>1</v>
      </c>
      <c r="M12" s="45">
        <f>Calculations!AD28</f>
        <v>174247.54419325921</v>
      </c>
      <c r="N12" s="34"/>
      <c r="O12" s="45">
        <f>Calculations!AD80</f>
        <v>102997.54419325903</v>
      </c>
      <c r="P12" s="34"/>
      <c r="Q12" s="45">
        <f>Calculations!AD130</f>
        <v>31747.544193259091</v>
      </c>
      <c r="R12" s="13"/>
    </row>
    <row r="13" spans="3:18" ht="12" customHeight="1" x14ac:dyDescent="0.25">
      <c r="C13" s="7"/>
      <c r="D13" s="12" t="s">
        <v>28</v>
      </c>
      <c r="E13" s="97" t="s">
        <v>68</v>
      </c>
      <c r="F13" s="90">
        <v>0</v>
      </c>
      <c r="G13" s="50"/>
      <c r="H13" s="12"/>
      <c r="I13" s="7"/>
      <c r="J13" s="12"/>
      <c r="R13" s="13"/>
    </row>
    <row r="14" spans="3:18" ht="12" customHeight="1" x14ac:dyDescent="0.25">
      <c r="C14" s="7"/>
      <c r="D14" s="12" t="s">
        <v>1</v>
      </c>
      <c r="E14" s="97" t="s">
        <v>67</v>
      </c>
      <c r="F14" s="90">
        <v>0.5</v>
      </c>
      <c r="G14" s="50"/>
      <c r="H14" s="12"/>
      <c r="I14" s="7"/>
      <c r="J14" s="12"/>
      <c r="R14" s="13"/>
    </row>
    <row r="15" spans="3:18" ht="12" customHeight="1" x14ac:dyDescent="0.25">
      <c r="C15" s="7"/>
      <c r="D15" s="71" t="s">
        <v>16</v>
      </c>
      <c r="E15" s="91"/>
      <c r="F15" s="92">
        <f>SUM(F12:F14)</f>
        <v>1</v>
      </c>
      <c r="G15" s="50" t="str">
        <f>IF(F15&lt;&gt;1,"Error, Sum must equal 100%","Ok")</f>
        <v>Ok</v>
      </c>
      <c r="H15" s="12"/>
      <c r="I15" s="7"/>
      <c r="J15" s="12"/>
      <c r="R15" s="13"/>
    </row>
    <row r="16" spans="3:18" ht="12" customHeight="1" x14ac:dyDescent="0.25">
      <c r="C16" s="7"/>
      <c r="D16" s="12"/>
      <c r="E16" s="34"/>
      <c r="F16" s="34"/>
      <c r="G16" s="50"/>
      <c r="H16" s="12"/>
      <c r="I16" s="7"/>
      <c r="J16" s="71" t="s">
        <v>33</v>
      </c>
      <c r="L16" s="12"/>
      <c r="M16" s="45"/>
      <c r="N16" s="34"/>
      <c r="O16" s="45"/>
      <c r="P16" s="34"/>
      <c r="Q16" s="45"/>
      <c r="R16" s="13"/>
    </row>
    <row r="17" spans="3:18" ht="12" customHeight="1" x14ac:dyDescent="0.25">
      <c r="C17" s="7"/>
      <c r="D17" s="71" t="s">
        <v>73</v>
      </c>
      <c r="E17" s="34"/>
      <c r="F17" s="34"/>
      <c r="G17" s="50"/>
      <c r="H17" s="12"/>
      <c r="I17" s="7"/>
      <c r="J17" s="12"/>
      <c r="R17" s="13"/>
    </row>
    <row r="18" spans="3:18" ht="12" customHeight="1" x14ac:dyDescent="0.25">
      <c r="C18" s="7"/>
      <c r="D18" s="12" t="s">
        <v>27</v>
      </c>
      <c r="E18" s="34"/>
      <c r="F18" s="34"/>
      <c r="G18" s="50"/>
      <c r="H18" s="12"/>
      <c r="I18" s="7"/>
      <c r="J18" s="12"/>
      <c r="K18" s="71" t="s">
        <v>22</v>
      </c>
      <c r="L18" s="12"/>
      <c r="M18" s="45"/>
      <c r="N18" s="34"/>
      <c r="O18" s="45"/>
      <c r="P18" s="34"/>
      <c r="Q18" s="45"/>
      <c r="R18" s="13"/>
    </row>
    <row r="19" spans="3:18" ht="12" customHeight="1" x14ac:dyDescent="0.25">
      <c r="C19" s="7"/>
      <c r="D19" s="12" t="s">
        <v>0</v>
      </c>
      <c r="E19" s="34"/>
      <c r="F19" s="90">
        <v>0.25</v>
      </c>
      <c r="G19" s="50"/>
      <c r="H19" s="12"/>
      <c r="I19" s="7"/>
      <c r="J19" s="12"/>
      <c r="K19" s="12" t="s">
        <v>37</v>
      </c>
      <c r="L19" s="20" t="s">
        <v>31</v>
      </c>
      <c r="M19" s="45">
        <f>Calculations!S28</f>
        <v>138653.8782708302</v>
      </c>
      <c r="N19" s="34"/>
      <c r="O19" s="45">
        <f>Calculations!S80</f>
        <v>110297.37631739116</v>
      </c>
      <c r="P19" s="34"/>
      <c r="Q19" s="45">
        <f>Calculations!S130</f>
        <v>75751.726685232832</v>
      </c>
      <c r="R19" s="13"/>
    </row>
    <row r="20" spans="3:18" ht="12" customHeight="1" x14ac:dyDescent="0.25">
      <c r="C20" s="7"/>
      <c r="D20" s="12" t="s">
        <v>28</v>
      </c>
      <c r="E20" s="34"/>
      <c r="F20" s="90">
        <v>0.5</v>
      </c>
      <c r="G20" s="50"/>
      <c r="H20" s="12"/>
      <c r="I20" s="7"/>
      <c r="J20" s="12"/>
      <c r="K20" s="12"/>
      <c r="L20" s="12"/>
      <c r="M20" s="45"/>
      <c r="N20" s="34"/>
      <c r="O20" s="45"/>
      <c r="P20" s="34"/>
      <c r="Q20" s="45"/>
      <c r="R20" s="13"/>
    </row>
    <row r="21" spans="3:18" ht="12" customHeight="1" x14ac:dyDescent="0.25">
      <c r="C21" s="7"/>
      <c r="D21" s="12" t="s">
        <v>1</v>
      </c>
      <c r="E21" s="34"/>
      <c r="F21" s="90">
        <v>0.25</v>
      </c>
      <c r="G21" s="50"/>
      <c r="H21" s="12"/>
      <c r="I21" s="7"/>
      <c r="J21" s="12"/>
      <c r="K21" s="71" t="s">
        <v>23</v>
      </c>
      <c r="L21" s="12"/>
      <c r="M21" s="45"/>
      <c r="N21" s="34"/>
      <c r="O21" s="45"/>
      <c r="P21" s="34"/>
      <c r="Q21" s="45"/>
      <c r="R21" s="13"/>
    </row>
    <row r="22" spans="3:18" ht="12" customHeight="1" x14ac:dyDescent="0.25">
      <c r="C22" s="7"/>
      <c r="D22" s="71" t="s">
        <v>16</v>
      </c>
      <c r="E22" s="91"/>
      <c r="F22" s="92">
        <f>SUM(F19:F21)</f>
        <v>1</v>
      </c>
      <c r="G22" s="50" t="str">
        <f>IF(F22&lt;&gt;1,"Error, Sum must equal 100%","Ok")</f>
        <v>Ok</v>
      </c>
      <c r="H22" s="12"/>
      <c r="I22" s="7"/>
      <c r="J22" s="12"/>
      <c r="K22" s="12" t="s">
        <v>38</v>
      </c>
      <c r="L22" s="20" t="s">
        <v>31</v>
      </c>
      <c r="M22" s="45">
        <f>Calculations!S53</f>
        <v>131703.53477574172</v>
      </c>
      <c r="N22" s="34"/>
      <c r="O22" s="45">
        <f>Calculations!S104</f>
        <v>105826.12207398022</v>
      </c>
      <c r="P22" s="34"/>
      <c r="Q22" s="45">
        <f>Calculations!S154</f>
        <v>77755.717915880959</v>
      </c>
      <c r="R22" s="13"/>
    </row>
    <row r="23" spans="3:18" ht="12" customHeight="1" x14ac:dyDescent="0.25">
      <c r="C23" s="7"/>
      <c r="D23" s="71"/>
      <c r="E23" s="91"/>
      <c r="F23" s="92"/>
      <c r="G23" s="50"/>
      <c r="H23" s="12"/>
      <c r="I23" s="7"/>
      <c r="R23" s="13"/>
    </row>
    <row r="24" spans="3:18" ht="12" customHeight="1" x14ac:dyDescent="0.25">
      <c r="C24" s="7"/>
      <c r="D24" s="71" t="s">
        <v>33</v>
      </c>
      <c r="E24" s="91"/>
      <c r="F24" s="92"/>
      <c r="G24" s="50"/>
      <c r="H24" s="12"/>
      <c r="I24" s="7"/>
      <c r="J24" s="12"/>
      <c r="K24" s="12"/>
      <c r="L24" s="12"/>
      <c r="M24" s="45"/>
      <c r="N24" s="34"/>
      <c r="O24" s="34"/>
      <c r="P24" s="34"/>
      <c r="Q24" s="34"/>
      <c r="R24" s="13"/>
    </row>
    <row r="25" spans="3:18" ht="12" customHeight="1" x14ac:dyDescent="0.25">
      <c r="C25" s="7"/>
      <c r="D25" s="81" t="s">
        <v>65</v>
      </c>
      <c r="E25" s="34" t="s">
        <v>64</v>
      </c>
      <c r="F25" s="95" t="s">
        <v>57</v>
      </c>
      <c r="G25" s="50" t="str">
        <f>IF(OR(F25="SD",F25="EP"),"Ok","Error! Value must be EP or SD")</f>
        <v>Ok</v>
      </c>
      <c r="H25" s="12"/>
      <c r="I25" s="7"/>
      <c r="J25" s="12"/>
      <c r="K25" s="12"/>
      <c r="L25" s="12"/>
      <c r="M25" s="45"/>
      <c r="N25" s="34"/>
      <c r="O25" s="34"/>
      <c r="P25" s="34"/>
      <c r="Q25" s="34"/>
      <c r="R25" s="13"/>
    </row>
    <row r="26" spans="3:18" ht="12" customHeight="1" x14ac:dyDescent="0.25">
      <c r="C26" s="7"/>
      <c r="D26" s="81"/>
      <c r="E26" s="34"/>
      <c r="F26" s="105"/>
      <c r="G26" s="50"/>
      <c r="H26" s="12"/>
      <c r="I26" s="7"/>
      <c r="J26" s="12"/>
      <c r="K26" s="12"/>
      <c r="L26" s="12"/>
      <c r="M26" s="45"/>
      <c r="N26" s="34"/>
      <c r="O26" s="34"/>
      <c r="P26" s="34"/>
      <c r="Q26" s="34"/>
      <c r="R26" s="13"/>
    </row>
    <row r="27" spans="3:18" ht="12" customHeight="1" x14ac:dyDescent="0.25">
      <c r="C27" s="7"/>
      <c r="D27" s="98" t="s">
        <v>70</v>
      </c>
      <c r="E27" s="34" t="s">
        <v>71</v>
      </c>
      <c r="F27" s="95">
        <v>0.6</v>
      </c>
      <c r="G27" s="50"/>
      <c r="H27" s="12"/>
      <c r="I27" s="7"/>
      <c r="J27" s="12"/>
      <c r="K27" s="12"/>
      <c r="L27" s="12"/>
      <c r="M27" s="45"/>
      <c r="N27" s="34"/>
      <c r="O27" s="34"/>
      <c r="P27" s="34"/>
      <c r="Q27" s="34"/>
      <c r="R27" s="13"/>
    </row>
    <row r="28" spans="3:18" ht="12" customHeight="1" thickBot="1" x14ac:dyDescent="0.3">
      <c r="C28" s="8"/>
      <c r="D28" s="14"/>
      <c r="E28" s="53"/>
      <c r="F28" s="53"/>
      <c r="G28" s="54"/>
      <c r="H28" s="12"/>
      <c r="I28" s="8"/>
      <c r="J28" s="14"/>
      <c r="K28" s="14"/>
      <c r="L28" s="14"/>
      <c r="M28" s="63"/>
      <c r="N28" s="53"/>
      <c r="O28" s="53"/>
      <c r="P28" s="53"/>
      <c r="Q28" s="53"/>
      <c r="R28" s="15"/>
    </row>
    <row r="29" spans="3:18" ht="12" customHeight="1" thickBot="1" x14ac:dyDescent="0.3"/>
    <row r="30" spans="3:18" ht="12" customHeight="1" x14ac:dyDescent="0.25">
      <c r="C30" s="16"/>
      <c r="D30" s="17"/>
      <c r="E30" s="36"/>
      <c r="F30" s="36"/>
      <c r="G30" s="36"/>
      <c r="H30" s="17"/>
      <c r="I30" s="18"/>
    </row>
    <row r="31" spans="3:18" ht="28.5" x14ac:dyDescent="0.45">
      <c r="C31" s="7"/>
      <c r="D31" s="116" t="s">
        <v>66</v>
      </c>
      <c r="E31" s="116"/>
      <c r="F31" s="116"/>
      <c r="G31" s="116"/>
      <c r="H31" s="116"/>
      <c r="I31" s="13"/>
      <c r="L31" s="12"/>
    </row>
    <row r="32" spans="3:18" s="2" customFormat="1" ht="12" customHeight="1" x14ac:dyDescent="0.45">
      <c r="C32" s="117"/>
      <c r="D32" s="118"/>
      <c r="E32" s="118"/>
      <c r="F32" s="118"/>
      <c r="G32" s="118"/>
      <c r="H32" s="118"/>
      <c r="I32" s="119"/>
      <c r="L32" s="20"/>
      <c r="M32" s="120"/>
      <c r="N32" s="121"/>
      <c r="O32" s="121"/>
      <c r="P32" s="121"/>
      <c r="Q32" s="121"/>
    </row>
    <row r="33" spans="3:12" ht="12" customHeight="1" x14ac:dyDescent="0.25">
      <c r="C33" s="7"/>
      <c r="D33" s="12"/>
      <c r="E33" s="91" t="s">
        <v>50</v>
      </c>
      <c r="F33" s="91" t="s">
        <v>51</v>
      </c>
      <c r="G33" s="91" t="s">
        <v>52</v>
      </c>
      <c r="H33" s="12"/>
      <c r="I33" s="13"/>
      <c r="L33" s="12"/>
    </row>
    <row r="34" spans="3:12" ht="12" customHeight="1" x14ac:dyDescent="0.25">
      <c r="C34" s="7"/>
      <c r="D34" s="71" t="s">
        <v>28</v>
      </c>
      <c r="E34" s="34"/>
      <c r="F34" s="34"/>
      <c r="G34" s="34"/>
      <c r="H34" s="12"/>
      <c r="I34" s="13"/>
      <c r="L34" s="12"/>
    </row>
    <row r="35" spans="3:12" ht="12" customHeight="1" x14ac:dyDescent="0.25">
      <c r="C35" s="7"/>
      <c r="D35" s="12" t="s">
        <v>44</v>
      </c>
      <c r="E35" s="90">
        <v>0.05</v>
      </c>
      <c r="F35" s="90">
        <v>0</v>
      </c>
      <c r="G35" s="90">
        <v>-0.05</v>
      </c>
      <c r="H35" s="12"/>
      <c r="I35" s="13"/>
    </row>
    <row r="36" spans="3:12" ht="12" customHeight="1" x14ac:dyDescent="0.25">
      <c r="C36" s="7"/>
      <c r="D36" s="12" t="s">
        <v>43</v>
      </c>
      <c r="E36" s="90">
        <v>0.1</v>
      </c>
      <c r="F36" s="93">
        <f>E36</f>
        <v>0.1</v>
      </c>
      <c r="G36" s="93">
        <f>E36</f>
        <v>0.1</v>
      </c>
      <c r="H36" s="12"/>
      <c r="I36" s="13"/>
    </row>
    <row r="37" spans="3:12" ht="12" customHeight="1" x14ac:dyDescent="0.25">
      <c r="C37" s="7"/>
      <c r="D37" s="12"/>
      <c r="E37" s="34"/>
      <c r="F37" s="34"/>
      <c r="G37" s="34"/>
      <c r="H37" s="12"/>
      <c r="I37" s="13"/>
    </row>
    <row r="38" spans="3:12" ht="12" customHeight="1" x14ac:dyDescent="0.25">
      <c r="C38" s="7"/>
      <c r="D38" s="71" t="s">
        <v>1</v>
      </c>
      <c r="E38" s="34"/>
      <c r="F38" s="34"/>
      <c r="G38" s="34"/>
      <c r="H38" s="12"/>
      <c r="I38" s="13"/>
    </row>
    <row r="39" spans="3:12" ht="12" customHeight="1" x14ac:dyDescent="0.25">
      <c r="C39" s="7"/>
      <c r="D39" s="12" t="s">
        <v>44</v>
      </c>
      <c r="E39" s="90">
        <v>0.15</v>
      </c>
      <c r="F39" s="90">
        <v>0</v>
      </c>
      <c r="G39" s="90">
        <v>-0.15</v>
      </c>
      <c r="H39" s="12"/>
      <c r="I39" s="13"/>
    </row>
    <row r="40" spans="3:12" ht="12" customHeight="1" x14ac:dyDescent="0.25">
      <c r="C40" s="7"/>
      <c r="D40" s="12" t="s">
        <v>43</v>
      </c>
      <c r="E40" s="90">
        <v>0.2</v>
      </c>
      <c r="F40" s="93">
        <f>E40</f>
        <v>0.2</v>
      </c>
      <c r="G40" s="93">
        <f>E40</f>
        <v>0.2</v>
      </c>
      <c r="H40" s="12"/>
      <c r="I40" s="13"/>
    </row>
    <row r="41" spans="3:12" ht="12" customHeight="1" thickBot="1" x14ac:dyDescent="0.3">
      <c r="C41" s="8"/>
      <c r="D41" s="14"/>
      <c r="E41" s="53"/>
      <c r="F41" s="53"/>
      <c r="G41" s="53"/>
      <c r="H41" s="14"/>
      <c r="I41" s="15"/>
    </row>
  </sheetData>
  <mergeCells count="3">
    <mergeCell ref="D2:E2"/>
    <mergeCell ref="J5:K5"/>
    <mergeCell ref="D31:H31"/>
  </mergeCells>
  <conditionalFormatting sqref="G22">
    <cfRule type="cellIs" dxfId="5" priority="5" operator="equal">
      <formula>"Ok"</formula>
    </cfRule>
    <cfRule type="cellIs" dxfId="4" priority="6" operator="equal">
      <formula>"Error, Sum must equal 100%"</formula>
    </cfRule>
  </conditionalFormatting>
  <conditionalFormatting sqref="G15">
    <cfRule type="cellIs" dxfId="3" priority="3" operator="equal">
      <formula>"Ok"</formula>
    </cfRule>
    <cfRule type="cellIs" dxfId="2" priority="4" operator="equal">
      <formula>"Error, Sum must equal 100%"</formula>
    </cfRule>
  </conditionalFormatting>
  <conditionalFormatting sqref="G25:G27">
    <cfRule type="cellIs" dxfId="1" priority="1" operator="equal">
      <formula>"Error! Value must be EP or SD"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6"/>
  <sheetViews>
    <sheetView zoomScale="70" zoomScaleNormal="70" workbookViewId="0"/>
  </sheetViews>
  <sheetFormatPr defaultRowHeight="15" x14ac:dyDescent="0.25"/>
  <cols>
    <col min="2" max="2" width="7.42578125" bestFit="1" customWidth="1"/>
    <col min="3" max="3" width="7.42578125" customWidth="1"/>
    <col min="4" max="4" width="10.140625" style="32" bestFit="1" customWidth="1"/>
    <col min="5" max="5" width="10.5703125" style="32" bestFit="1" customWidth="1"/>
    <col min="6" max="6" width="12.42578125" style="32" bestFit="1" customWidth="1"/>
    <col min="7" max="7" width="14" style="32" customWidth="1"/>
    <col min="8" max="8" width="15.7109375" style="32" bestFit="1" customWidth="1"/>
    <col min="9" max="9" width="8.5703125" style="32" customWidth="1"/>
    <col min="10" max="10" width="10.140625" style="32" customWidth="1"/>
    <col min="11" max="11" width="8.28515625" style="32" customWidth="1"/>
    <col min="12" max="12" width="7.7109375" style="32" customWidth="1"/>
    <col min="13" max="13" width="11.42578125" style="32" customWidth="1"/>
    <col min="14" max="14" width="10.7109375" style="32" customWidth="1"/>
    <col min="15" max="15" width="12.5703125" style="32" customWidth="1"/>
    <col min="16" max="16" width="14.42578125" style="32" customWidth="1"/>
    <col min="17" max="17" width="16.7109375" style="32" customWidth="1"/>
    <col min="18" max="18" width="15.28515625" style="32" customWidth="1"/>
    <col min="19" max="19" width="17.28515625" style="32" bestFit="1" customWidth="1"/>
    <col min="20" max="20" width="13.5703125" style="32" customWidth="1"/>
    <col min="21" max="21" width="15" style="32" customWidth="1"/>
    <col min="22" max="22" width="14.28515625" style="32" customWidth="1"/>
    <col min="23" max="23" width="14.42578125" style="32" customWidth="1"/>
    <col min="24" max="24" width="11.42578125" style="32" customWidth="1"/>
    <col min="25" max="25" width="10.5703125" style="32" customWidth="1"/>
    <col min="26" max="26" width="12.85546875" style="32" customWidth="1"/>
    <col min="27" max="27" width="9.140625" style="32" customWidth="1"/>
    <col min="28" max="30" width="17.7109375" style="32" bestFit="1" customWidth="1"/>
  </cols>
  <sheetData>
    <row r="3" spans="2:30" x14ac:dyDescent="0.25">
      <c r="B3" s="19" t="s">
        <v>49</v>
      </c>
      <c r="C3" s="19"/>
    </row>
    <row r="4" spans="2:30" x14ac:dyDescent="0.25">
      <c r="B4" s="19"/>
      <c r="C4" s="19"/>
    </row>
    <row r="5" spans="2:30" x14ac:dyDescent="0.25">
      <c r="B5" s="19" t="s">
        <v>22</v>
      </c>
      <c r="H5" s="29" t="s">
        <v>9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2:30" ht="15.75" thickBot="1" x14ac:dyDescent="0.3">
      <c r="P6" s="34"/>
      <c r="Q6" s="34"/>
      <c r="R6" s="34"/>
      <c r="S6" s="34"/>
      <c r="T6" s="34"/>
      <c r="U6" s="34"/>
      <c r="V6" s="34"/>
      <c r="W6" s="34"/>
    </row>
    <row r="7" spans="2:30" ht="15.75" thickBot="1" x14ac:dyDescent="0.3">
      <c r="H7" s="24" t="s">
        <v>10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 t="s">
        <v>18</v>
      </c>
      <c r="U7" s="27"/>
      <c r="V7" s="27"/>
      <c r="W7" s="27"/>
      <c r="X7" s="27"/>
      <c r="Y7" s="27"/>
      <c r="Z7" s="28"/>
      <c r="AA7" s="34"/>
      <c r="AB7" s="26" t="s">
        <v>20</v>
      </c>
      <c r="AC7" s="27"/>
      <c r="AD7" s="28"/>
    </row>
    <row r="8" spans="2:30" s="1" customFormat="1" ht="38.25" customHeight="1" thickBot="1" x14ac:dyDescent="0.3">
      <c r="B8" s="6" t="s">
        <v>4</v>
      </c>
      <c r="C8" s="3" t="s">
        <v>21</v>
      </c>
      <c r="D8" s="76" t="s">
        <v>5</v>
      </c>
      <c r="E8" s="72" t="s">
        <v>25</v>
      </c>
      <c r="F8" s="75" t="s">
        <v>6</v>
      </c>
      <c r="G8" s="72" t="s">
        <v>63</v>
      </c>
      <c r="H8" s="3" t="s">
        <v>10</v>
      </c>
      <c r="I8" s="4" t="s">
        <v>11</v>
      </c>
      <c r="J8" s="4" t="s">
        <v>26</v>
      </c>
      <c r="K8" s="4" t="s">
        <v>12</v>
      </c>
      <c r="L8" s="5" t="s">
        <v>13</v>
      </c>
      <c r="M8" s="3" t="s">
        <v>14</v>
      </c>
      <c r="N8" s="4" t="s">
        <v>54</v>
      </c>
      <c r="O8" s="4" t="s">
        <v>15</v>
      </c>
      <c r="P8" s="3" t="s">
        <v>7</v>
      </c>
      <c r="Q8" s="4" t="s">
        <v>55</v>
      </c>
      <c r="R8" s="4" t="s">
        <v>8</v>
      </c>
      <c r="S8" s="5" t="s">
        <v>53</v>
      </c>
      <c r="T8" s="76" t="s">
        <v>2</v>
      </c>
      <c r="U8" s="72" t="s">
        <v>56</v>
      </c>
      <c r="V8" s="72" t="s">
        <v>3</v>
      </c>
      <c r="W8" s="75" t="s">
        <v>16</v>
      </c>
      <c r="X8" s="4" t="s">
        <v>14</v>
      </c>
      <c r="Y8" s="4" t="s">
        <v>54</v>
      </c>
      <c r="Z8" s="5" t="s">
        <v>17</v>
      </c>
      <c r="AB8" s="21" t="s">
        <v>0</v>
      </c>
      <c r="AC8" s="22" t="s">
        <v>28</v>
      </c>
      <c r="AD8" s="23" t="s">
        <v>1</v>
      </c>
    </row>
    <row r="9" spans="2:30" x14ac:dyDescent="0.25">
      <c r="B9" s="77">
        <v>1</v>
      </c>
      <c r="C9" s="30"/>
      <c r="D9" s="35">
        <v>1</v>
      </c>
      <c r="E9" s="36">
        <f>'Theorretical Data'!F26</f>
        <v>1.0125</v>
      </c>
      <c r="F9" s="36">
        <f>'Theorretical Data'!P26</f>
        <v>1</v>
      </c>
      <c r="G9" s="77" t="str">
        <f>'Theorretical Data'!K26</f>
        <v>No</v>
      </c>
      <c r="H9" s="73">
        <f>Summary!F7</f>
        <v>100000</v>
      </c>
      <c r="I9" s="70">
        <f>Summary!F12</f>
        <v>0.5</v>
      </c>
      <c r="J9" s="70">
        <f>Summary!F13</f>
        <v>0</v>
      </c>
      <c r="K9" s="70">
        <f>Summary!F14</f>
        <v>0.5</v>
      </c>
      <c r="L9" s="38">
        <f>I9+J9+K9</f>
        <v>1</v>
      </c>
      <c r="M9" s="39">
        <f>(H9*I9)/D9</f>
        <v>50000</v>
      </c>
      <c r="N9" s="40">
        <f>(H9*J9)/E9</f>
        <v>0</v>
      </c>
      <c r="O9" s="41">
        <f>(H9*K9)/F9</f>
        <v>50000</v>
      </c>
      <c r="P9" s="42">
        <f>M9*D9</f>
        <v>50000</v>
      </c>
      <c r="Q9" s="43">
        <f>N9*E9</f>
        <v>0</v>
      </c>
      <c r="R9" s="43">
        <f>O9*F9</f>
        <v>50000</v>
      </c>
      <c r="S9" s="82">
        <f>SUM(P9:R9)</f>
        <v>100000</v>
      </c>
      <c r="T9" s="78">
        <f>IF(OR(G9="Yes",Summary!$F$25="EP"),S9*I9,P9)</f>
        <v>50000</v>
      </c>
      <c r="U9" s="79">
        <f>IF(OR(G9="Yes",Summary!$F$25="EP"),S9*J9,Q9)</f>
        <v>0</v>
      </c>
      <c r="V9" s="79">
        <f>IF(OR(G9="yes",Summary!$F$25="EP"),S9*K9,R9)</f>
        <v>50000</v>
      </c>
      <c r="W9" s="80">
        <f>SUM(T9:V9)</f>
        <v>100000</v>
      </c>
      <c r="X9" s="40">
        <f>T9/D9</f>
        <v>50000</v>
      </c>
      <c r="Y9" s="40">
        <f>U9/E9</f>
        <v>0</v>
      </c>
      <c r="Z9" s="41">
        <f>V9/F9</f>
        <v>50000</v>
      </c>
      <c r="AB9" s="47">
        <f>($H$9/$D$9)*D9</f>
        <v>100000</v>
      </c>
      <c r="AC9" s="48">
        <f>($H$9/$E$9)*E9</f>
        <v>100000</v>
      </c>
      <c r="AD9" s="49">
        <f>($H$9/$F$9)*F9</f>
        <v>100000</v>
      </c>
    </row>
    <row r="10" spans="2:30" x14ac:dyDescent="0.25">
      <c r="B10" s="10">
        <v>2</v>
      </c>
      <c r="C10" s="30"/>
      <c r="D10" s="30">
        <v>1</v>
      </c>
      <c r="E10" s="34">
        <f>'Theorretical Data'!F27</f>
        <v>1.1091470984807896</v>
      </c>
      <c r="F10" s="34">
        <f>'Theorretical Data'!P27</f>
        <v>1.2057941969615795</v>
      </c>
      <c r="G10" s="10" t="str">
        <f>'Theorretical Data'!K27</f>
        <v>Yes</v>
      </c>
      <c r="H10" s="74"/>
      <c r="I10" s="51">
        <f>I9</f>
        <v>0.5</v>
      </c>
      <c r="J10" s="51">
        <f>J9</f>
        <v>0</v>
      </c>
      <c r="K10" s="51">
        <f>K9</f>
        <v>0.5</v>
      </c>
      <c r="L10" s="52">
        <f t="shared" ref="L10:L28" si="0">I10+J10+K10</f>
        <v>1</v>
      </c>
      <c r="M10" s="39">
        <f t="shared" ref="M10:O11" si="1">X9</f>
        <v>50000</v>
      </c>
      <c r="N10" s="40">
        <f t="shared" si="1"/>
        <v>0</v>
      </c>
      <c r="O10" s="41">
        <f t="shared" si="1"/>
        <v>50000</v>
      </c>
      <c r="P10" s="42">
        <f>M10*D10</f>
        <v>50000</v>
      </c>
      <c r="Q10" s="43">
        <f>N10*E10</f>
        <v>0</v>
      </c>
      <c r="R10" s="43">
        <f>O10*F10</f>
        <v>60289.709848078979</v>
      </c>
      <c r="S10" s="82">
        <f>SUM(P10:R10)</f>
        <v>110289.70984807899</v>
      </c>
      <c r="T10" s="42">
        <f>IF(OR(G10="Yes",Summary!$F$25="EP"),S10*I10,P10)</f>
        <v>55144.854924039493</v>
      </c>
      <c r="U10" s="45">
        <f>IF(OR(G10="Yes",Summary!$F$25="EP"),S10*J10,Q10)</f>
        <v>0</v>
      </c>
      <c r="V10" s="45">
        <f>IF(OR(G10="yes",Summary!$F$25="EP"),S10*K10,R10)</f>
        <v>55144.854924039493</v>
      </c>
      <c r="W10" s="46">
        <f>SUM(T10:V10)</f>
        <v>110289.70984807899</v>
      </c>
      <c r="X10" s="40">
        <f>T10/D10</f>
        <v>55144.854924039493</v>
      </c>
      <c r="Y10" s="40">
        <f>U10/E10</f>
        <v>0</v>
      </c>
      <c r="Z10" s="41">
        <f>V10/F10</f>
        <v>45733.223018485456</v>
      </c>
      <c r="AB10" s="47">
        <f t="shared" ref="AB10:AB28" si="2">($H$9/$D$9)*D10</f>
        <v>100000</v>
      </c>
      <c r="AC10" s="48">
        <f t="shared" ref="AC10:AC28" si="3">($H$9/$E$9)*E10</f>
        <v>109545.39244254713</v>
      </c>
      <c r="AD10" s="49">
        <f>($H$9/$F$9)*F10</f>
        <v>120579.41969615796</v>
      </c>
    </row>
    <row r="11" spans="2:30" x14ac:dyDescent="0.25">
      <c r="B11" s="10">
        <v>3</v>
      </c>
      <c r="C11" s="30"/>
      <c r="D11" s="30">
        <v>1</v>
      </c>
      <c r="E11" s="34">
        <f>'Theorretical Data'!F28</f>
        <v>1.128429742682568</v>
      </c>
      <c r="F11" s="34">
        <f>'Theorretical Data'!P28</f>
        <v>1.2568594853651365</v>
      </c>
      <c r="G11" s="10" t="str">
        <f>'Theorretical Data'!K28</f>
        <v>Yes</v>
      </c>
      <c r="H11" s="34"/>
      <c r="I11" s="51">
        <f t="shared" ref="I11:I28" si="4">I10</f>
        <v>0.5</v>
      </c>
      <c r="J11" s="51">
        <f t="shared" ref="J11:J28" si="5">J10</f>
        <v>0</v>
      </c>
      <c r="K11" s="51">
        <f t="shared" ref="K11:K28" si="6">K10</f>
        <v>0.5</v>
      </c>
      <c r="L11" s="52">
        <f t="shared" si="0"/>
        <v>1</v>
      </c>
      <c r="M11" s="39">
        <f t="shared" si="1"/>
        <v>55144.854924039493</v>
      </c>
      <c r="N11" s="40">
        <f t="shared" si="1"/>
        <v>0</v>
      </c>
      <c r="O11" s="41">
        <f t="shared" si="1"/>
        <v>45733.223018485456</v>
      </c>
      <c r="P11" s="42">
        <f>M11*D11</f>
        <v>55144.854924039493</v>
      </c>
      <c r="Q11" s="43">
        <f t="shared" ref="Q11" si="7">N11*E11</f>
        <v>0</v>
      </c>
      <c r="R11" s="43">
        <f t="shared" ref="R11" si="8">O11*F11</f>
        <v>57480.235147102641</v>
      </c>
      <c r="S11" s="82">
        <f t="shared" ref="S11" si="9">SUM(P11:R11)</f>
        <v>112625.09007114213</v>
      </c>
      <c r="T11" s="42">
        <f>IF(OR(G11="Yes",Summary!$F$25="EP"),S11*I11,P11)</f>
        <v>56312.545035571064</v>
      </c>
      <c r="U11" s="45">
        <f>IF(OR(G11="Yes",Summary!$F$25="EP"),S11*J11,Q11)</f>
        <v>0</v>
      </c>
      <c r="V11" s="45">
        <f>IF(OR(G11="yes",Summary!$F$25="EP"),S11*K11,R11)</f>
        <v>56312.545035571064</v>
      </c>
      <c r="W11" s="46">
        <f t="shared" ref="W11:W28" si="10">SUM(T11:V11)</f>
        <v>112625.09007114213</v>
      </c>
      <c r="X11" s="40">
        <f>T11/D11</f>
        <v>56312.545035571064</v>
      </c>
      <c r="Y11" s="40">
        <f t="shared" ref="Y11:Y28" si="11">U11/E11</f>
        <v>0</v>
      </c>
      <c r="Z11" s="41">
        <f t="shared" ref="Z11:Z28" si="12">V11/F11</f>
        <v>44804.169194149355</v>
      </c>
      <c r="AB11" s="47">
        <f t="shared" si="2"/>
        <v>100000</v>
      </c>
      <c r="AC11" s="48">
        <f t="shared" si="3"/>
        <v>111449.85112914252</v>
      </c>
      <c r="AD11" s="49">
        <f t="shared" ref="AD10:AD28" si="13">($H$9/$F$9)*F11</f>
        <v>125685.94853651365</v>
      </c>
    </row>
    <row r="12" spans="2:30" x14ac:dyDescent="0.25">
      <c r="B12" s="10">
        <v>4</v>
      </c>
      <c r="C12" s="30"/>
      <c r="D12" s="30">
        <v>1</v>
      </c>
      <c r="E12" s="34">
        <f>'Theorretical Data'!F29</f>
        <v>1.0641120008059866</v>
      </c>
      <c r="F12" s="34">
        <f>'Theorretical Data'!P29</f>
        <v>1.1407240016119737</v>
      </c>
      <c r="G12" s="10" t="str">
        <f>'Theorretical Data'!K29</f>
        <v>No</v>
      </c>
      <c r="H12" s="34"/>
      <c r="I12" s="51">
        <f t="shared" si="4"/>
        <v>0.5</v>
      </c>
      <c r="J12" s="51">
        <f t="shared" si="5"/>
        <v>0</v>
      </c>
      <c r="K12" s="51">
        <f t="shared" si="6"/>
        <v>0.5</v>
      </c>
      <c r="L12" s="52">
        <f t="shared" si="0"/>
        <v>1</v>
      </c>
      <c r="M12" s="39">
        <f t="shared" ref="M12:M28" si="14">X11</f>
        <v>56312.545035571064</v>
      </c>
      <c r="N12" s="40">
        <f t="shared" ref="N12:N28" si="15">Y11</f>
        <v>0</v>
      </c>
      <c r="O12" s="41">
        <f t="shared" ref="O12:O28" si="16">Z11</f>
        <v>44804.169194149355</v>
      </c>
      <c r="P12" s="42">
        <f>M12*D12</f>
        <v>56312.545035571064</v>
      </c>
      <c r="Q12" s="43">
        <f t="shared" ref="Q12:Q28" si="17">N12*E12</f>
        <v>0</v>
      </c>
      <c r="R12" s="43">
        <f t="shared" ref="R12:R28" si="18">O12*F12</f>
        <v>51109.19117204997</v>
      </c>
      <c r="S12" s="82">
        <f t="shared" ref="S12:S28" si="19">SUM(P12:R12)</f>
        <v>107421.73620762103</v>
      </c>
      <c r="T12" s="42">
        <f>IF(OR(G12="Yes",Summary!$F$25="EP"),S12*I12,P12)</f>
        <v>56312.545035571064</v>
      </c>
      <c r="U12" s="45">
        <f>IF(OR(G12="Yes",Summary!$F$25="EP"),S12*J12,Q12)</f>
        <v>0</v>
      </c>
      <c r="V12" s="45">
        <f>IF(OR(G12="yes",Summary!$F$25="EP"),S12*K12,R12)</f>
        <v>51109.19117204997</v>
      </c>
      <c r="W12" s="46">
        <f t="shared" si="10"/>
        <v>107421.73620762103</v>
      </c>
      <c r="X12" s="40">
        <f>T12/D12</f>
        <v>56312.545035571064</v>
      </c>
      <c r="Y12" s="40">
        <f t="shared" si="11"/>
        <v>0</v>
      </c>
      <c r="Z12" s="41">
        <f t="shared" si="12"/>
        <v>44804.169194149355</v>
      </c>
      <c r="AB12" s="47">
        <f t="shared" si="2"/>
        <v>100000</v>
      </c>
      <c r="AC12" s="48">
        <f t="shared" si="3"/>
        <v>105097.48156108509</v>
      </c>
      <c r="AD12" s="49">
        <f t="shared" si="13"/>
        <v>114072.40016119738</v>
      </c>
    </row>
    <row r="13" spans="2:30" x14ac:dyDescent="0.25">
      <c r="B13" s="10">
        <v>5</v>
      </c>
      <c r="C13" s="30"/>
      <c r="D13" s="30">
        <v>1</v>
      </c>
      <c r="E13" s="34">
        <f>'Theorretical Data'!F30</f>
        <v>0.98681975046920689</v>
      </c>
      <c r="F13" s="34">
        <f>'Theorretical Data'!P30</f>
        <v>0.99863950093841469</v>
      </c>
      <c r="G13" s="10" t="str">
        <f>'Theorretical Data'!K30</f>
        <v>Yes</v>
      </c>
      <c r="H13" s="34"/>
      <c r="I13" s="51">
        <f t="shared" si="4"/>
        <v>0.5</v>
      </c>
      <c r="J13" s="51">
        <f t="shared" si="5"/>
        <v>0</v>
      </c>
      <c r="K13" s="51">
        <f t="shared" si="6"/>
        <v>0.5</v>
      </c>
      <c r="L13" s="52">
        <f t="shared" si="0"/>
        <v>1</v>
      </c>
      <c r="M13" s="39">
        <f t="shared" si="14"/>
        <v>56312.545035571064</v>
      </c>
      <c r="N13" s="40">
        <f t="shared" si="15"/>
        <v>0</v>
      </c>
      <c r="O13" s="41">
        <f t="shared" si="16"/>
        <v>44804.169194149355</v>
      </c>
      <c r="P13" s="42">
        <f>M13*D13</f>
        <v>56312.545035571064</v>
      </c>
      <c r="Q13" s="43">
        <f t="shared" si="17"/>
        <v>0</v>
      </c>
      <c r="R13" s="43">
        <f t="shared" si="18"/>
        <v>44743.213164005603</v>
      </c>
      <c r="S13" s="82">
        <f t="shared" si="19"/>
        <v>101055.75819957667</v>
      </c>
      <c r="T13" s="42">
        <f>IF(OR(G13="Yes",Summary!$F$25="EP"),S13*I13,P13)</f>
        <v>50527.879099788333</v>
      </c>
      <c r="U13" s="45">
        <f>IF(OR(G13="Yes",Summary!$F$25="EP"),S13*J13,Q13)</f>
        <v>0</v>
      </c>
      <c r="V13" s="45">
        <f>IF(OR(G13="yes",Summary!$F$25="EP"),S13*K13,R13)</f>
        <v>50527.879099788333</v>
      </c>
      <c r="W13" s="46">
        <f t="shared" si="10"/>
        <v>101055.75819957667</v>
      </c>
      <c r="X13" s="40">
        <f>T13/D13</f>
        <v>50527.879099788333</v>
      </c>
      <c r="Y13" s="40">
        <f t="shared" si="11"/>
        <v>0</v>
      </c>
      <c r="Z13" s="41">
        <f t="shared" si="12"/>
        <v>50596.715884268182</v>
      </c>
      <c r="AB13" s="47">
        <f t="shared" si="2"/>
        <v>100000</v>
      </c>
      <c r="AC13" s="48">
        <f t="shared" si="3"/>
        <v>97463.679058687107</v>
      </c>
      <c r="AD13" s="49">
        <f t="shared" si="13"/>
        <v>99863.950093841471</v>
      </c>
    </row>
    <row r="14" spans="2:30" x14ac:dyDescent="0.25">
      <c r="B14" s="10">
        <v>6</v>
      </c>
      <c r="C14" s="30"/>
      <c r="D14" s="30">
        <v>1</v>
      </c>
      <c r="E14" s="34">
        <f>'Theorretical Data'!F31</f>
        <v>0.97910757253368585</v>
      </c>
      <c r="F14" s="34">
        <f>'Theorretical Data'!P31</f>
        <v>0.99571514506737269</v>
      </c>
      <c r="G14" s="10" t="str">
        <f>'Theorretical Data'!K31</f>
        <v>Yes</v>
      </c>
      <c r="H14" s="34"/>
      <c r="I14" s="51">
        <f t="shared" si="4"/>
        <v>0.5</v>
      </c>
      <c r="J14" s="51">
        <f t="shared" si="5"/>
        <v>0</v>
      </c>
      <c r="K14" s="51">
        <f t="shared" si="6"/>
        <v>0.5</v>
      </c>
      <c r="L14" s="52">
        <f t="shared" si="0"/>
        <v>1</v>
      </c>
      <c r="M14" s="39">
        <f t="shared" si="14"/>
        <v>50527.879099788333</v>
      </c>
      <c r="N14" s="40">
        <f t="shared" si="15"/>
        <v>0</v>
      </c>
      <c r="O14" s="41">
        <f t="shared" si="16"/>
        <v>50596.715884268182</v>
      </c>
      <c r="P14" s="42">
        <f>M14*D14</f>
        <v>50527.879099788333</v>
      </c>
      <c r="Q14" s="43">
        <f t="shared" si="17"/>
        <v>0</v>
      </c>
      <c r="R14" s="43">
        <f t="shared" si="18"/>
        <v>50379.916296636729</v>
      </c>
      <c r="S14" s="82">
        <f t="shared" si="19"/>
        <v>100907.79539642506</v>
      </c>
      <c r="T14" s="42">
        <f>IF(OR(G14="Yes",Summary!$F$25="EP"),S14*I14,P14)</f>
        <v>50453.897698212531</v>
      </c>
      <c r="U14" s="45">
        <f>IF(OR(G14="Yes",Summary!$F$25="EP"),S14*J14,Q14)</f>
        <v>0</v>
      </c>
      <c r="V14" s="45">
        <f>IF(OR(G14="yes",Summary!$F$25="EP"),S14*K14,R14)</f>
        <v>50453.897698212531</v>
      </c>
      <c r="W14" s="46">
        <f t="shared" si="10"/>
        <v>100907.79539642506</v>
      </c>
      <c r="X14" s="40">
        <f>T14/D14</f>
        <v>50453.897698212531</v>
      </c>
      <c r="Y14" s="40">
        <f t="shared" si="11"/>
        <v>0</v>
      </c>
      <c r="Z14" s="41">
        <f t="shared" si="12"/>
        <v>50671.015649559784</v>
      </c>
      <c r="AB14" s="47">
        <f t="shared" si="2"/>
        <v>100000</v>
      </c>
      <c r="AC14" s="48">
        <f t="shared" si="3"/>
        <v>96701.982472462798</v>
      </c>
      <c r="AD14" s="49">
        <f t="shared" si="13"/>
        <v>99571.514506737265</v>
      </c>
    </row>
    <row r="15" spans="2:30" x14ac:dyDescent="0.25">
      <c r="B15" s="10">
        <v>7</v>
      </c>
      <c r="C15" s="30"/>
      <c r="D15" s="30">
        <v>1</v>
      </c>
      <c r="E15" s="34">
        <f>'Theorretical Data'!F32</f>
        <v>1.0595584501801072</v>
      </c>
      <c r="F15" s="34">
        <f>'Theorretical Data'!P32</f>
        <v>1.1691169003602153</v>
      </c>
      <c r="G15" s="10" t="str">
        <f>'Theorretical Data'!K32</f>
        <v>No</v>
      </c>
      <c r="H15" s="34"/>
      <c r="I15" s="51">
        <f t="shared" si="4"/>
        <v>0.5</v>
      </c>
      <c r="J15" s="51">
        <f t="shared" si="5"/>
        <v>0</v>
      </c>
      <c r="K15" s="51">
        <f t="shared" si="6"/>
        <v>0.5</v>
      </c>
      <c r="L15" s="52">
        <f t="shared" si="0"/>
        <v>1</v>
      </c>
      <c r="M15" s="39">
        <f t="shared" si="14"/>
        <v>50453.897698212531</v>
      </c>
      <c r="N15" s="40">
        <f t="shared" si="15"/>
        <v>0</v>
      </c>
      <c r="O15" s="41">
        <f t="shared" si="16"/>
        <v>50671.015649559784</v>
      </c>
      <c r="P15" s="42">
        <f>M15*D15</f>
        <v>50453.897698212531</v>
      </c>
      <c r="Q15" s="43">
        <f t="shared" si="17"/>
        <v>0</v>
      </c>
      <c r="R15" s="43">
        <f t="shared" si="18"/>
        <v>59240.340754317294</v>
      </c>
      <c r="S15" s="82">
        <f t="shared" si="19"/>
        <v>109694.23845252983</v>
      </c>
      <c r="T15" s="42">
        <f>IF(OR(G15="Yes",Summary!$F$25="EP"),S15*I15,P15)</f>
        <v>50453.897698212531</v>
      </c>
      <c r="U15" s="45">
        <f>IF(OR(G15="Yes",Summary!$F$25="EP"),S15*J15,Q15)</f>
        <v>0</v>
      </c>
      <c r="V15" s="45">
        <f>IF(OR(G15="yes",Summary!$F$25="EP"),S15*K15,R15)</f>
        <v>59240.340754317294</v>
      </c>
      <c r="W15" s="46">
        <f t="shared" si="10"/>
        <v>109694.23845252983</v>
      </c>
      <c r="X15" s="40">
        <f>T15/D15</f>
        <v>50453.897698212531</v>
      </c>
      <c r="Y15" s="40">
        <f t="shared" si="11"/>
        <v>0</v>
      </c>
      <c r="Z15" s="41">
        <f t="shared" si="12"/>
        <v>50671.015649559784</v>
      </c>
      <c r="AB15" s="47">
        <f t="shared" si="2"/>
        <v>100000</v>
      </c>
      <c r="AC15" s="48">
        <f t="shared" si="3"/>
        <v>104647.74816593651</v>
      </c>
      <c r="AD15" s="49">
        <f t="shared" si="13"/>
        <v>116911.69003602154</v>
      </c>
    </row>
    <row r="16" spans="2:30" x14ac:dyDescent="0.25">
      <c r="B16" s="10">
        <v>8</v>
      </c>
      <c r="C16" s="30"/>
      <c r="D16" s="30">
        <v>1</v>
      </c>
      <c r="E16" s="34">
        <f>'Theorretical Data'!F33</f>
        <v>1.1656986598718786</v>
      </c>
      <c r="F16" s="34">
        <f>'Theorretical Data'!P33</f>
        <v>1.3938973197437585</v>
      </c>
      <c r="G16" s="10" t="str">
        <f>'Theorretical Data'!K33</f>
        <v>Yes</v>
      </c>
      <c r="H16" s="34"/>
      <c r="I16" s="51">
        <f t="shared" si="4"/>
        <v>0.5</v>
      </c>
      <c r="J16" s="51">
        <f t="shared" si="5"/>
        <v>0</v>
      </c>
      <c r="K16" s="51">
        <f t="shared" si="6"/>
        <v>0.5</v>
      </c>
      <c r="L16" s="52">
        <f t="shared" si="0"/>
        <v>1</v>
      </c>
      <c r="M16" s="39">
        <f t="shared" si="14"/>
        <v>50453.897698212531</v>
      </c>
      <c r="N16" s="40">
        <f t="shared" si="15"/>
        <v>0</v>
      </c>
      <c r="O16" s="41">
        <f t="shared" si="16"/>
        <v>50671.015649559784</v>
      </c>
      <c r="P16" s="42">
        <f>M16*D16</f>
        <v>50453.897698212531</v>
      </c>
      <c r="Q16" s="43">
        <f t="shared" si="17"/>
        <v>0</v>
      </c>
      <c r="R16" s="43">
        <f t="shared" si="18"/>
        <v>70630.192902615425</v>
      </c>
      <c r="S16" s="82">
        <f t="shared" si="19"/>
        <v>121084.09060082796</v>
      </c>
      <c r="T16" s="42">
        <f>IF(OR(G16="Yes",Summary!$F$25="EP"),S16*I16,P16)</f>
        <v>60542.045300413978</v>
      </c>
      <c r="U16" s="45">
        <f>IF(OR(G16="Yes",Summary!$F$25="EP"),S16*J16,Q16)</f>
        <v>0</v>
      </c>
      <c r="V16" s="45">
        <f>IF(OR(G16="yes",Summary!$F$25="EP"),S16*K16,R16)</f>
        <v>60542.045300413978</v>
      </c>
      <c r="W16" s="46">
        <f t="shared" si="10"/>
        <v>121084.09060082796</v>
      </c>
      <c r="X16" s="40">
        <f>T16/D16</f>
        <v>60542.045300413978</v>
      </c>
      <c r="Y16" s="40">
        <f t="shared" si="11"/>
        <v>0</v>
      </c>
      <c r="Z16" s="41">
        <f t="shared" si="12"/>
        <v>43433.647832498507</v>
      </c>
      <c r="AB16" s="47">
        <f t="shared" si="2"/>
        <v>100000</v>
      </c>
      <c r="AC16" s="48">
        <f t="shared" si="3"/>
        <v>115130.73183919789</v>
      </c>
      <c r="AD16" s="49">
        <f t="shared" si="13"/>
        <v>139389.73197437584</v>
      </c>
    </row>
    <row r="17" spans="1:30" x14ac:dyDescent="0.25">
      <c r="B17" s="10">
        <v>9</v>
      </c>
      <c r="C17" s="30"/>
      <c r="D17" s="30">
        <v>1</v>
      </c>
      <c r="E17" s="34">
        <f>'Theorretical Data'!F34</f>
        <v>1.2114358246623378</v>
      </c>
      <c r="F17" s="34">
        <f>'Theorretical Data'!P34</f>
        <v>1.4978716493246771</v>
      </c>
      <c r="G17" s="10" t="str">
        <f>'Theorretical Data'!K34</f>
        <v>Yes</v>
      </c>
      <c r="H17" s="34"/>
      <c r="I17" s="51">
        <f t="shared" si="4"/>
        <v>0.5</v>
      </c>
      <c r="J17" s="51">
        <f t="shared" si="5"/>
        <v>0</v>
      </c>
      <c r="K17" s="51">
        <f t="shared" si="6"/>
        <v>0.5</v>
      </c>
      <c r="L17" s="52">
        <f t="shared" si="0"/>
        <v>1</v>
      </c>
      <c r="M17" s="39">
        <f t="shared" si="14"/>
        <v>60542.045300413978</v>
      </c>
      <c r="N17" s="40">
        <f t="shared" si="15"/>
        <v>0</v>
      </c>
      <c r="O17" s="41">
        <f t="shared" si="16"/>
        <v>43433.647832498507</v>
      </c>
      <c r="P17" s="42">
        <f>M17*D17</f>
        <v>60542.045300413978</v>
      </c>
      <c r="Q17" s="43">
        <f t="shared" si="17"/>
        <v>0</v>
      </c>
      <c r="R17" s="43">
        <f t="shared" si="18"/>
        <v>65058.029715051729</v>
      </c>
      <c r="S17" s="82">
        <f t="shared" si="19"/>
        <v>125600.0750154657</v>
      </c>
      <c r="T17" s="42">
        <f>IF(OR(G17="Yes",Summary!$F$25="EP"),S17*I17,P17)</f>
        <v>62800.03750773285</v>
      </c>
      <c r="U17" s="45">
        <f>IF(OR(G17="Yes",Summary!$F$25="EP"),S17*J17,Q17)</f>
        <v>0</v>
      </c>
      <c r="V17" s="45">
        <f>IF(OR(G17="yes",Summary!$F$25="EP"),S17*K17,R17)</f>
        <v>62800.03750773285</v>
      </c>
      <c r="W17" s="46">
        <f t="shared" si="10"/>
        <v>125600.0750154657</v>
      </c>
      <c r="X17" s="40">
        <f>T17/D17</f>
        <v>62800.03750773285</v>
      </c>
      <c r="Y17" s="40">
        <f t="shared" si="11"/>
        <v>0</v>
      </c>
      <c r="Z17" s="41">
        <f t="shared" si="12"/>
        <v>41926.180748561841</v>
      </c>
      <c r="AB17" s="47">
        <f t="shared" si="2"/>
        <v>100000</v>
      </c>
      <c r="AC17" s="48">
        <f t="shared" si="3"/>
        <v>119647.98268270004</v>
      </c>
      <c r="AD17" s="49">
        <f t="shared" si="13"/>
        <v>149787.16493246771</v>
      </c>
    </row>
    <row r="18" spans="1:30" x14ac:dyDescent="0.25">
      <c r="B18" s="10">
        <v>10</v>
      </c>
      <c r="C18" s="30"/>
      <c r="D18" s="30">
        <v>1</v>
      </c>
      <c r="E18" s="34">
        <f>'Theorretical Data'!F35</f>
        <v>1.1662118485241753</v>
      </c>
      <c r="F18" s="34">
        <f>'Theorretical Data'!P35</f>
        <v>1.4199236970483522</v>
      </c>
      <c r="G18" s="10" t="str">
        <f>'Theorretical Data'!K35</f>
        <v>No</v>
      </c>
      <c r="H18" s="34"/>
      <c r="I18" s="51">
        <f t="shared" si="4"/>
        <v>0.5</v>
      </c>
      <c r="J18" s="51">
        <f t="shared" si="5"/>
        <v>0</v>
      </c>
      <c r="K18" s="51">
        <f t="shared" si="6"/>
        <v>0.5</v>
      </c>
      <c r="L18" s="52">
        <f t="shared" si="0"/>
        <v>1</v>
      </c>
      <c r="M18" s="39">
        <f t="shared" si="14"/>
        <v>62800.03750773285</v>
      </c>
      <c r="N18" s="40">
        <f t="shared" si="15"/>
        <v>0</v>
      </c>
      <c r="O18" s="41">
        <f t="shared" si="16"/>
        <v>41926.180748561841</v>
      </c>
      <c r="P18" s="42">
        <f>M18*D18</f>
        <v>62800.03750773285</v>
      </c>
      <c r="Q18" s="43">
        <f t="shared" si="17"/>
        <v>0</v>
      </c>
      <c r="R18" s="43">
        <f t="shared" si="18"/>
        <v>59531.977571615382</v>
      </c>
      <c r="S18" s="82">
        <f t="shared" si="19"/>
        <v>122332.01507934823</v>
      </c>
      <c r="T18" s="42">
        <f>IF(OR(G18="Yes",Summary!$F$25="EP"),S18*I18,P18)</f>
        <v>62800.03750773285</v>
      </c>
      <c r="U18" s="45">
        <f>IF(OR(G18="Yes",Summary!$F$25="EP"),S18*J18,Q18)</f>
        <v>0</v>
      </c>
      <c r="V18" s="45">
        <f>IF(OR(G18="yes",Summary!$F$25="EP"),S18*K18,R18)</f>
        <v>59531.977571615382</v>
      </c>
      <c r="W18" s="46">
        <f t="shared" si="10"/>
        <v>122332.01507934823</v>
      </c>
      <c r="X18" s="40">
        <f>T18/D18</f>
        <v>62800.03750773285</v>
      </c>
      <c r="Y18" s="40">
        <f t="shared" si="11"/>
        <v>0</v>
      </c>
      <c r="Z18" s="41">
        <f t="shared" si="12"/>
        <v>41926.180748561841</v>
      </c>
      <c r="AB18" s="47">
        <f t="shared" si="2"/>
        <v>100000</v>
      </c>
      <c r="AC18" s="48">
        <f t="shared" si="3"/>
        <v>115181.41713819015</v>
      </c>
      <c r="AD18" s="49">
        <f t="shared" si="13"/>
        <v>141992.36970483523</v>
      </c>
    </row>
    <row r="19" spans="1:30" x14ac:dyDescent="0.25">
      <c r="B19" s="10">
        <v>11</v>
      </c>
      <c r="C19" s="30"/>
      <c r="D19" s="30">
        <v>1</v>
      </c>
      <c r="E19" s="34">
        <f>'Theorretical Data'!F36</f>
        <v>1.0830978889110625</v>
      </c>
      <c r="F19" s="34">
        <f>'Theorretical Data'!P36</f>
        <v>1.2661957778221269</v>
      </c>
      <c r="G19" s="10" t="str">
        <f>'Theorretical Data'!K36</f>
        <v>No</v>
      </c>
      <c r="H19" s="34"/>
      <c r="I19" s="51">
        <f t="shared" si="4"/>
        <v>0.5</v>
      </c>
      <c r="J19" s="51">
        <f t="shared" si="5"/>
        <v>0</v>
      </c>
      <c r="K19" s="51">
        <f t="shared" si="6"/>
        <v>0.5</v>
      </c>
      <c r="L19" s="52">
        <f t="shared" si="0"/>
        <v>1</v>
      </c>
      <c r="M19" s="39">
        <f t="shared" si="14"/>
        <v>62800.03750773285</v>
      </c>
      <c r="N19" s="40">
        <f t="shared" si="15"/>
        <v>0</v>
      </c>
      <c r="O19" s="41">
        <f t="shared" si="16"/>
        <v>41926.180748561841</v>
      </c>
      <c r="P19" s="42">
        <f>M19*D19</f>
        <v>62800.03750773285</v>
      </c>
      <c r="Q19" s="43">
        <f t="shared" si="17"/>
        <v>0</v>
      </c>
      <c r="R19" s="43">
        <f t="shared" si="18"/>
        <v>53086.753044036341</v>
      </c>
      <c r="S19" s="82">
        <f t="shared" si="19"/>
        <v>115886.7905517692</v>
      </c>
      <c r="T19" s="42">
        <f>IF(OR(G19="Yes",Summary!$F$25="EP"),S19*I19,P19)</f>
        <v>62800.03750773285</v>
      </c>
      <c r="U19" s="45">
        <f>IF(OR(G19="Yes",Summary!$F$25="EP"),S19*J19,Q19)</f>
        <v>0</v>
      </c>
      <c r="V19" s="45">
        <f>IF(OR(G19="yes",Summary!$F$25="EP"),S19*K19,R19)</f>
        <v>53086.753044036341</v>
      </c>
      <c r="W19" s="46">
        <f t="shared" si="10"/>
        <v>115886.7905517692</v>
      </c>
      <c r="X19" s="40">
        <f>T19/D19</f>
        <v>62800.03750773285</v>
      </c>
      <c r="Y19" s="40">
        <f t="shared" si="11"/>
        <v>0</v>
      </c>
      <c r="Z19" s="41">
        <f t="shared" si="12"/>
        <v>41926.180748561841</v>
      </c>
      <c r="AB19" s="47">
        <f t="shared" si="2"/>
        <v>100000</v>
      </c>
      <c r="AC19" s="48">
        <f t="shared" si="3"/>
        <v>106972.63100356174</v>
      </c>
      <c r="AD19" s="49">
        <f t="shared" si="13"/>
        <v>126619.57778221268</v>
      </c>
    </row>
    <row r="20" spans="1:30" x14ac:dyDescent="0.25">
      <c r="B20" s="10">
        <v>12</v>
      </c>
      <c r="C20" s="30"/>
      <c r="D20" s="30">
        <v>1</v>
      </c>
      <c r="E20" s="34">
        <f>'Theorretical Data'!F37</f>
        <v>1.0500009793449292</v>
      </c>
      <c r="F20" s="34">
        <f>'Theorretical Data'!P37</f>
        <v>1.2125019586898602</v>
      </c>
      <c r="G20" s="10" t="str">
        <f>'Theorretical Data'!K37</f>
        <v>Yes</v>
      </c>
      <c r="H20" s="34"/>
      <c r="I20" s="51">
        <f t="shared" si="4"/>
        <v>0.5</v>
      </c>
      <c r="J20" s="51">
        <f t="shared" si="5"/>
        <v>0</v>
      </c>
      <c r="K20" s="51">
        <f t="shared" si="6"/>
        <v>0.5</v>
      </c>
      <c r="L20" s="52">
        <f t="shared" si="0"/>
        <v>1</v>
      </c>
      <c r="M20" s="39">
        <f t="shared" si="14"/>
        <v>62800.03750773285</v>
      </c>
      <c r="N20" s="40">
        <f t="shared" si="15"/>
        <v>0</v>
      </c>
      <c r="O20" s="41">
        <f t="shared" si="16"/>
        <v>41926.180748561841</v>
      </c>
      <c r="P20" s="42">
        <f>M20*D20</f>
        <v>62800.03750773285</v>
      </c>
      <c r="Q20" s="43">
        <f t="shared" si="17"/>
        <v>0</v>
      </c>
      <c r="R20" s="43">
        <f t="shared" si="18"/>
        <v>50835.576278016342</v>
      </c>
      <c r="S20" s="82">
        <f t="shared" si="19"/>
        <v>113635.61378574918</v>
      </c>
      <c r="T20" s="42">
        <f>IF(OR(G20="Yes",Summary!$F$25="EP"),S20*I20,P20)</f>
        <v>56817.806892874592</v>
      </c>
      <c r="U20" s="45">
        <f>IF(OR(G20="Yes",Summary!$F$25="EP"),S20*J20,Q20)</f>
        <v>0</v>
      </c>
      <c r="V20" s="45">
        <f>IF(OR(G20="yes",Summary!$F$25="EP"),S20*K20,R20)</f>
        <v>56817.806892874592</v>
      </c>
      <c r="W20" s="46">
        <f t="shared" si="10"/>
        <v>113635.61378574918</v>
      </c>
      <c r="X20" s="40">
        <f>T20/D20</f>
        <v>56817.806892874592</v>
      </c>
      <c r="Y20" s="40">
        <f t="shared" si="11"/>
        <v>0</v>
      </c>
      <c r="Z20" s="41">
        <f t="shared" si="12"/>
        <v>46859.971223689987</v>
      </c>
      <c r="AB20" s="47">
        <f t="shared" si="2"/>
        <v>100000</v>
      </c>
      <c r="AC20" s="48">
        <f t="shared" si="3"/>
        <v>103703.80042912881</v>
      </c>
      <c r="AD20" s="49">
        <f t="shared" si="13"/>
        <v>121250.19586898602</v>
      </c>
    </row>
    <row r="21" spans="1:30" x14ac:dyDescent="0.25">
      <c r="B21" s="10">
        <v>13</v>
      </c>
      <c r="C21" s="30"/>
      <c r="D21" s="30">
        <v>1</v>
      </c>
      <c r="E21" s="34">
        <f>'Theorretical Data'!F38</f>
        <v>1.1088427081999559</v>
      </c>
      <c r="F21" s="34">
        <f>'Theorretical Data'!P38</f>
        <v>1.342685416399914</v>
      </c>
      <c r="G21" s="10" t="str">
        <f>'Theorretical Data'!K38</f>
        <v>No</v>
      </c>
      <c r="H21" s="34"/>
      <c r="I21" s="51">
        <f t="shared" si="4"/>
        <v>0.5</v>
      </c>
      <c r="J21" s="51">
        <f t="shared" si="5"/>
        <v>0</v>
      </c>
      <c r="K21" s="51">
        <f t="shared" si="6"/>
        <v>0.5</v>
      </c>
      <c r="L21" s="52">
        <f t="shared" si="0"/>
        <v>1</v>
      </c>
      <c r="M21" s="39">
        <f t="shared" si="14"/>
        <v>56817.806892874592</v>
      </c>
      <c r="N21" s="40">
        <f t="shared" si="15"/>
        <v>0</v>
      </c>
      <c r="O21" s="41">
        <f t="shared" si="16"/>
        <v>46859.971223689987</v>
      </c>
      <c r="P21" s="42">
        <f>M21*D21</f>
        <v>56817.806892874592</v>
      </c>
      <c r="Q21" s="43">
        <f t="shared" si="17"/>
        <v>0</v>
      </c>
      <c r="R21" s="43">
        <f t="shared" si="18"/>
        <v>62918.199974968178</v>
      </c>
      <c r="S21" s="82">
        <f t="shared" si="19"/>
        <v>119736.00686784278</v>
      </c>
      <c r="T21" s="42">
        <f>IF(OR(G21="Yes",Summary!$F$25="EP"),S21*I21,P21)</f>
        <v>56817.806892874592</v>
      </c>
      <c r="U21" s="45">
        <f>IF(OR(G21="Yes",Summary!$F$25="EP"),S21*J21,Q21)</f>
        <v>0</v>
      </c>
      <c r="V21" s="45">
        <f>IF(OR(G21="yes",Summary!$F$25="EP"),S21*K21,R21)</f>
        <v>62918.199974968178</v>
      </c>
      <c r="W21" s="46">
        <f t="shared" si="10"/>
        <v>119736.00686784278</v>
      </c>
      <c r="X21" s="40">
        <f>T21/D21</f>
        <v>56817.806892874592</v>
      </c>
      <c r="Y21" s="40">
        <f t="shared" si="11"/>
        <v>0</v>
      </c>
      <c r="Z21" s="41">
        <f t="shared" si="12"/>
        <v>46859.971223689987</v>
      </c>
      <c r="AB21" s="47">
        <f t="shared" si="2"/>
        <v>100000</v>
      </c>
      <c r="AC21" s="48">
        <f t="shared" si="3"/>
        <v>109515.32920493392</v>
      </c>
      <c r="AD21" s="49">
        <f t="shared" si="13"/>
        <v>134268.5416399914</v>
      </c>
    </row>
    <row r="22" spans="1:30" x14ac:dyDescent="0.25">
      <c r="B22" s="10">
        <v>14</v>
      </c>
      <c r="C22" s="30"/>
      <c r="D22" s="30">
        <v>1</v>
      </c>
      <c r="E22" s="34">
        <f>'Theorretical Data'!F39</f>
        <v>1.2170167036826636</v>
      </c>
      <c r="F22" s="34">
        <f>'Theorretical Data'!P39</f>
        <v>1.5715334073653293</v>
      </c>
      <c r="G22" s="10" t="str">
        <f>'Theorretical Data'!K39</f>
        <v>Yes</v>
      </c>
      <c r="H22" s="34"/>
      <c r="I22" s="51">
        <f t="shared" si="4"/>
        <v>0.5</v>
      </c>
      <c r="J22" s="51">
        <f t="shared" si="5"/>
        <v>0</v>
      </c>
      <c r="K22" s="51">
        <f t="shared" si="6"/>
        <v>0.5</v>
      </c>
      <c r="L22" s="52">
        <f t="shared" si="0"/>
        <v>1</v>
      </c>
      <c r="M22" s="39">
        <f t="shared" si="14"/>
        <v>56817.806892874592</v>
      </c>
      <c r="N22" s="40">
        <f t="shared" si="15"/>
        <v>0</v>
      </c>
      <c r="O22" s="41">
        <f t="shared" si="16"/>
        <v>46859.971223689987</v>
      </c>
      <c r="P22" s="42">
        <f>M22*D22</f>
        <v>56817.806892874592</v>
      </c>
      <c r="Q22" s="43">
        <f t="shared" si="17"/>
        <v>0</v>
      </c>
      <c r="R22" s="43">
        <f t="shared" si="18"/>
        <v>73642.010246206803</v>
      </c>
      <c r="S22" s="82">
        <f t="shared" si="19"/>
        <v>130459.81713908139</v>
      </c>
      <c r="T22" s="42">
        <f>IF(OR(G22="Yes",Summary!$F$25="EP"),S22*I22,P22)</f>
        <v>65229.908569540697</v>
      </c>
      <c r="U22" s="45">
        <f>IF(OR(G22="Yes",Summary!$F$25="EP"),S22*J22,Q22)</f>
        <v>0</v>
      </c>
      <c r="V22" s="45">
        <f>IF(OR(G22="yes",Summary!$F$25="EP"),S22*K22,R22)</f>
        <v>65229.908569540697</v>
      </c>
      <c r="W22" s="46">
        <f t="shared" si="10"/>
        <v>130459.81713908139</v>
      </c>
      <c r="X22" s="40">
        <f>T22/D22</f>
        <v>65229.908569540697</v>
      </c>
      <c r="Y22" s="40">
        <f t="shared" si="11"/>
        <v>0</v>
      </c>
      <c r="Z22" s="41">
        <f t="shared" si="12"/>
        <v>41507.172716677036</v>
      </c>
      <c r="AB22" s="47">
        <f t="shared" si="2"/>
        <v>100000</v>
      </c>
      <c r="AC22" s="48">
        <f t="shared" si="3"/>
        <v>120199.18061063344</v>
      </c>
      <c r="AD22" s="49">
        <f t="shared" si="13"/>
        <v>157153.34073653293</v>
      </c>
    </row>
    <row r="23" spans="1:30" x14ac:dyDescent="0.25">
      <c r="B23" s="10">
        <v>15</v>
      </c>
      <c r="C23" s="30"/>
      <c r="D23" s="30">
        <v>1</v>
      </c>
      <c r="E23" s="34">
        <f>'Theorretical Data'!F40</f>
        <v>1.2865607355694864</v>
      </c>
      <c r="F23" s="34">
        <f>'Theorretical Data'!P40</f>
        <v>1.7231214711389753</v>
      </c>
      <c r="G23" s="10" t="str">
        <f>'Theorretical Data'!K40</f>
        <v>Yes</v>
      </c>
      <c r="H23" s="34"/>
      <c r="I23" s="51">
        <f t="shared" si="4"/>
        <v>0.5</v>
      </c>
      <c r="J23" s="51">
        <f t="shared" si="5"/>
        <v>0</v>
      </c>
      <c r="K23" s="51">
        <f t="shared" si="6"/>
        <v>0.5</v>
      </c>
      <c r="L23" s="52">
        <f t="shared" si="0"/>
        <v>1</v>
      </c>
      <c r="M23" s="39">
        <f t="shared" si="14"/>
        <v>65229.908569540697</v>
      </c>
      <c r="N23" s="40">
        <f t="shared" si="15"/>
        <v>0</v>
      </c>
      <c r="O23" s="41">
        <f t="shared" si="16"/>
        <v>41507.172716677036</v>
      </c>
      <c r="P23" s="42">
        <f>M23*D23</f>
        <v>65229.908569540697</v>
      </c>
      <c r="Q23" s="43">
        <f t="shared" si="17"/>
        <v>0</v>
      </c>
      <c r="R23" s="43">
        <f t="shared" si="18"/>
        <v>71521.900514380075</v>
      </c>
      <c r="S23" s="82">
        <f t="shared" si="19"/>
        <v>136751.80908392079</v>
      </c>
      <c r="T23" s="42">
        <f>IF(OR(G23="Yes",Summary!$F$25="EP"),S23*I23,P23)</f>
        <v>68375.904541960394</v>
      </c>
      <c r="U23" s="45">
        <f>IF(OR(G23="Yes",Summary!$F$25="EP"),S23*J23,Q23)</f>
        <v>0</v>
      </c>
      <c r="V23" s="45">
        <f>IF(OR(G23="yes",Summary!$F$25="EP"),S23*K23,R23)</f>
        <v>68375.904541960394</v>
      </c>
      <c r="W23" s="46">
        <f t="shared" si="10"/>
        <v>136751.80908392079</v>
      </c>
      <c r="X23" s="40">
        <f>T23/D23</f>
        <v>68375.904541960394</v>
      </c>
      <c r="Y23" s="40">
        <f t="shared" si="11"/>
        <v>0</v>
      </c>
      <c r="Z23" s="41">
        <f t="shared" si="12"/>
        <v>39681.418685337507</v>
      </c>
      <c r="AB23" s="47">
        <f t="shared" si="2"/>
        <v>100000</v>
      </c>
      <c r="AC23" s="48">
        <f t="shared" si="3"/>
        <v>127067.72696982582</v>
      </c>
      <c r="AD23" s="49">
        <f t="shared" si="13"/>
        <v>172312.14711389752</v>
      </c>
    </row>
    <row r="24" spans="1:30" x14ac:dyDescent="0.25">
      <c r="A24" s="2"/>
      <c r="B24" s="10">
        <v>16</v>
      </c>
      <c r="C24" s="30"/>
      <c r="D24" s="30">
        <v>1</v>
      </c>
      <c r="E24" s="34">
        <f>'Theorretical Data'!F41</f>
        <v>1.2650287840157111</v>
      </c>
      <c r="F24" s="34">
        <f>'Theorretical Data'!P41</f>
        <v>1.6925575680314247</v>
      </c>
      <c r="G24" s="10" t="str">
        <f>'Theorretical Data'!K41</f>
        <v>No</v>
      </c>
      <c r="H24" s="34"/>
      <c r="I24" s="51">
        <f t="shared" si="4"/>
        <v>0.5</v>
      </c>
      <c r="J24" s="51">
        <f t="shared" si="5"/>
        <v>0</v>
      </c>
      <c r="K24" s="51">
        <f t="shared" si="6"/>
        <v>0.5</v>
      </c>
      <c r="L24" s="52">
        <f t="shared" si="0"/>
        <v>1</v>
      </c>
      <c r="M24" s="39">
        <f t="shared" si="14"/>
        <v>68375.904541960394</v>
      </c>
      <c r="N24" s="40">
        <f t="shared" si="15"/>
        <v>0</v>
      </c>
      <c r="O24" s="41">
        <f t="shared" si="16"/>
        <v>39681.418685337507</v>
      </c>
      <c r="P24" s="42">
        <f>M24*D24</f>
        <v>68375.904541960394</v>
      </c>
      <c r="Q24" s="43">
        <f t="shared" si="17"/>
        <v>0</v>
      </c>
      <c r="R24" s="43">
        <f t="shared" si="18"/>
        <v>67163.085506091578</v>
      </c>
      <c r="S24" s="82">
        <f t="shared" si="19"/>
        <v>135538.99004805199</v>
      </c>
      <c r="T24" s="42">
        <f>IF(OR(G24="Yes",Summary!$F$25="EP"),S24*I24,P24)</f>
        <v>68375.904541960394</v>
      </c>
      <c r="U24" s="45">
        <f>IF(OR(G24="Yes",Summary!$F$25="EP"),S24*J24,Q24)</f>
        <v>0</v>
      </c>
      <c r="V24" s="45">
        <f>IF(OR(G24="yes",Summary!$F$25="EP"),S24*K24,R24)</f>
        <v>67163.085506091578</v>
      </c>
      <c r="W24" s="46">
        <f t="shared" si="10"/>
        <v>135538.99004805199</v>
      </c>
      <c r="X24" s="40">
        <f>T24/D24</f>
        <v>68375.904541960394</v>
      </c>
      <c r="Y24" s="40">
        <f t="shared" si="11"/>
        <v>0</v>
      </c>
      <c r="Z24" s="41">
        <f t="shared" si="12"/>
        <v>39681.418685337507</v>
      </c>
      <c r="AB24" s="47">
        <f t="shared" si="2"/>
        <v>100000</v>
      </c>
      <c r="AC24" s="48">
        <f t="shared" si="3"/>
        <v>124941.11447068752</v>
      </c>
      <c r="AD24" s="49">
        <f t="shared" si="13"/>
        <v>169255.75680314246</v>
      </c>
    </row>
    <row r="25" spans="1:30" x14ac:dyDescent="0.25">
      <c r="A25" s="2"/>
      <c r="B25" s="10">
        <v>17</v>
      </c>
      <c r="C25" s="30"/>
      <c r="D25" s="30">
        <v>1</v>
      </c>
      <c r="E25" s="34">
        <f>'Theorretical Data'!F42</f>
        <v>1.1837096683334927</v>
      </c>
      <c r="F25" s="34">
        <f>'Theorretical Data'!P42</f>
        <v>1.5424193366669883</v>
      </c>
      <c r="G25" s="10" t="str">
        <f>'Theorretical Data'!K42</f>
        <v>No</v>
      </c>
      <c r="H25" s="34"/>
      <c r="I25" s="51">
        <f t="shared" si="4"/>
        <v>0.5</v>
      </c>
      <c r="J25" s="51">
        <f t="shared" si="5"/>
        <v>0</v>
      </c>
      <c r="K25" s="51">
        <f t="shared" si="6"/>
        <v>0.5</v>
      </c>
      <c r="L25" s="52">
        <f t="shared" si="0"/>
        <v>1</v>
      </c>
      <c r="M25" s="39">
        <f t="shared" si="14"/>
        <v>68375.904541960394</v>
      </c>
      <c r="N25" s="40">
        <f t="shared" si="15"/>
        <v>0</v>
      </c>
      <c r="O25" s="41">
        <f t="shared" si="16"/>
        <v>39681.418685337507</v>
      </c>
      <c r="P25" s="42">
        <f>M25*D25</f>
        <v>68375.904541960394</v>
      </c>
      <c r="Q25" s="43">
        <f t="shared" si="17"/>
        <v>0</v>
      </c>
      <c r="R25" s="43">
        <f t="shared" si="18"/>
        <v>61205.387486643311</v>
      </c>
      <c r="S25" s="82">
        <f t="shared" si="19"/>
        <v>129581.2920286037</v>
      </c>
      <c r="T25" s="42">
        <f>IF(OR(G25="Yes",Summary!$F$25="EP"),S25*I25,P25)</f>
        <v>68375.904541960394</v>
      </c>
      <c r="U25" s="45">
        <f>IF(OR(G25="Yes",Summary!$F$25="EP"),S25*J25,Q25)</f>
        <v>0</v>
      </c>
      <c r="V25" s="45">
        <f>IF(OR(G25="yes",Summary!$F$25="EP"),S25*K25,R25)</f>
        <v>61205.387486643311</v>
      </c>
      <c r="W25" s="46">
        <f t="shared" si="10"/>
        <v>129581.2920286037</v>
      </c>
      <c r="X25" s="40">
        <f>T25/D25</f>
        <v>68375.904541960394</v>
      </c>
      <c r="Y25" s="40">
        <f t="shared" si="11"/>
        <v>0</v>
      </c>
      <c r="Z25" s="41">
        <f t="shared" si="12"/>
        <v>39681.418685337507</v>
      </c>
      <c r="AB25" s="47">
        <f t="shared" si="2"/>
        <v>100000</v>
      </c>
      <c r="AC25" s="48">
        <f t="shared" si="3"/>
        <v>116909.59687244373</v>
      </c>
      <c r="AD25" s="49">
        <f t="shared" si="13"/>
        <v>154241.93366669884</v>
      </c>
    </row>
    <row r="26" spans="1:30" x14ac:dyDescent="0.25">
      <c r="A26" s="2"/>
      <c r="B26" s="10">
        <v>18</v>
      </c>
      <c r="C26" s="30"/>
      <c r="D26" s="30">
        <v>1</v>
      </c>
      <c r="E26" s="34">
        <f>'Theorretical Data'!F43</f>
        <v>1.1288602508120436</v>
      </c>
      <c r="F26" s="34">
        <f>'Theorretical Data'!P43</f>
        <v>1.4452205016240902</v>
      </c>
      <c r="G26" s="10" t="str">
        <f>'Theorretical Data'!K43</f>
        <v>Yes</v>
      </c>
      <c r="H26" s="34"/>
      <c r="I26" s="51">
        <f t="shared" si="4"/>
        <v>0.5</v>
      </c>
      <c r="J26" s="51">
        <f t="shared" si="5"/>
        <v>0</v>
      </c>
      <c r="K26" s="51">
        <f t="shared" si="6"/>
        <v>0.5</v>
      </c>
      <c r="L26" s="52">
        <f t="shared" si="0"/>
        <v>1</v>
      </c>
      <c r="M26" s="39">
        <f t="shared" si="14"/>
        <v>68375.904541960394</v>
      </c>
      <c r="N26" s="40">
        <f t="shared" si="15"/>
        <v>0</v>
      </c>
      <c r="O26" s="41">
        <f t="shared" si="16"/>
        <v>39681.418685337507</v>
      </c>
      <c r="P26" s="42">
        <f>M26*D26</f>
        <v>68375.904541960394</v>
      </c>
      <c r="Q26" s="43">
        <f t="shared" si="17"/>
        <v>0</v>
      </c>
      <c r="R26" s="43">
        <f t="shared" si="18"/>
        <v>57348.399817579018</v>
      </c>
      <c r="S26" s="82">
        <f t="shared" si="19"/>
        <v>125724.30435953941</v>
      </c>
      <c r="T26" s="42">
        <f>IF(OR(G26="Yes",Summary!$F$25="EP"),S26*I26,P26)</f>
        <v>62862.152179769706</v>
      </c>
      <c r="U26" s="45">
        <f>IF(OR(G26="Yes",Summary!$F$25="EP"),S26*J26,Q26)</f>
        <v>0</v>
      </c>
      <c r="V26" s="45">
        <f>IF(OR(G26="yes",Summary!$F$25="EP"),S26*K26,R26)</f>
        <v>62862.152179769706</v>
      </c>
      <c r="W26" s="46">
        <f t="shared" si="10"/>
        <v>125724.30435953941</v>
      </c>
      <c r="X26" s="40">
        <f>T26/D26</f>
        <v>62862.152179769706</v>
      </c>
      <c r="Y26" s="40">
        <f t="shared" si="11"/>
        <v>0</v>
      </c>
      <c r="Z26" s="41">
        <f t="shared" si="12"/>
        <v>43496.582084967195</v>
      </c>
      <c r="AB26" s="47">
        <f t="shared" si="2"/>
        <v>100000</v>
      </c>
      <c r="AC26" s="48">
        <f t="shared" si="3"/>
        <v>111492.37045057221</v>
      </c>
      <c r="AD26" s="49">
        <f t="shared" si="13"/>
        <v>144522.05016240902</v>
      </c>
    </row>
    <row r="27" spans="1:30" ht="15.75" thickBot="1" x14ac:dyDescent="0.3">
      <c r="A27" s="2"/>
      <c r="B27" s="10">
        <v>19</v>
      </c>
      <c r="C27" s="30"/>
      <c r="D27" s="30">
        <v>1</v>
      </c>
      <c r="E27" s="34">
        <f>'Theorretical Data'!F44</f>
        <v>1.1624012753228317</v>
      </c>
      <c r="F27" s="34">
        <f>'Theorretical Data'!P44</f>
        <v>1.5248025506456664</v>
      </c>
      <c r="G27" s="10" t="str">
        <f>'Theorretical Data'!K44</f>
        <v>No</v>
      </c>
      <c r="H27" s="34"/>
      <c r="I27" s="51">
        <f t="shared" si="4"/>
        <v>0.5</v>
      </c>
      <c r="J27" s="51">
        <f t="shared" si="5"/>
        <v>0</v>
      </c>
      <c r="K27" s="51">
        <f t="shared" si="6"/>
        <v>0.5</v>
      </c>
      <c r="L27" s="52">
        <f t="shared" si="0"/>
        <v>1</v>
      </c>
      <c r="M27" s="39">
        <f t="shared" si="14"/>
        <v>62862.152179769706</v>
      </c>
      <c r="N27" s="40">
        <f t="shared" si="15"/>
        <v>0</v>
      </c>
      <c r="O27" s="41">
        <f t="shared" si="16"/>
        <v>43496.582084967195</v>
      </c>
      <c r="P27" s="42">
        <f>M27*D27</f>
        <v>62862.152179769706</v>
      </c>
      <c r="Q27" s="43">
        <f t="shared" si="17"/>
        <v>0</v>
      </c>
      <c r="R27" s="43">
        <f t="shared" si="18"/>
        <v>66323.699307526578</v>
      </c>
      <c r="S27" s="82">
        <f t="shared" si="19"/>
        <v>129185.85148729628</v>
      </c>
      <c r="T27" s="42">
        <f>IF(OR(G27="Yes",Summary!$F$25="EP"),S27*I27,P27)</f>
        <v>62862.152179769706</v>
      </c>
      <c r="U27" s="45">
        <f>IF(OR(G27="Yes",Summary!$F$25="EP"),S27*J27,Q27)</f>
        <v>0</v>
      </c>
      <c r="V27" s="45">
        <f>IF(OR(G27="yes",Summary!$F$25="EP"),S27*K27,R27)</f>
        <v>66323.699307526578</v>
      </c>
      <c r="W27" s="46">
        <f t="shared" si="10"/>
        <v>129185.85148729628</v>
      </c>
      <c r="X27" s="40">
        <f>T27/D27</f>
        <v>62862.152179769706</v>
      </c>
      <c r="Y27" s="40">
        <f t="shared" si="11"/>
        <v>0</v>
      </c>
      <c r="Z27" s="41">
        <f t="shared" si="12"/>
        <v>43496.582084967195</v>
      </c>
      <c r="AB27" s="47">
        <f t="shared" si="2"/>
        <v>100000</v>
      </c>
      <c r="AC27" s="48">
        <f t="shared" si="3"/>
        <v>114805.06422941548</v>
      </c>
      <c r="AD27" s="49">
        <f>($H$9/$F$9)*F27</f>
        <v>152480.25506456665</v>
      </c>
    </row>
    <row r="28" spans="1:30" ht="15.75" thickBot="1" x14ac:dyDescent="0.3">
      <c r="A28" s="2"/>
      <c r="B28" s="11">
        <v>20</v>
      </c>
      <c r="C28" s="31"/>
      <c r="D28" s="31">
        <v>1</v>
      </c>
      <c r="E28" s="53">
        <f>'Theorretical Data'!F45</f>
        <v>1.2649877209662943</v>
      </c>
      <c r="F28" s="53">
        <f>'Theorretical Data'!P45</f>
        <v>1.7424754419325921</v>
      </c>
      <c r="G28" s="11" t="str">
        <f>'Theorretical Data'!K45</f>
        <v>No</v>
      </c>
      <c r="H28" s="53"/>
      <c r="I28" s="55">
        <f t="shared" si="4"/>
        <v>0.5</v>
      </c>
      <c r="J28" s="55">
        <f t="shared" si="5"/>
        <v>0</v>
      </c>
      <c r="K28" s="55">
        <f t="shared" si="6"/>
        <v>0.5</v>
      </c>
      <c r="L28" s="56">
        <f t="shared" si="0"/>
        <v>1</v>
      </c>
      <c r="M28" s="57">
        <f t="shared" si="14"/>
        <v>62862.152179769706</v>
      </c>
      <c r="N28" s="58">
        <f t="shared" si="15"/>
        <v>0</v>
      </c>
      <c r="O28" s="59">
        <f t="shared" si="16"/>
        <v>43496.582084967195</v>
      </c>
      <c r="P28" s="60">
        <f>M28*D28</f>
        <v>62862.152179769706</v>
      </c>
      <c r="Q28" s="61">
        <f t="shared" si="17"/>
        <v>0</v>
      </c>
      <c r="R28" s="61">
        <f t="shared" si="18"/>
        <v>75791.726091060482</v>
      </c>
      <c r="S28" s="83">
        <f t="shared" si="19"/>
        <v>138653.8782708302</v>
      </c>
      <c r="T28" s="60">
        <f>IF(OR(G28="Yes",Summary!$F$25="EP"),S28*I28,P28)</f>
        <v>62862.152179769706</v>
      </c>
      <c r="U28" s="63">
        <f>IF(OR(G28="Yes",Summary!$F$25="EP"),S28*J28,Q28)</f>
        <v>0</v>
      </c>
      <c r="V28" s="63">
        <f>IF(OR(G28="yes",Summary!$F$25="EP"),S28*K28,R28)</f>
        <v>75791.726091060482</v>
      </c>
      <c r="W28" s="64">
        <f t="shared" si="10"/>
        <v>138653.8782708302</v>
      </c>
      <c r="X28" s="58">
        <f>T28/D28</f>
        <v>62862.152179769706</v>
      </c>
      <c r="Y28" s="58">
        <f t="shared" si="11"/>
        <v>0</v>
      </c>
      <c r="Z28" s="59">
        <f t="shared" si="12"/>
        <v>43496.582084967195</v>
      </c>
      <c r="AB28" s="65">
        <f t="shared" si="2"/>
        <v>100000</v>
      </c>
      <c r="AC28" s="66">
        <f t="shared" si="3"/>
        <v>124937.05886086858</v>
      </c>
      <c r="AD28" s="67">
        <f>($H$9/$F$9)*F28</f>
        <v>174247.54419325921</v>
      </c>
    </row>
    <row r="29" spans="1:30" x14ac:dyDescent="0.25">
      <c r="A29" s="9"/>
    </row>
    <row r="30" spans="1:30" x14ac:dyDescent="0.25">
      <c r="A30" s="9"/>
    </row>
    <row r="31" spans="1:30" ht="15.75" thickBot="1" x14ac:dyDescent="0.3">
      <c r="A31" s="2"/>
      <c r="B31" s="19" t="s">
        <v>23</v>
      </c>
    </row>
    <row r="32" spans="1:30" ht="15.75" thickBot="1" x14ac:dyDescent="0.3">
      <c r="A32" s="2"/>
      <c r="H32" s="24" t="s">
        <v>10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 t="s">
        <v>18</v>
      </c>
      <c r="U32" s="27"/>
      <c r="V32" s="27"/>
      <c r="W32" s="27"/>
      <c r="X32" s="27"/>
      <c r="Y32" s="27"/>
      <c r="Z32" s="28"/>
      <c r="AB32" s="26" t="s">
        <v>20</v>
      </c>
      <c r="AC32" s="27"/>
      <c r="AD32" s="28"/>
    </row>
    <row r="33" spans="1:30" ht="30.75" thickBot="1" x14ac:dyDescent="0.3">
      <c r="A33" s="2"/>
      <c r="B33" s="6" t="s">
        <v>4</v>
      </c>
      <c r="C33" s="3" t="s">
        <v>21</v>
      </c>
      <c r="D33" s="76" t="s">
        <v>5</v>
      </c>
      <c r="E33" s="72" t="s">
        <v>25</v>
      </c>
      <c r="F33" s="72" t="s">
        <v>6</v>
      </c>
      <c r="G33" s="6" t="s">
        <v>63</v>
      </c>
      <c r="H33" s="4" t="s">
        <v>10</v>
      </c>
      <c r="I33" s="4" t="s">
        <v>11</v>
      </c>
      <c r="J33" s="4" t="s">
        <v>26</v>
      </c>
      <c r="K33" s="4" t="s">
        <v>12</v>
      </c>
      <c r="L33" s="5" t="s">
        <v>13</v>
      </c>
      <c r="M33" s="3" t="s">
        <v>14</v>
      </c>
      <c r="N33" s="4" t="s">
        <v>54</v>
      </c>
      <c r="O33" s="4" t="s">
        <v>15</v>
      </c>
      <c r="P33" s="3" t="s">
        <v>7</v>
      </c>
      <c r="Q33" s="4" t="s">
        <v>55</v>
      </c>
      <c r="R33" s="4" t="s">
        <v>8</v>
      </c>
      <c r="S33" s="5" t="s">
        <v>53</v>
      </c>
      <c r="T33" s="4" t="s">
        <v>2</v>
      </c>
      <c r="U33" s="4" t="s">
        <v>56</v>
      </c>
      <c r="V33" s="4" t="s">
        <v>3</v>
      </c>
      <c r="W33" s="5" t="s">
        <v>16</v>
      </c>
      <c r="X33" s="4" t="s">
        <v>14</v>
      </c>
      <c r="Y33" s="4" t="s">
        <v>54</v>
      </c>
      <c r="Z33" s="5" t="s">
        <v>17</v>
      </c>
      <c r="AB33" s="21" t="s">
        <v>0</v>
      </c>
      <c r="AC33" s="22" t="s">
        <v>28</v>
      </c>
      <c r="AD33" s="23" t="s">
        <v>1</v>
      </c>
    </row>
    <row r="34" spans="1:30" x14ac:dyDescent="0.25">
      <c r="B34" s="77">
        <v>1</v>
      </c>
      <c r="C34" s="30"/>
      <c r="D34" s="35">
        <v>1</v>
      </c>
      <c r="E34" s="36">
        <f>'Theorretical Data'!F26</f>
        <v>1.0125</v>
      </c>
      <c r="F34" s="36">
        <f>'Theorretical Data'!P26</f>
        <v>1</v>
      </c>
      <c r="G34" s="77" t="str">
        <f>'Theorretical Data'!K26</f>
        <v>No</v>
      </c>
      <c r="H34" s="73">
        <f>H9</f>
        <v>100000</v>
      </c>
      <c r="I34" s="70">
        <f>Summary!F19</f>
        <v>0.25</v>
      </c>
      <c r="J34" s="70">
        <f>Summary!F20</f>
        <v>0.5</v>
      </c>
      <c r="K34" s="70">
        <f>Summary!F21</f>
        <v>0.25</v>
      </c>
      <c r="L34" s="38">
        <f>I34+J34+K34</f>
        <v>1</v>
      </c>
      <c r="M34" s="39">
        <f>(H34*I34)/D34</f>
        <v>25000</v>
      </c>
      <c r="N34" s="40">
        <f>(H34*J34)/E34</f>
        <v>49382.716049382718</v>
      </c>
      <c r="O34" s="41">
        <f>(H34*K34)/F34</f>
        <v>25000</v>
      </c>
      <c r="P34" s="42">
        <f>M34*D34</f>
        <v>25000</v>
      </c>
      <c r="Q34" s="43">
        <f>N34*E34</f>
        <v>50000</v>
      </c>
      <c r="R34" s="43">
        <f>O34*F34</f>
        <v>25000</v>
      </c>
      <c r="S34" s="44">
        <f>SUM(P34:R34)</f>
        <v>100000</v>
      </c>
      <c r="T34" s="78">
        <f>IF(OR(G34="Yes",Summary!$F$25="EP"),S34*I34,P34)</f>
        <v>25000</v>
      </c>
      <c r="U34" s="79">
        <f>IF(OR(G34="Yes",Summary!$F$25="EP"),S34*J34,Q34)</f>
        <v>50000</v>
      </c>
      <c r="V34" s="79">
        <f>IF(OR(G34="yes",Summary!$F$25="EP"),S34*K34,R34)</f>
        <v>25000</v>
      </c>
      <c r="W34" s="80">
        <f>SUM(T34:V34)</f>
        <v>100000</v>
      </c>
      <c r="X34" s="40">
        <f>T34/D34</f>
        <v>25000</v>
      </c>
      <c r="Y34" s="40">
        <f>U34/E34</f>
        <v>49382.716049382718</v>
      </c>
      <c r="Z34" s="41">
        <f>V34/F34</f>
        <v>25000</v>
      </c>
      <c r="AB34" s="47">
        <f>($H$9/$D$9)*D34</f>
        <v>100000</v>
      </c>
      <c r="AC34" s="48">
        <f>($H$9/$E$9)*E34</f>
        <v>100000</v>
      </c>
      <c r="AD34" s="49">
        <f>($H$9/$F$9)*F34</f>
        <v>100000</v>
      </c>
    </row>
    <row r="35" spans="1:30" x14ac:dyDescent="0.25">
      <c r="B35" s="10">
        <v>2</v>
      </c>
      <c r="C35" s="30"/>
      <c r="D35" s="30">
        <v>1</v>
      </c>
      <c r="E35" s="34">
        <f>'Theorretical Data'!F27</f>
        <v>1.1091470984807896</v>
      </c>
      <c r="F35" s="34">
        <f>'Theorretical Data'!P27</f>
        <v>1.2057941969615795</v>
      </c>
      <c r="G35" s="10" t="str">
        <f>'Theorretical Data'!K27</f>
        <v>Yes</v>
      </c>
      <c r="H35" s="74"/>
      <c r="I35" s="51">
        <f>I34</f>
        <v>0.25</v>
      </c>
      <c r="J35" s="51">
        <f>J34</f>
        <v>0.5</v>
      </c>
      <c r="K35" s="51">
        <f>K34</f>
        <v>0.25</v>
      </c>
      <c r="L35" s="52">
        <f t="shared" ref="L35:L53" si="20">I35+J35+K35</f>
        <v>1</v>
      </c>
      <c r="M35" s="39">
        <f t="shared" ref="M35:O36" si="21">X34</f>
        <v>25000</v>
      </c>
      <c r="N35" s="40">
        <f t="shared" si="21"/>
        <v>49382.716049382718</v>
      </c>
      <c r="O35" s="41">
        <f t="shared" si="21"/>
        <v>25000</v>
      </c>
      <c r="P35" s="42">
        <f>M35*D35</f>
        <v>25000</v>
      </c>
      <c r="Q35" s="43">
        <f>N35*E35</f>
        <v>54772.696221273567</v>
      </c>
      <c r="R35" s="43">
        <f>O35*F35</f>
        <v>30144.85492403949</v>
      </c>
      <c r="S35" s="44">
        <f>SUM(P35:R35)</f>
        <v>109917.55114531306</v>
      </c>
      <c r="T35" s="42">
        <f>IF(OR(G35="Yes",Summary!$F$25="EP"),S35*I35,P35)</f>
        <v>27479.387786328265</v>
      </c>
      <c r="U35" s="45">
        <f>IF(OR(G35="Yes",Summary!$F$25="EP"),S35*J35,Q35)</f>
        <v>54958.77557265653</v>
      </c>
      <c r="V35" s="45">
        <f>IF(OR(G35="yes",Summary!$F$25="EP"),S35*K35,R35)</f>
        <v>27479.387786328265</v>
      </c>
      <c r="W35" s="46">
        <f>SUM(T35:V35)</f>
        <v>109917.55114531306</v>
      </c>
      <c r="X35" s="40">
        <f>T35/D35</f>
        <v>27479.387786328265</v>
      </c>
      <c r="Y35" s="40">
        <f>U35/E35</f>
        <v>49550.484014189045</v>
      </c>
      <c r="Z35" s="41">
        <f>V35/F35</f>
        <v>22789.451015415565</v>
      </c>
      <c r="AB35" s="47">
        <f t="shared" ref="AB35:AB53" si="22">($H$9/$D$9)*D35</f>
        <v>100000</v>
      </c>
      <c r="AC35" s="48">
        <f t="shared" ref="AC35:AC53" si="23">($H$9/$E$9)*E35</f>
        <v>109545.39244254713</v>
      </c>
      <c r="AD35" s="49">
        <f t="shared" ref="AD35:AD53" si="24">($H$9/$F$9)*F35</f>
        <v>120579.41969615796</v>
      </c>
    </row>
    <row r="36" spans="1:30" x14ac:dyDescent="0.25">
      <c r="B36" s="10">
        <v>3</v>
      </c>
      <c r="C36" s="30"/>
      <c r="D36" s="30">
        <v>1</v>
      </c>
      <c r="E36" s="34">
        <f>'Theorretical Data'!F28</f>
        <v>1.128429742682568</v>
      </c>
      <c r="F36" s="34">
        <f>'Theorretical Data'!P28</f>
        <v>1.2568594853651365</v>
      </c>
      <c r="G36" s="10" t="str">
        <f>'Theorretical Data'!K28</f>
        <v>Yes</v>
      </c>
      <c r="H36" s="34"/>
      <c r="I36" s="51">
        <f t="shared" ref="I36:I53" si="25">I35</f>
        <v>0.25</v>
      </c>
      <c r="J36" s="51">
        <f t="shared" ref="J36:J53" si="26">J35</f>
        <v>0.5</v>
      </c>
      <c r="K36" s="51">
        <f t="shared" ref="K36:K53" si="27">K35</f>
        <v>0.25</v>
      </c>
      <c r="L36" s="52">
        <f t="shared" si="20"/>
        <v>1</v>
      </c>
      <c r="M36" s="39">
        <f t="shared" si="21"/>
        <v>27479.387786328265</v>
      </c>
      <c r="N36" s="40">
        <f t="shared" si="21"/>
        <v>49550.484014189045</v>
      </c>
      <c r="O36" s="41">
        <f t="shared" si="21"/>
        <v>22789.451015415565</v>
      </c>
      <c r="P36" s="42">
        <f>M36*D36</f>
        <v>27479.387786328265</v>
      </c>
      <c r="Q36" s="43">
        <f t="shared" ref="Q36:Q53" si="28">N36*E36</f>
        <v>55914.239925928043</v>
      </c>
      <c r="R36" s="43">
        <f t="shared" ref="R36:R53" si="29">O36*F36</f>
        <v>28643.137674989193</v>
      </c>
      <c r="S36" s="44">
        <f t="shared" ref="S36:S53" si="30">SUM(P36:R36)</f>
        <v>112036.7653872455</v>
      </c>
      <c r="T36" s="42">
        <f>IF(OR(G36="Yes",Summary!$F$25="EP"),S36*I36,P36)</f>
        <v>28009.191346811374</v>
      </c>
      <c r="U36" s="45">
        <f>IF(OR(G36="Yes",Summary!$F$25="EP"),S36*J36,Q36)</f>
        <v>56018.382693622749</v>
      </c>
      <c r="V36" s="45">
        <f>IF(OR(G36="yes",Summary!$F$25="EP"),S36*K36,R36)</f>
        <v>28009.191346811374</v>
      </c>
      <c r="W36" s="46">
        <f t="shared" ref="W36:W53" si="31">SUM(T36:V36)</f>
        <v>112036.7653872455</v>
      </c>
      <c r="X36" s="40">
        <f>T36/D36</f>
        <v>28009.191346811374</v>
      </c>
      <c r="Y36" s="40">
        <f t="shared" ref="Y36:Y53" si="32">U36/E36</f>
        <v>49642.774002440448</v>
      </c>
      <c r="Z36" s="41">
        <f t="shared" ref="Z36:Z53" si="33">V36/F36</f>
        <v>22285.061833045151</v>
      </c>
      <c r="AB36" s="47">
        <f t="shared" si="22"/>
        <v>100000</v>
      </c>
      <c r="AC36" s="48">
        <f t="shared" si="23"/>
        <v>111449.85112914252</v>
      </c>
      <c r="AD36" s="49">
        <f t="shared" si="24"/>
        <v>125685.94853651365</v>
      </c>
    </row>
    <row r="37" spans="1:30" x14ac:dyDescent="0.25">
      <c r="B37" s="10">
        <v>4</v>
      </c>
      <c r="C37" s="30"/>
      <c r="D37" s="30">
        <v>1</v>
      </c>
      <c r="E37" s="34">
        <f>'Theorretical Data'!F29</f>
        <v>1.0641120008059866</v>
      </c>
      <c r="F37" s="34">
        <f>'Theorretical Data'!P29</f>
        <v>1.1407240016119737</v>
      </c>
      <c r="G37" s="10" t="str">
        <f>'Theorretical Data'!K29</f>
        <v>No</v>
      </c>
      <c r="H37" s="34"/>
      <c r="I37" s="51">
        <f t="shared" si="25"/>
        <v>0.25</v>
      </c>
      <c r="J37" s="51">
        <f t="shared" si="26"/>
        <v>0.5</v>
      </c>
      <c r="K37" s="51">
        <f t="shared" si="27"/>
        <v>0.25</v>
      </c>
      <c r="L37" s="52">
        <f t="shared" si="20"/>
        <v>1</v>
      </c>
      <c r="M37" s="39">
        <f t="shared" ref="M37:M53" si="34">X36</f>
        <v>28009.191346811374</v>
      </c>
      <c r="N37" s="40">
        <f t="shared" ref="N37:N53" si="35">Y36</f>
        <v>49642.774002440448</v>
      </c>
      <c r="O37" s="41">
        <f t="shared" ref="O37:O53" si="36">Z36</f>
        <v>22285.061833045151</v>
      </c>
      <c r="P37" s="42">
        <f>M37*D37</f>
        <v>28009.191346811374</v>
      </c>
      <c r="Q37" s="43">
        <f t="shared" si="28"/>
        <v>52825.471569296322</v>
      </c>
      <c r="R37" s="43">
        <f t="shared" si="29"/>
        <v>25421.10491036153</v>
      </c>
      <c r="S37" s="44">
        <f t="shared" si="30"/>
        <v>106255.76782646924</v>
      </c>
      <c r="T37" s="42">
        <f>IF(OR(G37="Yes",Summary!$F$25="EP"),S37*I37,P37)</f>
        <v>28009.191346811374</v>
      </c>
      <c r="U37" s="45">
        <f>IF(OR(G37="Yes",Summary!$F$25="EP"),S37*J37,Q37)</f>
        <v>52825.471569296322</v>
      </c>
      <c r="V37" s="45">
        <f>IF(OR(G37="yes",Summary!$F$25="EP"),S37*K37,R37)</f>
        <v>25421.10491036153</v>
      </c>
      <c r="W37" s="46">
        <f t="shared" si="31"/>
        <v>106255.76782646924</v>
      </c>
      <c r="X37" s="40">
        <f>T37/D37</f>
        <v>28009.191346811374</v>
      </c>
      <c r="Y37" s="40">
        <f t="shared" si="32"/>
        <v>49642.774002440448</v>
      </c>
      <c r="Z37" s="41">
        <f t="shared" si="33"/>
        <v>22285.061833045151</v>
      </c>
      <c r="AB37" s="47">
        <f t="shared" si="22"/>
        <v>100000</v>
      </c>
      <c r="AC37" s="48">
        <f t="shared" si="23"/>
        <v>105097.48156108509</v>
      </c>
      <c r="AD37" s="49">
        <f t="shared" si="24"/>
        <v>114072.40016119738</v>
      </c>
    </row>
    <row r="38" spans="1:30" x14ac:dyDescent="0.25">
      <c r="B38" s="10">
        <v>5</v>
      </c>
      <c r="C38" s="30"/>
      <c r="D38" s="30">
        <v>1</v>
      </c>
      <c r="E38" s="34">
        <f>'Theorretical Data'!F30</f>
        <v>0.98681975046920689</v>
      </c>
      <c r="F38" s="34">
        <f>'Theorretical Data'!P30</f>
        <v>0.99863950093841469</v>
      </c>
      <c r="G38" s="10" t="str">
        <f>'Theorretical Data'!K30</f>
        <v>Yes</v>
      </c>
      <c r="H38" s="34"/>
      <c r="I38" s="51">
        <f t="shared" si="25"/>
        <v>0.25</v>
      </c>
      <c r="J38" s="51">
        <f t="shared" si="26"/>
        <v>0.5</v>
      </c>
      <c r="K38" s="51">
        <f t="shared" si="27"/>
        <v>0.25</v>
      </c>
      <c r="L38" s="52">
        <f t="shared" si="20"/>
        <v>1</v>
      </c>
      <c r="M38" s="39">
        <f t="shared" si="34"/>
        <v>28009.191346811374</v>
      </c>
      <c r="N38" s="40">
        <f t="shared" si="35"/>
        <v>49642.774002440448</v>
      </c>
      <c r="O38" s="41">
        <f t="shared" si="36"/>
        <v>22285.061833045151</v>
      </c>
      <c r="P38" s="42">
        <f>M38*D38</f>
        <v>28009.191346811374</v>
      </c>
      <c r="Q38" s="43">
        <f t="shared" si="28"/>
        <v>48988.469853687515</v>
      </c>
      <c r="R38" s="43">
        <f t="shared" si="29"/>
        <v>22254.743027333923</v>
      </c>
      <c r="S38" s="44">
        <f t="shared" si="30"/>
        <v>99252.404227832812</v>
      </c>
      <c r="T38" s="42">
        <f>IF(OR(G38="Yes",Summary!$F$25="EP"),S38*I38,P38)</f>
        <v>24813.101056958203</v>
      </c>
      <c r="U38" s="45">
        <f>IF(OR(G38="Yes",Summary!$F$25="EP"),S38*J38,Q38)</f>
        <v>49626.202113916406</v>
      </c>
      <c r="V38" s="45">
        <f>IF(OR(G38="yes",Summary!$F$25="EP"),S38*K38,R38)</f>
        <v>24813.101056958203</v>
      </c>
      <c r="W38" s="46">
        <f t="shared" si="31"/>
        <v>99252.404227832812</v>
      </c>
      <c r="X38" s="40">
        <f>T38/D38</f>
        <v>24813.101056958203</v>
      </c>
      <c r="Y38" s="40">
        <f t="shared" si="32"/>
        <v>50289.023998881712</v>
      </c>
      <c r="Z38" s="41">
        <f t="shared" si="33"/>
        <v>24846.90524823172</v>
      </c>
      <c r="AB38" s="47">
        <f t="shared" si="22"/>
        <v>100000</v>
      </c>
      <c r="AC38" s="48">
        <f t="shared" si="23"/>
        <v>97463.679058687107</v>
      </c>
      <c r="AD38" s="49">
        <f t="shared" si="24"/>
        <v>99863.950093841471</v>
      </c>
    </row>
    <row r="39" spans="1:30" x14ac:dyDescent="0.25">
      <c r="B39" s="10">
        <v>6</v>
      </c>
      <c r="C39" s="30"/>
      <c r="D39" s="30">
        <v>1</v>
      </c>
      <c r="E39" s="34">
        <f>'Theorretical Data'!F31</f>
        <v>0.97910757253368585</v>
      </c>
      <c r="F39" s="34">
        <f>'Theorretical Data'!P31</f>
        <v>0.99571514506737269</v>
      </c>
      <c r="G39" s="10" t="str">
        <f>'Theorretical Data'!K31</f>
        <v>Yes</v>
      </c>
      <c r="H39" s="34"/>
      <c r="I39" s="51">
        <f t="shared" si="25"/>
        <v>0.25</v>
      </c>
      <c r="J39" s="51">
        <f t="shared" si="26"/>
        <v>0.5</v>
      </c>
      <c r="K39" s="51">
        <f t="shared" si="27"/>
        <v>0.25</v>
      </c>
      <c r="L39" s="52">
        <f t="shared" si="20"/>
        <v>1</v>
      </c>
      <c r="M39" s="39">
        <f t="shared" si="34"/>
        <v>24813.101056958203</v>
      </c>
      <c r="N39" s="40">
        <f t="shared" si="35"/>
        <v>50289.023998881712</v>
      </c>
      <c r="O39" s="41">
        <f t="shared" si="36"/>
        <v>24846.90524823172</v>
      </c>
      <c r="P39" s="42">
        <f>M39*D39</f>
        <v>24813.101056958203</v>
      </c>
      <c r="Q39" s="43">
        <f t="shared" si="28"/>
        <v>49238.364212633343</v>
      </c>
      <c r="R39" s="43">
        <f t="shared" si="29"/>
        <v>24740.439863718311</v>
      </c>
      <c r="S39" s="44">
        <f t="shared" si="30"/>
        <v>98791.905133309861</v>
      </c>
      <c r="T39" s="42">
        <f>IF(OR(G39="Yes",Summary!$F$25="EP"),S39*I39,P39)</f>
        <v>24697.976283327465</v>
      </c>
      <c r="U39" s="45">
        <f>IF(OR(G39="Yes",Summary!$F$25="EP"),S39*J39,Q39)</f>
        <v>49395.952566654931</v>
      </c>
      <c r="V39" s="45">
        <f>IF(OR(G39="yes",Summary!$F$25="EP"),S39*K39,R39)</f>
        <v>24697.976283327465</v>
      </c>
      <c r="W39" s="46">
        <f t="shared" si="31"/>
        <v>98791.905133309861</v>
      </c>
      <c r="X39" s="40">
        <f>T39/D39</f>
        <v>24697.976283327465</v>
      </c>
      <c r="Y39" s="40">
        <f t="shared" si="32"/>
        <v>50449.975010233597</v>
      </c>
      <c r="Z39" s="41">
        <f t="shared" si="33"/>
        <v>24804.258934573438</v>
      </c>
      <c r="AB39" s="47">
        <f t="shared" si="22"/>
        <v>100000</v>
      </c>
      <c r="AC39" s="48">
        <f t="shared" si="23"/>
        <v>96701.982472462798</v>
      </c>
      <c r="AD39" s="49">
        <f t="shared" si="24"/>
        <v>99571.514506737265</v>
      </c>
    </row>
    <row r="40" spans="1:30" x14ac:dyDescent="0.25">
      <c r="B40" s="10">
        <v>7</v>
      </c>
      <c r="C40" s="30"/>
      <c r="D40" s="30">
        <v>1</v>
      </c>
      <c r="E40" s="34">
        <f>'Theorretical Data'!F32</f>
        <v>1.0595584501801072</v>
      </c>
      <c r="F40" s="34">
        <f>'Theorretical Data'!P32</f>
        <v>1.1691169003602153</v>
      </c>
      <c r="G40" s="10" t="str">
        <f>'Theorretical Data'!K32</f>
        <v>No</v>
      </c>
      <c r="H40" s="34"/>
      <c r="I40" s="51">
        <f t="shared" si="25"/>
        <v>0.25</v>
      </c>
      <c r="J40" s="51">
        <f t="shared" si="26"/>
        <v>0.5</v>
      </c>
      <c r="K40" s="51">
        <f t="shared" si="27"/>
        <v>0.25</v>
      </c>
      <c r="L40" s="52">
        <f t="shared" si="20"/>
        <v>1</v>
      </c>
      <c r="M40" s="39">
        <f t="shared" si="34"/>
        <v>24697.976283327465</v>
      </c>
      <c r="N40" s="40">
        <f t="shared" si="35"/>
        <v>50449.975010233597</v>
      </c>
      <c r="O40" s="41">
        <f t="shared" si="36"/>
        <v>24804.258934573438</v>
      </c>
      <c r="P40" s="42">
        <f>M40*D40</f>
        <v>24697.976283327465</v>
      </c>
      <c r="Q40" s="43">
        <f t="shared" si="28"/>
        <v>53454.697333468248</v>
      </c>
      <c r="R40" s="43">
        <f t="shared" si="29"/>
        <v>28999.078321320674</v>
      </c>
      <c r="S40" s="44">
        <f t="shared" si="30"/>
        <v>107151.75193811639</v>
      </c>
      <c r="T40" s="42">
        <f>IF(OR(G40="Yes",Summary!$F$25="EP"),S40*I40,P40)</f>
        <v>24697.976283327465</v>
      </c>
      <c r="U40" s="45">
        <f>IF(OR(G40="Yes",Summary!$F$25="EP"),S40*J40,Q40)</f>
        <v>53454.697333468248</v>
      </c>
      <c r="V40" s="45">
        <f>IF(OR(G40="yes",Summary!$F$25="EP"),S40*K40,R40)</f>
        <v>28999.078321320674</v>
      </c>
      <c r="W40" s="46">
        <f t="shared" si="31"/>
        <v>107151.75193811639</v>
      </c>
      <c r="X40" s="40">
        <f>T40/D40</f>
        <v>24697.976283327465</v>
      </c>
      <c r="Y40" s="40">
        <f t="shared" si="32"/>
        <v>50449.975010233597</v>
      </c>
      <c r="Z40" s="41">
        <f t="shared" si="33"/>
        <v>24804.258934573438</v>
      </c>
      <c r="AB40" s="47">
        <f t="shared" si="22"/>
        <v>100000</v>
      </c>
      <c r="AC40" s="48">
        <f t="shared" si="23"/>
        <v>104647.74816593651</v>
      </c>
      <c r="AD40" s="49">
        <f t="shared" si="24"/>
        <v>116911.69003602154</v>
      </c>
    </row>
    <row r="41" spans="1:30" x14ac:dyDescent="0.25">
      <c r="B41" s="10">
        <v>8</v>
      </c>
      <c r="C41" s="30"/>
      <c r="D41" s="30">
        <v>1</v>
      </c>
      <c r="E41" s="34">
        <f>'Theorretical Data'!F33</f>
        <v>1.1656986598718786</v>
      </c>
      <c r="F41" s="34">
        <f>'Theorretical Data'!P33</f>
        <v>1.3938973197437585</v>
      </c>
      <c r="G41" s="10" t="str">
        <f>'Theorretical Data'!K33</f>
        <v>Yes</v>
      </c>
      <c r="H41" s="34"/>
      <c r="I41" s="51">
        <f t="shared" si="25"/>
        <v>0.25</v>
      </c>
      <c r="J41" s="51">
        <f t="shared" si="26"/>
        <v>0.5</v>
      </c>
      <c r="K41" s="51">
        <f t="shared" si="27"/>
        <v>0.25</v>
      </c>
      <c r="L41" s="52">
        <f t="shared" si="20"/>
        <v>1</v>
      </c>
      <c r="M41" s="39">
        <f t="shared" si="34"/>
        <v>24697.976283327465</v>
      </c>
      <c r="N41" s="40">
        <f t="shared" si="35"/>
        <v>50449.975010233597</v>
      </c>
      <c r="O41" s="41">
        <f t="shared" si="36"/>
        <v>24804.258934573438</v>
      </c>
      <c r="P41" s="42">
        <f>M41*D41</f>
        <v>24697.976283327465</v>
      </c>
      <c r="Q41" s="43">
        <f t="shared" si="28"/>
        <v>58809.46825999907</v>
      </c>
      <c r="R41" s="43">
        <f t="shared" si="29"/>
        <v>34574.590047132093</v>
      </c>
      <c r="S41" s="44">
        <f t="shared" si="30"/>
        <v>118082.03459045863</v>
      </c>
      <c r="T41" s="42">
        <f>IF(OR(G41="Yes",Summary!$F$25="EP"),S41*I41,P41)</f>
        <v>29520.508647614657</v>
      </c>
      <c r="U41" s="45">
        <f>IF(OR(G41="Yes",Summary!$F$25="EP"),S41*J41,Q41)</f>
        <v>59041.017295229314</v>
      </c>
      <c r="V41" s="45">
        <f>IF(OR(G41="yes",Summary!$F$25="EP"),S41*K41,R41)</f>
        <v>29520.508647614657</v>
      </c>
      <c r="W41" s="46">
        <f t="shared" si="31"/>
        <v>118082.03459045863</v>
      </c>
      <c r="X41" s="40">
        <f>T41/D41</f>
        <v>29520.508647614657</v>
      </c>
      <c r="Y41" s="40">
        <f t="shared" si="32"/>
        <v>50648.610423656559</v>
      </c>
      <c r="Z41" s="41">
        <f t="shared" si="33"/>
        <v>21178.395445255206</v>
      </c>
      <c r="AB41" s="47">
        <f t="shared" si="22"/>
        <v>100000</v>
      </c>
      <c r="AC41" s="48">
        <f t="shared" si="23"/>
        <v>115130.73183919789</v>
      </c>
      <c r="AD41" s="49">
        <f t="shared" si="24"/>
        <v>139389.73197437584</v>
      </c>
    </row>
    <row r="42" spans="1:30" x14ac:dyDescent="0.25">
      <c r="B42" s="10">
        <v>9</v>
      </c>
      <c r="C42" s="30"/>
      <c r="D42" s="30">
        <v>1</v>
      </c>
      <c r="E42" s="34">
        <f>'Theorretical Data'!F34</f>
        <v>1.2114358246623378</v>
      </c>
      <c r="F42" s="34">
        <f>'Theorretical Data'!P34</f>
        <v>1.4978716493246771</v>
      </c>
      <c r="G42" s="10" t="str">
        <f>'Theorretical Data'!K34</f>
        <v>Yes</v>
      </c>
      <c r="H42" s="34"/>
      <c r="I42" s="51">
        <f t="shared" si="25"/>
        <v>0.25</v>
      </c>
      <c r="J42" s="51">
        <f t="shared" si="26"/>
        <v>0.5</v>
      </c>
      <c r="K42" s="51">
        <f t="shared" si="27"/>
        <v>0.25</v>
      </c>
      <c r="L42" s="52">
        <f t="shared" si="20"/>
        <v>1</v>
      </c>
      <c r="M42" s="39">
        <f t="shared" si="34"/>
        <v>29520.508647614657</v>
      </c>
      <c r="N42" s="40">
        <f t="shared" si="35"/>
        <v>50648.610423656559</v>
      </c>
      <c r="O42" s="41">
        <f t="shared" si="36"/>
        <v>21178.395445255206</v>
      </c>
      <c r="P42" s="42">
        <f>M42*D42</f>
        <v>29520.508647614657</v>
      </c>
      <c r="Q42" s="43">
        <f t="shared" si="28"/>
        <v>61357.541136583859</v>
      </c>
      <c r="R42" s="43">
        <f t="shared" si="29"/>
        <v>31722.518115634644</v>
      </c>
      <c r="S42" s="44">
        <f t="shared" si="30"/>
        <v>122600.56789983317</v>
      </c>
      <c r="T42" s="42">
        <f>IF(OR(G42="Yes",Summary!$F$25="EP"),S42*I42,P42)</f>
        <v>30650.141974958293</v>
      </c>
      <c r="U42" s="45">
        <f>IF(OR(G42="Yes",Summary!$F$25="EP"),S42*J42,Q42)</f>
        <v>61300.283949916586</v>
      </c>
      <c r="V42" s="45">
        <f>IF(OR(G42="yes",Summary!$F$25="EP"),S42*K42,R42)</f>
        <v>30650.141974958293</v>
      </c>
      <c r="W42" s="46">
        <f t="shared" si="31"/>
        <v>122600.56789983317</v>
      </c>
      <c r="X42" s="40">
        <f>T42/D42</f>
        <v>30650.141974958293</v>
      </c>
      <c r="Y42" s="40">
        <f t="shared" si="32"/>
        <v>50601.346519534163</v>
      </c>
      <c r="Z42" s="41">
        <f t="shared" si="33"/>
        <v>20462.462180105395</v>
      </c>
      <c r="AB42" s="47">
        <f t="shared" si="22"/>
        <v>100000</v>
      </c>
      <c r="AC42" s="48">
        <f t="shared" si="23"/>
        <v>119647.98268270004</v>
      </c>
      <c r="AD42" s="49">
        <f t="shared" si="24"/>
        <v>149787.16493246771</v>
      </c>
    </row>
    <row r="43" spans="1:30" x14ac:dyDescent="0.25">
      <c r="B43" s="10">
        <v>10</v>
      </c>
      <c r="C43" s="30"/>
      <c r="D43" s="30">
        <v>1</v>
      </c>
      <c r="E43" s="34">
        <f>'Theorretical Data'!F35</f>
        <v>1.1662118485241753</v>
      </c>
      <c r="F43" s="34">
        <f>'Theorretical Data'!P35</f>
        <v>1.4199236970483522</v>
      </c>
      <c r="G43" s="10" t="str">
        <f>'Theorretical Data'!K35</f>
        <v>No</v>
      </c>
      <c r="H43" s="34"/>
      <c r="I43" s="51">
        <f t="shared" si="25"/>
        <v>0.25</v>
      </c>
      <c r="J43" s="51">
        <f t="shared" si="26"/>
        <v>0.5</v>
      </c>
      <c r="K43" s="51">
        <f t="shared" si="27"/>
        <v>0.25</v>
      </c>
      <c r="L43" s="52">
        <f t="shared" si="20"/>
        <v>1</v>
      </c>
      <c r="M43" s="39">
        <f t="shared" si="34"/>
        <v>30650.141974958293</v>
      </c>
      <c r="N43" s="40">
        <f t="shared" si="35"/>
        <v>50601.346519534163</v>
      </c>
      <c r="O43" s="41">
        <f t="shared" si="36"/>
        <v>20462.462180105395</v>
      </c>
      <c r="P43" s="42">
        <f>M43*D43</f>
        <v>30650.141974958293</v>
      </c>
      <c r="Q43" s="43">
        <f t="shared" si="28"/>
        <v>59011.889862358279</v>
      </c>
      <c r="R43" s="43">
        <f t="shared" si="29"/>
        <v>29055.134949487336</v>
      </c>
      <c r="S43" s="44">
        <f t="shared" si="30"/>
        <v>118717.16678680392</v>
      </c>
      <c r="T43" s="42">
        <f>IF(OR(G43="Yes",Summary!$F$25="EP"),S43*I43,P43)</f>
        <v>30650.141974958293</v>
      </c>
      <c r="U43" s="45">
        <f>IF(OR(G43="Yes",Summary!$F$25="EP"),S43*J43,Q43)</f>
        <v>59011.889862358279</v>
      </c>
      <c r="V43" s="45">
        <f>IF(OR(G43="yes",Summary!$F$25="EP"),S43*K43,R43)</f>
        <v>29055.134949487336</v>
      </c>
      <c r="W43" s="46">
        <f t="shared" si="31"/>
        <v>118717.16678680392</v>
      </c>
      <c r="X43" s="40">
        <f>T43/D43</f>
        <v>30650.141974958293</v>
      </c>
      <c r="Y43" s="40">
        <f t="shared" si="32"/>
        <v>50601.346519534163</v>
      </c>
      <c r="Z43" s="41">
        <f t="shared" si="33"/>
        <v>20462.462180105395</v>
      </c>
      <c r="AB43" s="47">
        <f t="shared" si="22"/>
        <v>100000</v>
      </c>
      <c r="AC43" s="48">
        <f t="shared" si="23"/>
        <v>115181.41713819015</v>
      </c>
      <c r="AD43" s="49">
        <f t="shared" si="24"/>
        <v>141992.36970483523</v>
      </c>
    </row>
    <row r="44" spans="1:30" x14ac:dyDescent="0.25">
      <c r="B44" s="10">
        <v>11</v>
      </c>
      <c r="C44" s="30"/>
      <c r="D44" s="30">
        <v>1</v>
      </c>
      <c r="E44" s="34">
        <f>'Theorretical Data'!F36</f>
        <v>1.0830978889110625</v>
      </c>
      <c r="F44" s="34">
        <f>'Theorretical Data'!P36</f>
        <v>1.2661957778221269</v>
      </c>
      <c r="G44" s="10" t="str">
        <f>'Theorretical Data'!K36</f>
        <v>No</v>
      </c>
      <c r="H44" s="34"/>
      <c r="I44" s="51">
        <f t="shared" si="25"/>
        <v>0.25</v>
      </c>
      <c r="J44" s="51">
        <f t="shared" si="26"/>
        <v>0.5</v>
      </c>
      <c r="K44" s="51">
        <f t="shared" si="27"/>
        <v>0.25</v>
      </c>
      <c r="L44" s="52">
        <f t="shared" si="20"/>
        <v>1</v>
      </c>
      <c r="M44" s="39">
        <f t="shared" si="34"/>
        <v>30650.141974958293</v>
      </c>
      <c r="N44" s="40">
        <f t="shared" si="35"/>
        <v>50601.346519534163</v>
      </c>
      <c r="O44" s="41">
        <f t="shared" si="36"/>
        <v>20462.462180105395</v>
      </c>
      <c r="P44" s="42">
        <f>M44*D44</f>
        <v>30650.141974958293</v>
      </c>
      <c r="Q44" s="43">
        <f t="shared" si="28"/>
        <v>54806.21159136459</v>
      </c>
      <c r="R44" s="43">
        <f t="shared" si="29"/>
        <v>25909.483216294404</v>
      </c>
      <c r="S44" s="44">
        <f t="shared" si="30"/>
        <v>111365.83678261729</v>
      </c>
      <c r="T44" s="42">
        <f>IF(OR(G44="Yes",Summary!$F$25="EP"),S44*I44,P44)</f>
        <v>30650.141974958293</v>
      </c>
      <c r="U44" s="45">
        <f>IF(OR(G44="Yes",Summary!$F$25="EP"),S44*J44,Q44)</f>
        <v>54806.21159136459</v>
      </c>
      <c r="V44" s="45">
        <f>IF(OR(G44="yes",Summary!$F$25="EP"),S44*K44,R44)</f>
        <v>25909.483216294404</v>
      </c>
      <c r="W44" s="46">
        <f t="shared" si="31"/>
        <v>111365.83678261729</v>
      </c>
      <c r="X44" s="40">
        <f>T44/D44</f>
        <v>30650.141974958293</v>
      </c>
      <c r="Y44" s="40">
        <f t="shared" si="32"/>
        <v>50601.346519534163</v>
      </c>
      <c r="Z44" s="41">
        <f t="shared" si="33"/>
        <v>20462.462180105395</v>
      </c>
      <c r="AB44" s="47">
        <f t="shared" si="22"/>
        <v>100000</v>
      </c>
      <c r="AC44" s="48">
        <f t="shared" si="23"/>
        <v>106972.63100356174</v>
      </c>
      <c r="AD44" s="49">
        <f t="shared" si="24"/>
        <v>126619.57778221268</v>
      </c>
    </row>
    <row r="45" spans="1:30" x14ac:dyDescent="0.25">
      <c r="B45" s="10">
        <v>12</v>
      </c>
      <c r="C45" s="30"/>
      <c r="D45" s="30">
        <v>1</v>
      </c>
      <c r="E45" s="34">
        <f>'Theorretical Data'!F37</f>
        <v>1.0500009793449292</v>
      </c>
      <c r="F45" s="34">
        <f>'Theorretical Data'!P37</f>
        <v>1.2125019586898602</v>
      </c>
      <c r="G45" s="10" t="str">
        <f>'Theorretical Data'!K37</f>
        <v>Yes</v>
      </c>
      <c r="H45" s="34"/>
      <c r="I45" s="51">
        <f t="shared" si="25"/>
        <v>0.25</v>
      </c>
      <c r="J45" s="51">
        <f t="shared" si="26"/>
        <v>0.5</v>
      </c>
      <c r="K45" s="51">
        <f t="shared" si="27"/>
        <v>0.25</v>
      </c>
      <c r="L45" s="52">
        <f t="shared" si="20"/>
        <v>1</v>
      </c>
      <c r="M45" s="39">
        <f t="shared" si="34"/>
        <v>30650.141974958293</v>
      </c>
      <c r="N45" s="40">
        <f t="shared" si="35"/>
        <v>50601.346519534163</v>
      </c>
      <c r="O45" s="41">
        <f t="shared" si="36"/>
        <v>20462.462180105395</v>
      </c>
      <c r="P45" s="42">
        <f>M45*D45</f>
        <v>30650.141974958293</v>
      </c>
      <c r="Q45" s="43">
        <f t="shared" si="28"/>
        <v>53131.463401682995</v>
      </c>
      <c r="R45" s="43">
        <f t="shared" si="29"/>
        <v>24810.775472994977</v>
      </c>
      <c r="S45" s="44">
        <f t="shared" si="30"/>
        <v>108592.38084963628</v>
      </c>
      <c r="T45" s="42">
        <f>IF(OR(G45="Yes",Summary!$F$25="EP"),S45*I45,P45)</f>
        <v>27148.095212409069</v>
      </c>
      <c r="U45" s="45">
        <f>IF(OR(G45="Yes",Summary!$F$25="EP"),S45*J45,Q45)</f>
        <v>54296.190424818138</v>
      </c>
      <c r="V45" s="45">
        <f>IF(OR(G45="yes",Summary!$F$25="EP"),S45*K45,R45)</f>
        <v>27148.095212409069</v>
      </c>
      <c r="W45" s="46">
        <f t="shared" si="31"/>
        <v>108592.38084963628</v>
      </c>
      <c r="X45" s="40">
        <f>T45/D45</f>
        <v>27148.095212409069</v>
      </c>
      <c r="Y45" s="40">
        <f t="shared" si="32"/>
        <v>51710.609316471542</v>
      </c>
      <c r="Z45" s="41">
        <f t="shared" si="33"/>
        <v>22390.145449120173</v>
      </c>
      <c r="AB45" s="47">
        <f t="shared" si="22"/>
        <v>100000</v>
      </c>
      <c r="AC45" s="48">
        <f t="shared" si="23"/>
        <v>103703.80042912881</v>
      </c>
      <c r="AD45" s="49">
        <f t="shared" si="24"/>
        <v>121250.19586898602</v>
      </c>
    </row>
    <row r="46" spans="1:30" x14ac:dyDescent="0.25">
      <c r="B46" s="10">
        <v>13</v>
      </c>
      <c r="C46" s="30"/>
      <c r="D46" s="30">
        <v>1</v>
      </c>
      <c r="E46" s="34">
        <f>'Theorretical Data'!F38</f>
        <v>1.1088427081999559</v>
      </c>
      <c r="F46" s="34">
        <f>'Theorretical Data'!P38</f>
        <v>1.342685416399914</v>
      </c>
      <c r="G46" s="10" t="str">
        <f>'Theorretical Data'!K38</f>
        <v>No</v>
      </c>
      <c r="H46" s="34"/>
      <c r="I46" s="51">
        <f t="shared" si="25"/>
        <v>0.25</v>
      </c>
      <c r="J46" s="51">
        <f t="shared" si="26"/>
        <v>0.5</v>
      </c>
      <c r="K46" s="51">
        <f t="shared" si="27"/>
        <v>0.25</v>
      </c>
      <c r="L46" s="52">
        <f t="shared" si="20"/>
        <v>1</v>
      </c>
      <c r="M46" s="39">
        <f t="shared" si="34"/>
        <v>27148.095212409069</v>
      </c>
      <c r="N46" s="40">
        <f t="shared" si="35"/>
        <v>51710.609316471542</v>
      </c>
      <c r="O46" s="41">
        <f t="shared" si="36"/>
        <v>22390.145449120173</v>
      </c>
      <c r="P46" s="42">
        <f>M46*D46</f>
        <v>27148.095212409069</v>
      </c>
      <c r="Q46" s="43">
        <f t="shared" si="28"/>
        <v>57338.932077146172</v>
      </c>
      <c r="R46" s="43">
        <f t="shared" si="29"/>
        <v>30062.921765606559</v>
      </c>
      <c r="S46" s="44">
        <f t="shared" si="30"/>
        <v>114549.94905516179</v>
      </c>
      <c r="T46" s="42">
        <f>IF(OR(G46="Yes",Summary!$F$25="EP"),S46*I46,P46)</f>
        <v>27148.095212409069</v>
      </c>
      <c r="U46" s="45">
        <f>IF(OR(G46="Yes",Summary!$F$25="EP"),S46*J46,Q46)</f>
        <v>57338.932077146172</v>
      </c>
      <c r="V46" s="45">
        <f>IF(OR(G46="yes",Summary!$F$25="EP"),S46*K46,R46)</f>
        <v>30062.921765606559</v>
      </c>
      <c r="W46" s="46">
        <f t="shared" si="31"/>
        <v>114549.94905516179</v>
      </c>
      <c r="X46" s="40">
        <f>T46/D46</f>
        <v>27148.095212409069</v>
      </c>
      <c r="Y46" s="40">
        <f t="shared" si="32"/>
        <v>51710.609316471542</v>
      </c>
      <c r="Z46" s="41">
        <f t="shared" si="33"/>
        <v>22390.145449120173</v>
      </c>
      <c r="AB46" s="47">
        <f t="shared" si="22"/>
        <v>100000</v>
      </c>
      <c r="AC46" s="48">
        <f t="shared" si="23"/>
        <v>109515.32920493392</v>
      </c>
      <c r="AD46" s="49">
        <f t="shared" si="24"/>
        <v>134268.5416399914</v>
      </c>
    </row>
    <row r="47" spans="1:30" x14ac:dyDescent="0.25">
      <c r="B47" s="10">
        <v>14</v>
      </c>
      <c r="C47" s="30"/>
      <c r="D47" s="30">
        <v>1</v>
      </c>
      <c r="E47" s="34">
        <f>'Theorretical Data'!F39</f>
        <v>1.2170167036826636</v>
      </c>
      <c r="F47" s="34">
        <f>'Theorretical Data'!P39</f>
        <v>1.5715334073653293</v>
      </c>
      <c r="G47" s="10" t="str">
        <f>'Theorretical Data'!K39</f>
        <v>Yes</v>
      </c>
      <c r="H47" s="34"/>
      <c r="I47" s="51">
        <f t="shared" si="25"/>
        <v>0.25</v>
      </c>
      <c r="J47" s="51">
        <f t="shared" si="26"/>
        <v>0.5</v>
      </c>
      <c r="K47" s="51">
        <f t="shared" si="27"/>
        <v>0.25</v>
      </c>
      <c r="L47" s="52">
        <f t="shared" si="20"/>
        <v>1</v>
      </c>
      <c r="M47" s="39">
        <f t="shared" si="34"/>
        <v>27148.095212409069</v>
      </c>
      <c r="N47" s="40">
        <f t="shared" si="35"/>
        <v>51710.609316471542</v>
      </c>
      <c r="O47" s="41">
        <f t="shared" si="36"/>
        <v>22390.145449120173</v>
      </c>
      <c r="P47" s="42">
        <f>M47*D47</f>
        <v>27148.095212409069</v>
      </c>
      <c r="Q47" s="43">
        <f t="shared" si="28"/>
        <v>62932.675295754227</v>
      </c>
      <c r="R47" s="43">
        <f t="shared" si="29"/>
        <v>35186.861569061148</v>
      </c>
      <c r="S47" s="44">
        <f t="shared" si="30"/>
        <v>125267.63207722444</v>
      </c>
      <c r="T47" s="42">
        <f>IF(OR(G47="Yes",Summary!$F$25="EP"),S47*I47,P47)</f>
        <v>31316.908019306109</v>
      </c>
      <c r="U47" s="45">
        <f>IF(OR(G47="Yes",Summary!$F$25="EP"),S47*J47,Q47)</f>
        <v>62633.816038612218</v>
      </c>
      <c r="V47" s="45">
        <f>IF(OR(G47="yes",Summary!$F$25="EP"),S47*K47,R47)</f>
        <v>31316.908019306109</v>
      </c>
      <c r="W47" s="46">
        <f t="shared" si="31"/>
        <v>125267.63207722444</v>
      </c>
      <c r="X47" s="40">
        <f>T47/D47</f>
        <v>31316.908019306109</v>
      </c>
      <c r="Y47" s="40">
        <f t="shared" si="32"/>
        <v>51465.042220935655</v>
      </c>
      <c r="Z47" s="41">
        <f t="shared" si="33"/>
        <v>19927.612020548011</v>
      </c>
      <c r="AB47" s="47">
        <f t="shared" si="22"/>
        <v>100000</v>
      </c>
      <c r="AC47" s="48">
        <f t="shared" si="23"/>
        <v>120199.18061063344</v>
      </c>
      <c r="AD47" s="49">
        <f t="shared" si="24"/>
        <v>157153.34073653293</v>
      </c>
    </row>
    <row r="48" spans="1:30" x14ac:dyDescent="0.25">
      <c r="B48" s="10">
        <v>15</v>
      </c>
      <c r="C48" s="30"/>
      <c r="D48" s="30">
        <v>1</v>
      </c>
      <c r="E48" s="34">
        <f>'Theorretical Data'!F40</f>
        <v>1.2865607355694864</v>
      </c>
      <c r="F48" s="34">
        <f>'Theorretical Data'!P40</f>
        <v>1.7231214711389753</v>
      </c>
      <c r="G48" s="10" t="str">
        <f>'Theorretical Data'!K40</f>
        <v>Yes</v>
      </c>
      <c r="H48" s="34"/>
      <c r="I48" s="51">
        <f t="shared" si="25"/>
        <v>0.25</v>
      </c>
      <c r="J48" s="51">
        <f t="shared" si="26"/>
        <v>0.5</v>
      </c>
      <c r="K48" s="51">
        <f t="shared" si="27"/>
        <v>0.25</v>
      </c>
      <c r="L48" s="52">
        <f t="shared" si="20"/>
        <v>1</v>
      </c>
      <c r="M48" s="39">
        <f t="shared" si="34"/>
        <v>31316.908019306109</v>
      </c>
      <c r="N48" s="40">
        <f t="shared" si="35"/>
        <v>51465.042220935655</v>
      </c>
      <c r="O48" s="41">
        <f t="shared" si="36"/>
        <v>19927.612020548011</v>
      </c>
      <c r="P48" s="42">
        <f>M48*D48</f>
        <v>31316.908019306109</v>
      </c>
      <c r="Q48" s="43">
        <f t="shared" si="28"/>
        <v>66212.902575881642</v>
      </c>
      <c r="R48" s="43">
        <f t="shared" si="29"/>
        <v>34337.69614113342</v>
      </c>
      <c r="S48" s="44">
        <f t="shared" si="30"/>
        <v>131867.50673632117</v>
      </c>
      <c r="T48" s="42">
        <f>IF(OR(G48="Yes",Summary!$F$25="EP"),S48*I48,P48)</f>
        <v>32966.876684080293</v>
      </c>
      <c r="U48" s="45">
        <f>IF(OR(G48="Yes",Summary!$F$25="EP"),S48*J48,Q48)</f>
        <v>65933.753368160586</v>
      </c>
      <c r="V48" s="45">
        <f>IF(OR(G48="yes",Summary!$F$25="EP"),S48*K48,R48)</f>
        <v>32966.876684080293</v>
      </c>
      <c r="W48" s="46">
        <f t="shared" si="31"/>
        <v>131867.50673632117</v>
      </c>
      <c r="X48" s="40">
        <f>T48/D48</f>
        <v>32966.876684080293</v>
      </c>
      <c r="Y48" s="40">
        <f t="shared" si="32"/>
        <v>51248.069014771783</v>
      </c>
      <c r="Z48" s="41">
        <f t="shared" si="33"/>
        <v>19132.067724911663</v>
      </c>
      <c r="AB48" s="47">
        <f t="shared" si="22"/>
        <v>100000</v>
      </c>
      <c r="AC48" s="48">
        <f t="shared" si="23"/>
        <v>127067.72696982582</v>
      </c>
      <c r="AD48" s="49">
        <f t="shared" si="24"/>
        <v>172312.14711389752</v>
      </c>
    </row>
    <row r="49" spans="2:30" x14ac:dyDescent="0.25">
      <c r="B49" s="10">
        <v>16</v>
      </c>
      <c r="C49" s="30"/>
      <c r="D49" s="30">
        <v>1</v>
      </c>
      <c r="E49" s="34">
        <f>'Theorretical Data'!F41</f>
        <v>1.2650287840157111</v>
      </c>
      <c r="F49" s="34">
        <f>'Theorretical Data'!P41</f>
        <v>1.6925575680314247</v>
      </c>
      <c r="G49" s="10" t="str">
        <f>'Theorretical Data'!K41</f>
        <v>No</v>
      </c>
      <c r="H49" s="34"/>
      <c r="I49" s="51">
        <f t="shared" si="25"/>
        <v>0.25</v>
      </c>
      <c r="J49" s="51">
        <f t="shared" si="26"/>
        <v>0.5</v>
      </c>
      <c r="K49" s="51">
        <f t="shared" si="27"/>
        <v>0.25</v>
      </c>
      <c r="L49" s="52">
        <f t="shared" si="20"/>
        <v>1</v>
      </c>
      <c r="M49" s="39">
        <f t="shared" si="34"/>
        <v>32966.876684080293</v>
      </c>
      <c r="N49" s="40">
        <f t="shared" si="35"/>
        <v>51248.069014771783</v>
      </c>
      <c r="O49" s="41">
        <f t="shared" si="36"/>
        <v>19132.067724911663</v>
      </c>
      <c r="P49" s="42">
        <f>M49*D49</f>
        <v>32966.876684080293</v>
      </c>
      <c r="Q49" s="43">
        <f t="shared" si="28"/>
        <v>64830.282428909988</v>
      </c>
      <c r="R49" s="43">
        <f t="shared" si="29"/>
        <v>32382.126019888998</v>
      </c>
      <c r="S49" s="44">
        <f t="shared" si="30"/>
        <v>130179.28513287927</v>
      </c>
      <c r="T49" s="42">
        <f>IF(OR(G49="Yes",Summary!$F$25="EP"),S49*I49,P49)</f>
        <v>32966.876684080293</v>
      </c>
      <c r="U49" s="45">
        <f>IF(OR(G49="Yes",Summary!$F$25="EP"),S49*J49,Q49)</f>
        <v>64830.282428909988</v>
      </c>
      <c r="V49" s="45">
        <f>IF(OR(G49="yes",Summary!$F$25="EP"),S49*K49,R49)</f>
        <v>32382.126019888998</v>
      </c>
      <c r="W49" s="46">
        <f t="shared" si="31"/>
        <v>130179.28513287927</v>
      </c>
      <c r="X49" s="40">
        <f>T49/D49</f>
        <v>32966.876684080293</v>
      </c>
      <c r="Y49" s="40">
        <f t="shared" si="32"/>
        <v>51248.069014771783</v>
      </c>
      <c r="Z49" s="41">
        <f t="shared" si="33"/>
        <v>19132.067724911663</v>
      </c>
      <c r="AB49" s="47">
        <f t="shared" si="22"/>
        <v>100000</v>
      </c>
      <c r="AC49" s="48">
        <f t="shared" si="23"/>
        <v>124941.11447068752</v>
      </c>
      <c r="AD49" s="49">
        <f t="shared" si="24"/>
        <v>169255.75680314246</v>
      </c>
    </row>
    <row r="50" spans="2:30" x14ac:dyDescent="0.25">
      <c r="B50" s="10">
        <v>17</v>
      </c>
      <c r="C50" s="30"/>
      <c r="D50" s="30">
        <v>1</v>
      </c>
      <c r="E50" s="34">
        <f>'Theorretical Data'!F42</f>
        <v>1.1837096683334927</v>
      </c>
      <c r="F50" s="34">
        <f>'Theorretical Data'!P42</f>
        <v>1.5424193366669883</v>
      </c>
      <c r="G50" s="10" t="str">
        <f>'Theorretical Data'!K42</f>
        <v>No</v>
      </c>
      <c r="H50" s="34"/>
      <c r="I50" s="51">
        <f t="shared" si="25"/>
        <v>0.25</v>
      </c>
      <c r="J50" s="51">
        <f t="shared" si="26"/>
        <v>0.5</v>
      </c>
      <c r="K50" s="51">
        <f t="shared" si="27"/>
        <v>0.25</v>
      </c>
      <c r="L50" s="52">
        <f t="shared" si="20"/>
        <v>1</v>
      </c>
      <c r="M50" s="39">
        <f t="shared" si="34"/>
        <v>32966.876684080293</v>
      </c>
      <c r="N50" s="40">
        <f t="shared" si="35"/>
        <v>51248.069014771783</v>
      </c>
      <c r="O50" s="41">
        <f t="shared" si="36"/>
        <v>19132.067724911663</v>
      </c>
      <c r="P50" s="42">
        <f>M50*D50</f>
        <v>32966.876684080293</v>
      </c>
      <c r="Q50" s="43">
        <f t="shared" si="28"/>
        <v>60662.834776207448</v>
      </c>
      <c r="R50" s="43">
        <f t="shared" si="29"/>
        <v>29509.671209326145</v>
      </c>
      <c r="S50" s="44">
        <f t="shared" si="30"/>
        <v>123139.38266961389</v>
      </c>
      <c r="T50" s="42">
        <f>IF(OR(G50="Yes",Summary!$F$25="EP"),S50*I50,P50)</f>
        <v>32966.876684080293</v>
      </c>
      <c r="U50" s="45">
        <f>IF(OR(G50="Yes",Summary!$F$25="EP"),S50*J50,Q50)</f>
        <v>60662.834776207448</v>
      </c>
      <c r="V50" s="45">
        <f>IF(OR(G50="yes",Summary!$F$25="EP"),S50*K50,R50)</f>
        <v>29509.671209326145</v>
      </c>
      <c r="W50" s="46">
        <f t="shared" si="31"/>
        <v>123139.38266961389</v>
      </c>
      <c r="X50" s="40">
        <f>T50/D50</f>
        <v>32966.876684080293</v>
      </c>
      <c r="Y50" s="40">
        <f t="shared" si="32"/>
        <v>51248.069014771783</v>
      </c>
      <c r="Z50" s="41">
        <f t="shared" si="33"/>
        <v>19132.067724911663</v>
      </c>
      <c r="AB50" s="47">
        <f t="shared" si="22"/>
        <v>100000</v>
      </c>
      <c r="AC50" s="48">
        <f t="shared" si="23"/>
        <v>116909.59687244373</v>
      </c>
      <c r="AD50" s="49">
        <f t="shared" si="24"/>
        <v>154241.93366669884</v>
      </c>
    </row>
    <row r="51" spans="2:30" x14ac:dyDescent="0.25">
      <c r="B51" s="10">
        <v>18</v>
      </c>
      <c r="C51" s="30"/>
      <c r="D51" s="30">
        <v>1</v>
      </c>
      <c r="E51" s="34">
        <f>'Theorretical Data'!F43</f>
        <v>1.1288602508120436</v>
      </c>
      <c r="F51" s="34">
        <f>'Theorretical Data'!P43</f>
        <v>1.4452205016240902</v>
      </c>
      <c r="G51" s="10" t="str">
        <f>'Theorretical Data'!K43</f>
        <v>Yes</v>
      </c>
      <c r="H51" s="34"/>
      <c r="I51" s="51">
        <f t="shared" si="25"/>
        <v>0.25</v>
      </c>
      <c r="J51" s="51">
        <f t="shared" si="26"/>
        <v>0.5</v>
      </c>
      <c r="K51" s="51">
        <f t="shared" si="27"/>
        <v>0.25</v>
      </c>
      <c r="L51" s="52">
        <f t="shared" si="20"/>
        <v>1</v>
      </c>
      <c r="M51" s="39">
        <f t="shared" si="34"/>
        <v>32966.876684080293</v>
      </c>
      <c r="N51" s="40">
        <f t="shared" si="35"/>
        <v>51248.069014771783</v>
      </c>
      <c r="O51" s="41">
        <f t="shared" si="36"/>
        <v>19132.067724911663</v>
      </c>
      <c r="P51" s="42">
        <f>M51*D51</f>
        <v>32966.876684080293</v>
      </c>
      <c r="Q51" s="43">
        <f t="shared" si="28"/>
        <v>57851.908041648196</v>
      </c>
      <c r="R51" s="43">
        <f t="shared" si="29"/>
        <v>27650.0565145029</v>
      </c>
      <c r="S51" s="44">
        <f t="shared" si="30"/>
        <v>118468.84124023138</v>
      </c>
      <c r="T51" s="42">
        <f>IF(OR(G51="Yes",Summary!$F$25="EP"),S51*I51,P51)</f>
        <v>29617.210310057846</v>
      </c>
      <c r="U51" s="45">
        <f>IF(OR(G51="Yes",Summary!$F$25="EP"),S51*J51,Q51)</f>
        <v>59234.420620115692</v>
      </c>
      <c r="V51" s="45">
        <f>IF(OR(G51="yes",Summary!$F$25="EP"),S51*K51,R51)</f>
        <v>29617.210310057846</v>
      </c>
      <c r="W51" s="46">
        <f t="shared" si="31"/>
        <v>118468.84124023138</v>
      </c>
      <c r="X51" s="40">
        <f>T51/D51</f>
        <v>29617.210310057846</v>
      </c>
      <c r="Y51" s="40">
        <f t="shared" si="32"/>
        <v>52472.766737517348</v>
      </c>
      <c r="Z51" s="41">
        <f t="shared" si="33"/>
        <v>20493.212126990325</v>
      </c>
      <c r="AB51" s="47">
        <f t="shared" si="22"/>
        <v>100000</v>
      </c>
      <c r="AC51" s="48">
        <f t="shared" si="23"/>
        <v>111492.37045057221</v>
      </c>
      <c r="AD51" s="49">
        <f t="shared" si="24"/>
        <v>144522.05016240902</v>
      </c>
    </row>
    <row r="52" spans="2:30" ht="15.75" thickBot="1" x14ac:dyDescent="0.3">
      <c r="B52" s="10">
        <v>19</v>
      </c>
      <c r="C52" s="30"/>
      <c r="D52" s="30">
        <v>1</v>
      </c>
      <c r="E52" s="34">
        <f>'Theorretical Data'!F44</f>
        <v>1.1624012753228317</v>
      </c>
      <c r="F52" s="34">
        <f>'Theorretical Data'!P44</f>
        <v>1.5248025506456664</v>
      </c>
      <c r="G52" s="10" t="str">
        <f>'Theorretical Data'!K44</f>
        <v>No</v>
      </c>
      <c r="H52" s="34"/>
      <c r="I52" s="51">
        <f t="shared" si="25"/>
        <v>0.25</v>
      </c>
      <c r="J52" s="51">
        <f t="shared" si="26"/>
        <v>0.5</v>
      </c>
      <c r="K52" s="51">
        <f t="shared" si="27"/>
        <v>0.25</v>
      </c>
      <c r="L52" s="52">
        <f t="shared" si="20"/>
        <v>1</v>
      </c>
      <c r="M52" s="39">
        <f t="shared" si="34"/>
        <v>29617.210310057846</v>
      </c>
      <c r="N52" s="40">
        <f t="shared" si="35"/>
        <v>52472.766737517348</v>
      </c>
      <c r="O52" s="41">
        <f t="shared" si="36"/>
        <v>20493.212126990325</v>
      </c>
      <c r="P52" s="42">
        <f>M52*D52</f>
        <v>29617.210310057846</v>
      </c>
      <c r="Q52" s="43">
        <f t="shared" si="28"/>
        <v>60994.410975407627</v>
      </c>
      <c r="R52" s="43">
        <f t="shared" si="29"/>
        <v>31248.10212215755</v>
      </c>
      <c r="S52" s="44">
        <f t="shared" si="30"/>
        <v>121859.72340762302</v>
      </c>
      <c r="T52" s="42">
        <f>IF(OR(G52="Yes",Summary!$F$25="EP"),S52*I52,P52)</f>
        <v>29617.210310057846</v>
      </c>
      <c r="U52" s="45">
        <f>IF(OR(G52="Yes",Summary!$F$25="EP"),S52*J52,Q52)</f>
        <v>60994.410975407627</v>
      </c>
      <c r="V52" s="45">
        <f>IF(OR(G52="yes",Summary!$F$25="EP"),S52*K52,R52)</f>
        <v>31248.10212215755</v>
      </c>
      <c r="W52" s="46">
        <f t="shared" si="31"/>
        <v>121859.72340762302</v>
      </c>
      <c r="X52" s="40">
        <f>T52/D52</f>
        <v>29617.210310057846</v>
      </c>
      <c r="Y52" s="40">
        <f t="shared" si="32"/>
        <v>52472.766737517348</v>
      </c>
      <c r="Z52" s="41">
        <f t="shared" si="33"/>
        <v>20493.212126990325</v>
      </c>
      <c r="AB52" s="47">
        <f t="shared" si="22"/>
        <v>100000</v>
      </c>
      <c r="AC52" s="48">
        <f t="shared" si="23"/>
        <v>114805.06422941548</v>
      </c>
      <c r="AD52" s="49">
        <f t="shared" si="24"/>
        <v>152480.25506456665</v>
      </c>
    </row>
    <row r="53" spans="2:30" ht="15.75" thickBot="1" x14ac:dyDescent="0.3">
      <c r="B53" s="11">
        <v>20</v>
      </c>
      <c r="C53" s="31"/>
      <c r="D53" s="31">
        <v>1</v>
      </c>
      <c r="E53" s="53">
        <f>'Theorretical Data'!F45</f>
        <v>1.2649877209662943</v>
      </c>
      <c r="F53" s="53">
        <f>'Theorretical Data'!P45</f>
        <v>1.7424754419325921</v>
      </c>
      <c r="G53" s="11" t="str">
        <f>'Theorretical Data'!K45</f>
        <v>No</v>
      </c>
      <c r="H53" s="53"/>
      <c r="I53" s="55">
        <f t="shared" si="25"/>
        <v>0.25</v>
      </c>
      <c r="J53" s="55">
        <f t="shared" si="26"/>
        <v>0.5</v>
      </c>
      <c r="K53" s="55">
        <f t="shared" si="27"/>
        <v>0.25</v>
      </c>
      <c r="L53" s="56">
        <f t="shared" si="20"/>
        <v>1</v>
      </c>
      <c r="M53" s="57">
        <f t="shared" si="34"/>
        <v>29617.210310057846</v>
      </c>
      <c r="N53" s="58">
        <f t="shared" si="35"/>
        <v>52472.766737517348</v>
      </c>
      <c r="O53" s="59">
        <f t="shared" si="36"/>
        <v>20493.212126990325</v>
      </c>
      <c r="P53" s="60">
        <f>M53*D53</f>
        <v>29617.210310057846</v>
      </c>
      <c r="Q53" s="61">
        <f t="shared" si="28"/>
        <v>66377.40560808804</v>
      </c>
      <c r="R53" s="61">
        <f t="shared" si="29"/>
        <v>35708.918857595825</v>
      </c>
      <c r="S53" s="62">
        <f t="shared" si="30"/>
        <v>131703.53477574172</v>
      </c>
      <c r="T53" s="60">
        <f>IF(OR(G53="Yes",Summary!$F$25="EP"),S53*I53,P53)</f>
        <v>29617.210310057846</v>
      </c>
      <c r="U53" s="63">
        <f>IF(OR(G53="Yes",Summary!$F$25="EP"),S53*J53,Q53)</f>
        <v>66377.40560808804</v>
      </c>
      <c r="V53" s="63">
        <f>IF(OR(G53="yes",Summary!$F$25="EP"),S53*K53,R53)</f>
        <v>35708.918857595825</v>
      </c>
      <c r="W53" s="64">
        <f t="shared" si="31"/>
        <v>131703.53477574172</v>
      </c>
      <c r="X53" s="58">
        <f>T53/D53</f>
        <v>29617.210310057846</v>
      </c>
      <c r="Y53" s="58">
        <f t="shared" si="32"/>
        <v>52472.766737517348</v>
      </c>
      <c r="Z53" s="59">
        <f t="shared" si="33"/>
        <v>20493.212126990325</v>
      </c>
      <c r="AB53" s="65">
        <f t="shared" si="22"/>
        <v>100000</v>
      </c>
      <c r="AC53" s="66">
        <f t="shared" si="23"/>
        <v>124937.05886086858</v>
      </c>
      <c r="AD53" s="67">
        <f t="shared" si="24"/>
        <v>174247.54419325921</v>
      </c>
    </row>
    <row r="54" spans="2:30" x14ac:dyDescent="0.25">
      <c r="AB54" s="69"/>
      <c r="AC54" s="69"/>
      <c r="AD54" s="69"/>
    </row>
    <row r="55" spans="2:30" x14ac:dyDescent="0.25">
      <c r="AB55" s="69"/>
      <c r="AC55" s="69"/>
      <c r="AD55" s="69"/>
    </row>
    <row r="56" spans="2:30" x14ac:dyDescent="0.25">
      <c r="B56" s="19" t="s">
        <v>19</v>
      </c>
      <c r="C56" s="19"/>
      <c r="AB56" s="69"/>
      <c r="AC56" s="69"/>
      <c r="AD56" s="69"/>
    </row>
    <row r="57" spans="2:30" x14ac:dyDescent="0.25">
      <c r="AB57" s="69"/>
      <c r="AC57" s="69"/>
      <c r="AD57" s="69"/>
    </row>
    <row r="58" spans="2:30" ht="15.75" thickBot="1" x14ac:dyDescent="0.3">
      <c r="B58" s="19" t="s">
        <v>22</v>
      </c>
      <c r="P58" s="34"/>
      <c r="Q58" s="34"/>
      <c r="R58" s="34"/>
      <c r="S58" s="34"/>
      <c r="T58" s="34"/>
      <c r="U58" s="34"/>
      <c r="V58" s="34"/>
      <c r="W58" s="34"/>
      <c r="AB58" s="69"/>
      <c r="AC58" s="69"/>
      <c r="AD58" s="69"/>
    </row>
    <row r="59" spans="2:30" ht="15.75" thickBot="1" x14ac:dyDescent="0.3">
      <c r="H59" s="24" t="s">
        <v>10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6" t="s">
        <v>18</v>
      </c>
      <c r="U59" s="27"/>
      <c r="V59" s="27"/>
      <c r="W59" s="27"/>
      <c r="X59" s="27"/>
      <c r="Y59" s="27"/>
      <c r="Z59" s="28"/>
      <c r="AB59" s="26" t="s">
        <v>20</v>
      </c>
      <c r="AC59" s="27"/>
      <c r="AD59" s="28"/>
    </row>
    <row r="60" spans="2:30" ht="30.75" thickBot="1" x14ac:dyDescent="0.3">
      <c r="B60" s="6" t="s">
        <v>4</v>
      </c>
      <c r="C60" s="3" t="s">
        <v>21</v>
      </c>
      <c r="D60" s="3" t="s">
        <v>5</v>
      </c>
      <c r="E60" s="4" t="s">
        <v>25</v>
      </c>
      <c r="F60" s="5" t="s">
        <v>6</v>
      </c>
      <c r="G60" s="96" t="s">
        <v>63</v>
      </c>
      <c r="H60" s="4" t="s">
        <v>10</v>
      </c>
      <c r="I60" s="4" t="s">
        <v>11</v>
      </c>
      <c r="J60" s="4" t="s">
        <v>26</v>
      </c>
      <c r="K60" s="4" t="s">
        <v>12</v>
      </c>
      <c r="L60" s="5" t="s">
        <v>13</v>
      </c>
      <c r="M60" s="3" t="s">
        <v>14</v>
      </c>
      <c r="N60" s="4" t="s">
        <v>54</v>
      </c>
      <c r="O60" s="4" t="s">
        <v>15</v>
      </c>
      <c r="P60" s="3" t="s">
        <v>7</v>
      </c>
      <c r="Q60" s="4" t="s">
        <v>55</v>
      </c>
      <c r="R60" s="4" t="s">
        <v>8</v>
      </c>
      <c r="S60" s="4" t="s">
        <v>53</v>
      </c>
      <c r="T60" s="3" t="s">
        <v>2</v>
      </c>
      <c r="U60" s="4" t="s">
        <v>56</v>
      </c>
      <c r="V60" s="4" t="s">
        <v>3</v>
      </c>
      <c r="W60" s="5" t="s">
        <v>16</v>
      </c>
      <c r="X60" s="4" t="s">
        <v>14</v>
      </c>
      <c r="Y60" s="4" t="s">
        <v>54</v>
      </c>
      <c r="Z60" s="5" t="s">
        <v>17</v>
      </c>
      <c r="AB60" s="21" t="s">
        <v>0</v>
      </c>
      <c r="AC60" s="22" t="s">
        <v>28</v>
      </c>
      <c r="AD60" s="23" t="s">
        <v>1</v>
      </c>
    </row>
    <row r="61" spans="2:30" x14ac:dyDescent="0.25">
      <c r="B61" s="77">
        <v>1</v>
      </c>
      <c r="C61" s="30"/>
      <c r="D61" s="30">
        <v>1</v>
      </c>
      <c r="E61" s="34">
        <f>'Theorretical Data'!F70</f>
        <v>1</v>
      </c>
      <c r="F61" s="34">
        <f>'Theorretical Data'!P70</f>
        <v>1</v>
      </c>
      <c r="G61" s="77" t="str">
        <f>'Theorretical Data'!K70</f>
        <v>No</v>
      </c>
      <c r="H61" s="73">
        <f>H9</f>
        <v>100000</v>
      </c>
      <c r="I61" s="70">
        <f>I9</f>
        <v>0.5</v>
      </c>
      <c r="J61" s="70">
        <f>J9</f>
        <v>0</v>
      </c>
      <c r="K61" s="70">
        <f>K9</f>
        <v>0.5</v>
      </c>
      <c r="L61" s="38">
        <f>I61+J61+K61</f>
        <v>1</v>
      </c>
      <c r="M61" s="39">
        <f>(H61*I61)/D61</f>
        <v>50000</v>
      </c>
      <c r="N61" s="40">
        <f>(H61*J61)/E61</f>
        <v>0</v>
      </c>
      <c r="O61" s="41">
        <f>(H61*K61)/F61</f>
        <v>50000</v>
      </c>
      <c r="P61" s="42">
        <f>M61*D61</f>
        <v>50000</v>
      </c>
      <c r="Q61" s="43">
        <f>N61*E61</f>
        <v>0</v>
      </c>
      <c r="R61" s="43">
        <f>O61*F61</f>
        <v>50000</v>
      </c>
      <c r="S61" s="82">
        <f>SUM(P61:R61)</f>
        <v>100000</v>
      </c>
      <c r="T61" s="42">
        <f>IF(OR(G61="Yes",Summary!$F$25="EP"),S61*I61,P61)</f>
        <v>50000</v>
      </c>
      <c r="U61" s="45">
        <f>IF(OR(G61="Yes",Summary!$F$25="EP"),S61*J61,Q61)</f>
        <v>0</v>
      </c>
      <c r="V61" s="45">
        <f>IF(OR(G61="yes",Summary!$F$25="EP"),S61*K61,R61)</f>
        <v>50000</v>
      </c>
      <c r="W61" s="46">
        <f>SUM(T61:V61)</f>
        <v>100000</v>
      </c>
      <c r="X61" s="40">
        <f>T61/D61</f>
        <v>50000</v>
      </c>
      <c r="Y61" s="40">
        <f>U61/E61</f>
        <v>0</v>
      </c>
      <c r="Z61" s="41">
        <f>V61/F61</f>
        <v>50000</v>
      </c>
      <c r="AB61" s="47">
        <f>($H$9/$D$9)*D61</f>
        <v>100000</v>
      </c>
      <c r="AC61" s="48">
        <f>($H$9/$E$9)*E61</f>
        <v>98765.432098765436</v>
      </c>
      <c r="AD61" s="49">
        <f>($H$9/$F$9)*F61</f>
        <v>100000</v>
      </c>
    </row>
    <row r="62" spans="2:30" x14ac:dyDescent="0.25">
      <c r="B62" s="10">
        <v>2</v>
      </c>
      <c r="C62" s="30"/>
      <c r="D62" s="30">
        <v>1</v>
      </c>
      <c r="E62" s="34">
        <f>'Theorretical Data'!F71</f>
        <v>1.0841470984807897</v>
      </c>
      <c r="F62" s="34">
        <f>'Theorretical Data'!P71</f>
        <v>1.1682941969615794</v>
      </c>
      <c r="G62" s="10" t="str">
        <f>'Theorretical Data'!K71</f>
        <v>Yes</v>
      </c>
      <c r="H62" s="74"/>
      <c r="I62" s="51">
        <f>I61</f>
        <v>0.5</v>
      </c>
      <c r="J62" s="51">
        <f>J61</f>
        <v>0</v>
      </c>
      <c r="K62" s="51">
        <f>K61</f>
        <v>0.5</v>
      </c>
      <c r="L62" s="52">
        <f t="shared" ref="L62:L80" si="37">I62+J62+K62</f>
        <v>1</v>
      </c>
      <c r="M62" s="39">
        <f t="shared" ref="M62:O63" si="38">X61</f>
        <v>50000</v>
      </c>
      <c r="N62" s="40">
        <f t="shared" si="38"/>
        <v>0</v>
      </c>
      <c r="O62" s="41">
        <f t="shared" si="38"/>
        <v>50000</v>
      </c>
      <c r="P62" s="42">
        <f>M62*D62</f>
        <v>50000</v>
      </c>
      <c r="Q62" s="43">
        <f>N62*E62</f>
        <v>0</v>
      </c>
      <c r="R62" s="43">
        <f>O62*F62</f>
        <v>58414.709848078972</v>
      </c>
      <c r="S62" s="82">
        <f>SUM(P62:R62)</f>
        <v>108414.70984807897</v>
      </c>
      <c r="T62" s="42">
        <f>IF(OR(G62="Yes",Summary!$F$25="EP"),S62*I62,P62)</f>
        <v>54207.354924039486</v>
      </c>
      <c r="U62" s="45">
        <f>IF(OR(G62="Yes",Summary!$F$25="EP"),S62*J62,Q62)</f>
        <v>0</v>
      </c>
      <c r="V62" s="45">
        <f>IF(OR(G62="yes",Summary!$F$25="EP"),S62*K62,R62)</f>
        <v>54207.354924039486</v>
      </c>
      <c r="W62" s="46">
        <f>SUM(T62:V62)</f>
        <v>108414.70984807897</v>
      </c>
      <c r="X62" s="40">
        <f>T62/D62</f>
        <v>54207.354924039486</v>
      </c>
      <c r="Y62" s="40">
        <f>U62/E62</f>
        <v>0</v>
      </c>
      <c r="Z62" s="41">
        <f>V62/F62</f>
        <v>46398.719658985137</v>
      </c>
      <c r="AB62" s="47">
        <f t="shared" ref="AB62:AB80" si="39">($H$9/$D$9)*D62</f>
        <v>100000</v>
      </c>
      <c r="AC62" s="48">
        <f t="shared" ref="AC62:AC80" si="40">($H$9/$E$9)*E62</f>
        <v>107076.25664007801</v>
      </c>
      <c r="AD62" s="49">
        <f t="shared" ref="AD62:AD80" si="41">($H$9/$F$9)*F62</f>
        <v>116829.41969615794</v>
      </c>
    </row>
    <row r="63" spans="2:30" x14ac:dyDescent="0.25">
      <c r="B63" s="10">
        <v>3</v>
      </c>
      <c r="C63" s="30"/>
      <c r="D63" s="30">
        <v>1</v>
      </c>
      <c r="E63" s="34">
        <f>'Theorretical Data'!F72</f>
        <v>1.0909297426825681</v>
      </c>
      <c r="F63" s="34">
        <f>'Theorretical Data'!P72</f>
        <v>1.1818594853651363</v>
      </c>
      <c r="G63" s="10" t="str">
        <f>'Theorretical Data'!K72</f>
        <v>Yes</v>
      </c>
      <c r="H63" s="34"/>
      <c r="I63" s="51">
        <f t="shared" ref="I63:I80" si="42">I62</f>
        <v>0.5</v>
      </c>
      <c r="J63" s="51">
        <f t="shared" ref="J63:J80" si="43">J62</f>
        <v>0</v>
      </c>
      <c r="K63" s="51">
        <f t="shared" ref="K63:K80" si="44">K62</f>
        <v>0.5</v>
      </c>
      <c r="L63" s="52">
        <f t="shared" si="37"/>
        <v>1</v>
      </c>
      <c r="M63" s="39">
        <f t="shared" si="38"/>
        <v>54207.354924039486</v>
      </c>
      <c r="N63" s="40">
        <f t="shared" si="38"/>
        <v>0</v>
      </c>
      <c r="O63" s="41">
        <f t="shared" si="38"/>
        <v>46398.719658985137</v>
      </c>
      <c r="P63" s="42">
        <f>M63*D63</f>
        <v>54207.354924039486</v>
      </c>
      <c r="Q63" s="43">
        <f t="shared" ref="Q63:Q80" si="45">N63*E63</f>
        <v>0</v>
      </c>
      <c r="R63" s="43">
        <f t="shared" ref="R63:R80" si="46">O63*F63</f>
        <v>54836.766937769404</v>
      </c>
      <c r="S63" s="82">
        <f t="shared" ref="S63:S80" si="47">SUM(P63:R63)</f>
        <v>109044.12186180889</v>
      </c>
      <c r="T63" s="42">
        <f>IF(OR(G63="Yes",Summary!$F$25="EP"),S63*I63,P63)</f>
        <v>54522.060930904445</v>
      </c>
      <c r="U63" s="45">
        <f>IF(OR(G63="Yes",Summary!$F$25="EP"),S63*J63,Q63)</f>
        <v>0</v>
      </c>
      <c r="V63" s="45">
        <f>IF(OR(G63="yes",Summary!$F$25="EP"),S63*K63,R63)</f>
        <v>54522.060930904445</v>
      </c>
      <c r="W63" s="46">
        <f t="shared" ref="W63:W80" si="48">SUM(T63:V63)</f>
        <v>109044.12186180889</v>
      </c>
      <c r="X63" s="40">
        <f>T63/D63</f>
        <v>54522.060930904445</v>
      </c>
      <c r="Y63" s="40">
        <f t="shared" ref="Y63:Y80" si="49">U63/E63</f>
        <v>0</v>
      </c>
      <c r="Z63" s="41">
        <f t="shared" ref="Z63:Z80" si="50">V63/F63</f>
        <v>46132.439267143352</v>
      </c>
      <c r="AB63" s="47">
        <f t="shared" si="39"/>
        <v>100000</v>
      </c>
      <c r="AC63" s="48">
        <f t="shared" si="40"/>
        <v>107746.14742543883</v>
      </c>
      <c r="AD63" s="49">
        <f t="shared" si="41"/>
        <v>118185.94853651364</v>
      </c>
    </row>
    <row r="64" spans="2:30" x14ac:dyDescent="0.25">
      <c r="B64" s="10">
        <v>4</v>
      </c>
      <c r="C64" s="30"/>
      <c r="D64" s="30">
        <v>1</v>
      </c>
      <c r="E64" s="34">
        <f>'Theorretical Data'!F73</f>
        <v>1.0141120008059867</v>
      </c>
      <c r="F64" s="34">
        <f>'Theorretical Data'!P73</f>
        <v>1.0282240016119735</v>
      </c>
      <c r="G64" s="10" t="str">
        <f>'Theorretical Data'!K73</f>
        <v>No</v>
      </c>
      <c r="H64" s="34"/>
      <c r="I64" s="51">
        <f t="shared" si="42"/>
        <v>0.5</v>
      </c>
      <c r="J64" s="51">
        <f t="shared" si="43"/>
        <v>0</v>
      </c>
      <c r="K64" s="51">
        <f t="shared" si="44"/>
        <v>0.5</v>
      </c>
      <c r="L64" s="52">
        <f t="shared" si="37"/>
        <v>1</v>
      </c>
      <c r="M64" s="39">
        <f t="shared" ref="M64:M80" si="51">X63</f>
        <v>54522.060930904445</v>
      </c>
      <c r="N64" s="40">
        <f t="shared" ref="N64:N80" si="52">Y63</f>
        <v>0</v>
      </c>
      <c r="O64" s="41">
        <f t="shared" ref="O64:O80" si="53">Z63</f>
        <v>46132.439267143352</v>
      </c>
      <c r="P64" s="42">
        <f>M64*D64</f>
        <v>54522.060930904445</v>
      </c>
      <c r="Q64" s="43">
        <f t="shared" si="45"/>
        <v>0</v>
      </c>
      <c r="R64" s="43">
        <f t="shared" si="46"/>
        <v>47434.481307383474</v>
      </c>
      <c r="S64" s="82">
        <f t="shared" si="47"/>
        <v>101956.54223828792</v>
      </c>
      <c r="T64" s="42">
        <f>IF(OR(G64="Yes",Summary!$F$25="EP"),S64*I64,P64)</f>
        <v>54522.060930904445</v>
      </c>
      <c r="U64" s="45">
        <f>IF(OR(G64="Yes",Summary!$F$25="EP"),S64*J64,Q64)</f>
        <v>0</v>
      </c>
      <c r="V64" s="45">
        <f>IF(OR(G64="yes",Summary!$F$25="EP"),S64*K64,R64)</f>
        <v>47434.481307383474</v>
      </c>
      <c r="W64" s="46">
        <f t="shared" si="48"/>
        <v>101956.54223828792</v>
      </c>
      <c r="X64" s="40">
        <f>T64/D64</f>
        <v>54522.060930904445</v>
      </c>
      <c r="Y64" s="40">
        <f t="shared" si="49"/>
        <v>0</v>
      </c>
      <c r="Z64" s="41">
        <f t="shared" si="50"/>
        <v>46132.439267143352</v>
      </c>
      <c r="AB64" s="47">
        <f t="shared" si="39"/>
        <v>100000</v>
      </c>
      <c r="AC64" s="48">
        <f t="shared" si="40"/>
        <v>100159.20995614683</v>
      </c>
      <c r="AD64" s="49">
        <f t="shared" si="41"/>
        <v>102822.40016119735</v>
      </c>
    </row>
    <row r="65" spans="2:30" x14ac:dyDescent="0.25">
      <c r="B65" s="10">
        <v>5</v>
      </c>
      <c r="C65" s="30"/>
      <c r="D65" s="30">
        <v>1</v>
      </c>
      <c r="E65" s="34">
        <f>'Theorretical Data'!F74</f>
        <v>0.92431975046920711</v>
      </c>
      <c r="F65" s="34">
        <f>'Theorretical Data'!P74</f>
        <v>0.84863950093841434</v>
      </c>
      <c r="G65" s="10" t="str">
        <f>'Theorretical Data'!K74</f>
        <v>Yes</v>
      </c>
      <c r="H65" s="34"/>
      <c r="I65" s="51">
        <f t="shared" si="42"/>
        <v>0.5</v>
      </c>
      <c r="J65" s="51">
        <f t="shared" si="43"/>
        <v>0</v>
      </c>
      <c r="K65" s="51">
        <f t="shared" si="44"/>
        <v>0.5</v>
      </c>
      <c r="L65" s="52">
        <f t="shared" si="37"/>
        <v>1</v>
      </c>
      <c r="M65" s="39">
        <f t="shared" si="51"/>
        <v>54522.060930904445</v>
      </c>
      <c r="N65" s="40">
        <f t="shared" si="52"/>
        <v>0</v>
      </c>
      <c r="O65" s="41">
        <f t="shared" si="53"/>
        <v>46132.439267143352</v>
      </c>
      <c r="P65" s="42">
        <f>M65*D65</f>
        <v>54522.060930904445</v>
      </c>
      <c r="Q65" s="43">
        <f t="shared" si="45"/>
        <v>0</v>
      </c>
      <c r="R65" s="43">
        <f t="shared" si="46"/>
        <v>39149.810236740246</v>
      </c>
      <c r="S65" s="82">
        <f t="shared" si="47"/>
        <v>93671.871167644684</v>
      </c>
      <c r="T65" s="42">
        <f>IF(OR(G65="Yes",Summary!$F$25="EP"),S65*I65,P65)</f>
        <v>46835.935583822342</v>
      </c>
      <c r="U65" s="45">
        <f>IF(OR(G65="Yes",Summary!$F$25="EP"),S65*J65,Q65)</f>
        <v>0</v>
      </c>
      <c r="V65" s="45">
        <f>IF(OR(G65="yes",Summary!$F$25="EP"),S65*K65,R65)</f>
        <v>46835.935583822342</v>
      </c>
      <c r="W65" s="46">
        <f t="shared" si="48"/>
        <v>93671.871167644684</v>
      </c>
      <c r="X65" s="40">
        <f>T65/D65</f>
        <v>46835.935583822342</v>
      </c>
      <c r="Y65" s="40">
        <f t="shared" si="49"/>
        <v>0</v>
      </c>
      <c r="Z65" s="41">
        <f t="shared" si="50"/>
        <v>55189.436188195083</v>
      </c>
      <c r="AB65" s="47">
        <f t="shared" si="39"/>
        <v>100000</v>
      </c>
      <c r="AC65" s="48">
        <f t="shared" si="40"/>
        <v>91290.839552514284</v>
      </c>
      <c r="AD65" s="49">
        <f t="shared" si="41"/>
        <v>84863.950093841428</v>
      </c>
    </row>
    <row r="66" spans="2:30" x14ac:dyDescent="0.25">
      <c r="B66" s="10">
        <v>6</v>
      </c>
      <c r="C66" s="30"/>
      <c r="D66" s="30">
        <v>1</v>
      </c>
      <c r="E66" s="34">
        <f>'Theorretical Data'!F75</f>
        <v>0.90410757253368612</v>
      </c>
      <c r="F66" s="34">
        <f>'Theorretical Data'!P75</f>
        <v>0.80821514506737224</v>
      </c>
      <c r="G66" s="10" t="str">
        <f>'Theorretical Data'!K75</f>
        <v>Yes</v>
      </c>
      <c r="H66" s="34"/>
      <c r="I66" s="51">
        <f t="shared" si="42"/>
        <v>0.5</v>
      </c>
      <c r="J66" s="51">
        <f t="shared" si="43"/>
        <v>0</v>
      </c>
      <c r="K66" s="51">
        <f t="shared" si="44"/>
        <v>0.5</v>
      </c>
      <c r="L66" s="52">
        <f t="shared" si="37"/>
        <v>1</v>
      </c>
      <c r="M66" s="39">
        <f t="shared" si="51"/>
        <v>46835.935583822342</v>
      </c>
      <c r="N66" s="40">
        <f t="shared" si="52"/>
        <v>0</v>
      </c>
      <c r="O66" s="41">
        <f t="shared" si="53"/>
        <v>55189.436188195083</v>
      </c>
      <c r="P66" s="42">
        <f>M66*D66</f>
        <v>46835.935583822342</v>
      </c>
      <c r="Q66" s="43">
        <f t="shared" si="45"/>
        <v>0</v>
      </c>
      <c r="R66" s="43">
        <f t="shared" si="46"/>
        <v>44604.938175028576</v>
      </c>
      <c r="S66" s="82">
        <f t="shared" si="47"/>
        <v>91440.87375885091</v>
      </c>
      <c r="T66" s="42">
        <f>IF(OR(G66="Yes",Summary!$F$25="EP"),S66*I66,P66)</f>
        <v>45720.436879425455</v>
      </c>
      <c r="U66" s="45">
        <f>IF(OR(G66="Yes",Summary!$F$25="EP"),S66*J66,Q66)</f>
        <v>0</v>
      </c>
      <c r="V66" s="45">
        <f>IF(OR(G66="yes",Summary!$F$25="EP"),S66*K66,R66)</f>
        <v>45720.436879425455</v>
      </c>
      <c r="W66" s="46">
        <f t="shared" si="48"/>
        <v>91440.87375885091</v>
      </c>
      <c r="X66" s="40">
        <f>T66/D66</f>
        <v>45720.436879425455</v>
      </c>
      <c r="Y66" s="40">
        <f t="shared" si="49"/>
        <v>0</v>
      </c>
      <c r="Z66" s="41">
        <f t="shared" si="50"/>
        <v>56569.636387615865</v>
      </c>
      <c r="AB66" s="47">
        <f t="shared" si="39"/>
        <v>100000</v>
      </c>
      <c r="AC66" s="48">
        <f t="shared" si="40"/>
        <v>89294.575065055426</v>
      </c>
      <c r="AD66" s="49">
        <f t="shared" si="41"/>
        <v>80821.514506737221</v>
      </c>
    </row>
    <row r="67" spans="2:30" x14ac:dyDescent="0.25">
      <c r="B67" s="10">
        <v>7</v>
      </c>
      <c r="C67" s="30"/>
      <c r="D67" s="30">
        <v>1</v>
      </c>
      <c r="E67" s="34">
        <f>'Theorretical Data'!F76</f>
        <v>0.97205845018010739</v>
      </c>
      <c r="F67" s="34">
        <f>'Theorretical Data'!P76</f>
        <v>0.94411690036021478</v>
      </c>
      <c r="G67" s="10" t="str">
        <f>'Theorretical Data'!K76</f>
        <v>No</v>
      </c>
      <c r="H67" s="34"/>
      <c r="I67" s="51">
        <f t="shared" si="42"/>
        <v>0.5</v>
      </c>
      <c r="J67" s="51">
        <f t="shared" si="43"/>
        <v>0</v>
      </c>
      <c r="K67" s="51">
        <f t="shared" si="44"/>
        <v>0.5</v>
      </c>
      <c r="L67" s="52">
        <f t="shared" si="37"/>
        <v>1</v>
      </c>
      <c r="M67" s="39">
        <f t="shared" si="51"/>
        <v>45720.436879425455</v>
      </c>
      <c r="N67" s="40">
        <f t="shared" si="52"/>
        <v>0</v>
      </c>
      <c r="O67" s="41">
        <f t="shared" si="53"/>
        <v>56569.636387615865</v>
      </c>
      <c r="P67" s="42">
        <f>M67*D67</f>
        <v>45720.436879425455</v>
      </c>
      <c r="Q67" s="43">
        <f t="shared" si="45"/>
        <v>0</v>
      </c>
      <c r="R67" s="43">
        <f t="shared" si="46"/>
        <v>53408.349760780307</v>
      </c>
      <c r="S67" s="82">
        <f t="shared" si="47"/>
        <v>99128.78664020577</v>
      </c>
      <c r="T67" s="42">
        <f>IF(OR(G67="Yes",Summary!$F$25="EP"),S67*I67,P67)</f>
        <v>45720.436879425455</v>
      </c>
      <c r="U67" s="45">
        <f>IF(OR(G67="Yes",Summary!$F$25="EP"),S67*J67,Q67)</f>
        <v>0</v>
      </c>
      <c r="V67" s="45">
        <f>IF(OR(G67="yes",Summary!$F$25="EP"),S67*K67,R67)</f>
        <v>53408.349760780307</v>
      </c>
      <c r="W67" s="46">
        <f t="shared" si="48"/>
        <v>99128.78664020577</v>
      </c>
      <c r="X67" s="40">
        <f>T67/D67</f>
        <v>45720.436879425455</v>
      </c>
      <c r="Y67" s="40">
        <f t="shared" si="49"/>
        <v>0</v>
      </c>
      <c r="Z67" s="41">
        <f t="shared" si="50"/>
        <v>56569.636387615865</v>
      </c>
      <c r="AB67" s="47">
        <f t="shared" si="39"/>
        <v>100000</v>
      </c>
      <c r="AC67" s="48">
        <f t="shared" si="40"/>
        <v>96005.772857294563</v>
      </c>
      <c r="AD67" s="49">
        <f t="shared" si="41"/>
        <v>94411.690036021479</v>
      </c>
    </row>
    <row r="68" spans="2:30" x14ac:dyDescent="0.25">
      <c r="B68" s="10">
        <v>8</v>
      </c>
      <c r="C68" s="30"/>
      <c r="D68" s="30">
        <v>1</v>
      </c>
      <c r="E68" s="34">
        <f>'Theorretical Data'!F77</f>
        <v>1.065698659871879</v>
      </c>
      <c r="F68" s="34">
        <f>'Theorretical Data'!P77</f>
        <v>1.1313973197437579</v>
      </c>
      <c r="G68" s="10" t="str">
        <f>'Theorretical Data'!K77</f>
        <v>Yes</v>
      </c>
      <c r="H68" s="34"/>
      <c r="I68" s="51">
        <f t="shared" si="42"/>
        <v>0.5</v>
      </c>
      <c r="J68" s="51">
        <f t="shared" si="43"/>
        <v>0</v>
      </c>
      <c r="K68" s="51">
        <f t="shared" si="44"/>
        <v>0.5</v>
      </c>
      <c r="L68" s="52">
        <f t="shared" si="37"/>
        <v>1</v>
      </c>
      <c r="M68" s="39">
        <f t="shared" si="51"/>
        <v>45720.436879425455</v>
      </c>
      <c r="N68" s="40">
        <f t="shared" si="52"/>
        <v>0</v>
      </c>
      <c r="O68" s="41">
        <f t="shared" si="53"/>
        <v>56569.636387615865</v>
      </c>
      <c r="P68" s="42">
        <f>M68*D68</f>
        <v>45720.436879425455</v>
      </c>
      <c r="Q68" s="43">
        <f t="shared" si="45"/>
        <v>0</v>
      </c>
      <c r="R68" s="43">
        <f t="shared" si="46"/>
        <v>64002.734987827549</v>
      </c>
      <c r="S68" s="82">
        <f t="shared" si="47"/>
        <v>109723.171867253</v>
      </c>
      <c r="T68" s="42">
        <f>IF(OR(G68="Yes",Summary!$F$25="EP"),S68*I68,P68)</f>
        <v>54861.585933626498</v>
      </c>
      <c r="U68" s="45">
        <f>IF(OR(G68="Yes",Summary!$F$25="EP"),S68*J68,Q68)</f>
        <v>0</v>
      </c>
      <c r="V68" s="45">
        <f>IF(OR(G68="yes",Summary!$F$25="EP"),S68*K68,R68)</f>
        <v>54861.585933626498</v>
      </c>
      <c r="W68" s="46">
        <f t="shared" si="48"/>
        <v>109723.171867253</v>
      </c>
      <c r="X68" s="40">
        <f>T68/D68</f>
        <v>54861.585933626498</v>
      </c>
      <c r="Y68" s="40">
        <f t="shared" si="49"/>
        <v>0</v>
      </c>
      <c r="Z68" s="41">
        <f t="shared" si="50"/>
        <v>48490.114813115972</v>
      </c>
      <c r="AB68" s="47">
        <f t="shared" si="39"/>
        <v>100000</v>
      </c>
      <c r="AC68" s="48">
        <f t="shared" si="40"/>
        <v>105254.18862932138</v>
      </c>
      <c r="AD68" s="49">
        <f t="shared" si="41"/>
        <v>113139.73197437578</v>
      </c>
    </row>
    <row r="69" spans="2:30" x14ac:dyDescent="0.25">
      <c r="B69" s="10">
        <v>9</v>
      </c>
      <c r="C69" s="30"/>
      <c r="D69" s="30">
        <v>1</v>
      </c>
      <c r="E69" s="34">
        <f>'Theorretical Data'!F78</f>
        <v>1.0989358246623382</v>
      </c>
      <c r="F69" s="34">
        <f>'Theorretical Data'!P78</f>
        <v>1.1978716493246764</v>
      </c>
      <c r="G69" s="10" t="str">
        <f>'Theorretical Data'!K78</f>
        <v>Yes</v>
      </c>
      <c r="H69" s="34"/>
      <c r="I69" s="51">
        <f t="shared" si="42"/>
        <v>0.5</v>
      </c>
      <c r="J69" s="51">
        <f t="shared" si="43"/>
        <v>0</v>
      </c>
      <c r="K69" s="51">
        <f t="shared" si="44"/>
        <v>0.5</v>
      </c>
      <c r="L69" s="52">
        <f t="shared" si="37"/>
        <v>1</v>
      </c>
      <c r="M69" s="39">
        <f t="shared" si="51"/>
        <v>54861.585933626498</v>
      </c>
      <c r="N69" s="40">
        <f t="shared" si="52"/>
        <v>0</v>
      </c>
      <c r="O69" s="41">
        <f t="shared" si="53"/>
        <v>48490.114813115972</v>
      </c>
      <c r="P69" s="42">
        <f>M69*D69</f>
        <v>54861.585933626498</v>
      </c>
      <c r="Q69" s="43">
        <f t="shared" si="45"/>
        <v>0</v>
      </c>
      <c r="R69" s="43">
        <f t="shared" si="46"/>
        <v>58084.933807130154</v>
      </c>
      <c r="S69" s="82">
        <f t="shared" si="47"/>
        <v>112946.51974075666</v>
      </c>
      <c r="T69" s="42">
        <f>IF(OR(G69="Yes",Summary!$F$25="EP"),S69*I69,P69)</f>
        <v>56473.25987037833</v>
      </c>
      <c r="U69" s="45">
        <f>IF(OR(G69="Yes",Summary!$F$25="EP"),S69*J69,Q69)</f>
        <v>0</v>
      </c>
      <c r="V69" s="45">
        <f>IF(OR(G69="yes",Summary!$F$25="EP"),S69*K69,R69)</f>
        <v>56473.25987037833</v>
      </c>
      <c r="W69" s="46">
        <f t="shared" si="48"/>
        <v>112946.51974075666</v>
      </c>
      <c r="X69" s="40">
        <f>T69/D69</f>
        <v>56473.25987037833</v>
      </c>
      <c r="Y69" s="40">
        <f t="shared" si="49"/>
        <v>0</v>
      </c>
      <c r="Z69" s="41">
        <f t="shared" si="50"/>
        <v>47144.666878305565</v>
      </c>
      <c r="AB69" s="47">
        <f t="shared" si="39"/>
        <v>100000</v>
      </c>
      <c r="AC69" s="48">
        <f t="shared" si="40"/>
        <v>108536.87157158896</v>
      </c>
      <c r="AD69" s="49">
        <f t="shared" si="41"/>
        <v>119787.16493246764</v>
      </c>
    </row>
    <row r="70" spans="2:30" x14ac:dyDescent="0.25">
      <c r="B70" s="10">
        <v>10</v>
      </c>
      <c r="C70" s="30"/>
      <c r="D70" s="30">
        <v>1</v>
      </c>
      <c r="E70" s="34">
        <f>'Theorretical Data'!F79</f>
        <v>1.0412118485241757</v>
      </c>
      <c r="F70" s="34">
        <f>'Theorretical Data'!P79</f>
        <v>1.0824236970483514</v>
      </c>
      <c r="G70" s="10" t="str">
        <f>'Theorretical Data'!K79</f>
        <v>No</v>
      </c>
      <c r="H70" s="34"/>
      <c r="I70" s="51">
        <f t="shared" si="42"/>
        <v>0.5</v>
      </c>
      <c r="J70" s="51">
        <f t="shared" si="43"/>
        <v>0</v>
      </c>
      <c r="K70" s="51">
        <f t="shared" si="44"/>
        <v>0.5</v>
      </c>
      <c r="L70" s="52">
        <f t="shared" si="37"/>
        <v>1</v>
      </c>
      <c r="M70" s="39">
        <f t="shared" si="51"/>
        <v>56473.25987037833</v>
      </c>
      <c r="N70" s="40">
        <f t="shared" si="52"/>
        <v>0</v>
      </c>
      <c r="O70" s="41">
        <f t="shared" si="53"/>
        <v>47144.666878305565</v>
      </c>
      <c r="P70" s="42">
        <f>M70*D70</f>
        <v>56473.25987037833</v>
      </c>
      <c r="Q70" s="43">
        <f t="shared" si="45"/>
        <v>0</v>
      </c>
      <c r="R70" s="43">
        <f t="shared" si="46"/>
        <v>51030.504618528466</v>
      </c>
      <c r="S70" s="82">
        <f t="shared" si="47"/>
        <v>107503.7644889068</v>
      </c>
      <c r="T70" s="42">
        <f>IF(OR(G70="Yes",Summary!$F$25="EP"),S70*I70,P70)</f>
        <v>56473.25987037833</v>
      </c>
      <c r="U70" s="45">
        <f>IF(OR(G70="Yes",Summary!$F$25="EP"),S70*J70,Q70)</f>
        <v>0</v>
      </c>
      <c r="V70" s="45">
        <f>IF(OR(G70="yes",Summary!$F$25="EP"),S70*K70,R70)</f>
        <v>51030.504618528466</v>
      </c>
      <c r="W70" s="46">
        <f t="shared" si="48"/>
        <v>107503.7644889068</v>
      </c>
      <c r="X70" s="40">
        <f>T70/D70</f>
        <v>56473.25987037833</v>
      </c>
      <c r="Y70" s="40">
        <f t="shared" si="49"/>
        <v>0</v>
      </c>
      <c r="Z70" s="41">
        <f t="shared" si="50"/>
        <v>47144.666878305565</v>
      </c>
      <c r="AB70" s="47">
        <f t="shared" si="39"/>
        <v>100000</v>
      </c>
      <c r="AC70" s="48">
        <f t="shared" si="40"/>
        <v>102835.73812584452</v>
      </c>
      <c r="AD70" s="49">
        <f t="shared" si="41"/>
        <v>108242.36970483515</v>
      </c>
    </row>
    <row r="71" spans="2:30" x14ac:dyDescent="0.25">
      <c r="B71" s="10">
        <v>11</v>
      </c>
      <c r="C71" s="30"/>
      <c r="D71" s="30">
        <v>1</v>
      </c>
      <c r="E71" s="34">
        <f>'Theorretical Data'!F80</f>
        <v>0.945597888911063</v>
      </c>
      <c r="F71" s="34">
        <f>'Theorretical Data'!P80</f>
        <v>0.891195777822126</v>
      </c>
      <c r="G71" s="10" t="str">
        <f>'Theorretical Data'!K80</f>
        <v>Yes</v>
      </c>
      <c r="H71" s="34"/>
      <c r="I71" s="51">
        <f t="shared" si="42"/>
        <v>0.5</v>
      </c>
      <c r="J71" s="51">
        <f t="shared" si="43"/>
        <v>0</v>
      </c>
      <c r="K71" s="51">
        <f t="shared" si="44"/>
        <v>0.5</v>
      </c>
      <c r="L71" s="52">
        <f t="shared" si="37"/>
        <v>1</v>
      </c>
      <c r="M71" s="39">
        <f t="shared" si="51"/>
        <v>56473.25987037833</v>
      </c>
      <c r="N71" s="40">
        <f t="shared" si="52"/>
        <v>0</v>
      </c>
      <c r="O71" s="41">
        <f t="shared" si="53"/>
        <v>47144.666878305565</v>
      </c>
      <c r="P71" s="42">
        <f>M71*D71</f>
        <v>56473.25987037833</v>
      </c>
      <c r="Q71" s="43">
        <f t="shared" si="45"/>
        <v>0</v>
      </c>
      <c r="R71" s="43">
        <f t="shared" si="46"/>
        <v>42015.128068776547</v>
      </c>
      <c r="S71" s="82">
        <f t="shared" si="47"/>
        <v>98488.387939154869</v>
      </c>
      <c r="T71" s="42">
        <f>IF(OR(G71="Yes",Summary!$F$25="EP"),S71*I71,P71)</f>
        <v>49244.193969577434</v>
      </c>
      <c r="U71" s="45">
        <f>IF(OR(G71="Yes",Summary!$F$25="EP"),S71*J71,Q71)</f>
        <v>0</v>
      </c>
      <c r="V71" s="45">
        <f>IF(OR(G71="yes",Summary!$F$25="EP"),S71*K71,R71)</f>
        <v>49244.193969577434</v>
      </c>
      <c r="W71" s="46">
        <f t="shared" si="48"/>
        <v>98488.387939154869</v>
      </c>
      <c r="X71" s="40">
        <f>T71/D71</f>
        <v>49244.193969577434</v>
      </c>
      <c r="Y71" s="40">
        <f t="shared" si="49"/>
        <v>0</v>
      </c>
      <c r="Z71" s="41">
        <f t="shared" si="50"/>
        <v>55256.314263425622</v>
      </c>
      <c r="AB71" s="47">
        <f t="shared" si="39"/>
        <v>100000</v>
      </c>
      <c r="AC71" s="48">
        <f t="shared" si="40"/>
        <v>93392.38408998154</v>
      </c>
      <c r="AD71" s="49">
        <f t="shared" si="41"/>
        <v>89119.577782212597</v>
      </c>
    </row>
    <row r="72" spans="2:30" x14ac:dyDescent="0.25">
      <c r="B72" s="10">
        <v>12</v>
      </c>
      <c r="C72" s="30"/>
      <c r="D72" s="30">
        <v>1</v>
      </c>
      <c r="E72" s="34">
        <f>'Theorretical Data'!F81</f>
        <v>0.90000097934492962</v>
      </c>
      <c r="F72" s="34">
        <f>'Theorretical Data'!P81</f>
        <v>0.80000195868985924</v>
      </c>
      <c r="G72" s="10" t="str">
        <f>'Theorretical Data'!K81</f>
        <v>Yes</v>
      </c>
      <c r="H72" s="34"/>
      <c r="I72" s="51">
        <f t="shared" si="42"/>
        <v>0.5</v>
      </c>
      <c r="J72" s="51">
        <f t="shared" si="43"/>
        <v>0</v>
      </c>
      <c r="K72" s="51">
        <f t="shared" si="44"/>
        <v>0.5</v>
      </c>
      <c r="L72" s="52">
        <f t="shared" si="37"/>
        <v>1</v>
      </c>
      <c r="M72" s="39">
        <f t="shared" si="51"/>
        <v>49244.193969577434</v>
      </c>
      <c r="N72" s="40">
        <f t="shared" si="52"/>
        <v>0</v>
      </c>
      <c r="O72" s="41">
        <f t="shared" si="53"/>
        <v>55256.314263425622</v>
      </c>
      <c r="P72" s="42">
        <f>M72*D72</f>
        <v>49244.193969577434</v>
      </c>
      <c r="Q72" s="43">
        <f t="shared" si="45"/>
        <v>0</v>
      </c>
      <c r="R72" s="43">
        <f t="shared" si="46"/>
        <v>44205.159640722901</v>
      </c>
      <c r="S72" s="82">
        <f t="shared" si="47"/>
        <v>93449.353610300343</v>
      </c>
      <c r="T72" s="42">
        <f>IF(OR(G72="Yes",Summary!$F$25="EP"),S72*I72,P72)</f>
        <v>46724.676805150171</v>
      </c>
      <c r="U72" s="45">
        <f>IF(OR(G72="Yes",Summary!$F$25="EP"),S72*J72,Q72)</f>
        <v>0</v>
      </c>
      <c r="V72" s="45">
        <f>IF(OR(G72="yes",Summary!$F$25="EP"),S72*K72,R72)</f>
        <v>46724.676805150171</v>
      </c>
      <c r="W72" s="46">
        <f t="shared" si="48"/>
        <v>93449.353610300343</v>
      </c>
      <c r="X72" s="40">
        <f>T72/D72</f>
        <v>46724.676805150171</v>
      </c>
      <c r="Y72" s="40">
        <f t="shared" si="49"/>
        <v>0</v>
      </c>
      <c r="Z72" s="41">
        <f t="shared" si="50"/>
        <v>58405.703008114957</v>
      </c>
      <c r="AB72" s="47">
        <f t="shared" si="39"/>
        <v>100000</v>
      </c>
      <c r="AC72" s="48">
        <f t="shared" si="40"/>
        <v>88888.985614314035</v>
      </c>
      <c r="AD72" s="49">
        <f t="shared" si="41"/>
        <v>80000.195868985917</v>
      </c>
    </row>
    <row r="73" spans="2:30" x14ac:dyDescent="0.25">
      <c r="B73" s="10">
        <v>13</v>
      </c>
      <c r="C73" s="30"/>
      <c r="D73" s="30">
        <v>1</v>
      </c>
      <c r="E73" s="34">
        <f>'Theorretical Data'!F82</f>
        <v>0.94634270819995647</v>
      </c>
      <c r="F73" s="34">
        <f>'Theorretical Data'!P82</f>
        <v>0.89268541639991295</v>
      </c>
      <c r="G73" s="10" t="str">
        <f>'Theorretical Data'!K82</f>
        <v>No</v>
      </c>
      <c r="H73" s="34"/>
      <c r="I73" s="51">
        <f t="shared" si="42"/>
        <v>0.5</v>
      </c>
      <c r="J73" s="51">
        <f t="shared" si="43"/>
        <v>0</v>
      </c>
      <c r="K73" s="51">
        <f t="shared" si="44"/>
        <v>0.5</v>
      </c>
      <c r="L73" s="52">
        <f t="shared" si="37"/>
        <v>1</v>
      </c>
      <c r="M73" s="39">
        <f t="shared" si="51"/>
        <v>46724.676805150171</v>
      </c>
      <c r="N73" s="40">
        <f t="shared" si="52"/>
        <v>0</v>
      </c>
      <c r="O73" s="41">
        <f t="shared" si="53"/>
        <v>58405.703008114957</v>
      </c>
      <c r="P73" s="42">
        <f>M73*D73</f>
        <v>46724.676805150171</v>
      </c>
      <c r="Q73" s="43">
        <f t="shared" si="45"/>
        <v>0</v>
      </c>
      <c r="R73" s="43">
        <f t="shared" si="46"/>
        <v>52137.919309928751</v>
      </c>
      <c r="S73" s="82">
        <f t="shared" si="47"/>
        <v>98862.596115078923</v>
      </c>
      <c r="T73" s="42">
        <f>IF(OR(G73="Yes",Summary!$F$25="EP"),S73*I73,P73)</f>
        <v>46724.676805150171</v>
      </c>
      <c r="U73" s="45">
        <f>IF(OR(G73="Yes",Summary!$F$25="EP"),S73*J73,Q73)</f>
        <v>0</v>
      </c>
      <c r="V73" s="45">
        <f>IF(OR(G73="yes",Summary!$F$25="EP"),S73*K73,R73)</f>
        <v>52137.919309928751</v>
      </c>
      <c r="W73" s="46">
        <f t="shared" si="48"/>
        <v>98862.596115078923</v>
      </c>
      <c r="X73" s="40">
        <f>T73/D73</f>
        <v>46724.676805150171</v>
      </c>
      <c r="Y73" s="40">
        <f t="shared" si="49"/>
        <v>0</v>
      </c>
      <c r="Z73" s="41">
        <f t="shared" si="50"/>
        <v>58405.703008114957</v>
      </c>
      <c r="AB73" s="47">
        <f t="shared" si="39"/>
        <v>100000</v>
      </c>
      <c r="AC73" s="48">
        <f t="shared" si="40"/>
        <v>93465.946488884598</v>
      </c>
      <c r="AD73" s="49">
        <f t="shared" si="41"/>
        <v>89268.541639991294</v>
      </c>
    </row>
    <row r="74" spans="2:30" x14ac:dyDescent="0.25">
      <c r="B74" s="10">
        <v>14</v>
      </c>
      <c r="C74" s="30"/>
      <c r="D74" s="30">
        <v>1</v>
      </c>
      <c r="E74" s="34">
        <f>'Theorretical Data'!F83</f>
        <v>1.0420167036826642</v>
      </c>
      <c r="F74" s="34">
        <f>'Theorretical Data'!P83</f>
        <v>1.0840334073653282</v>
      </c>
      <c r="G74" s="10" t="str">
        <f>'Theorretical Data'!K83</f>
        <v>Yes</v>
      </c>
      <c r="H74" s="34"/>
      <c r="I74" s="51">
        <f t="shared" si="42"/>
        <v>0.5</v>
      </c>
      <c r="J74" s="51">
        <f t="shared" si="43"/>
        <v>0</v>
      </c>
      <c r="K74" s="51">
        <f t="shared" si="44"/>
        <v>0.5</v>
      </c>
      <c r="L74" s="52">
        <f t="shared" si="37"/>
        <v>1</v>
      </c>
      <c r="M74" s="39">
        <f t="shared" si="51"/>
        <v>46724.676805150171</v>
      </c>
      <c r="N74" s="40">
        <f t="shared" si="52"/>
        <v>0</v>
      </c>
      <c r="O74" s="41">
        <f t="shared" si="53"/>
        <v>58405.703008114957</v>
      </c>
      <c r="P74" s="42">
        <f>M74*D74</f>
        <v>46724.676805150171</v>
      </c>
      <c r="Q74" s="43">
        <f t="shared" si="45"/>
        <v>0</v>
      </c>
      <c r="R74" s="43">
        <f t="shared" si="46"/>
        <v>63313.733241454254</v>
      </c>
      <c r="S74" s="82">
        <f t="shared" si="47"/>
        <v>110038.41004660443</v>
      </c>
      <c r="T74" s="42">
        <f>IF(OR(G74="Yes",Summary!$F$25="EP"),S74*I74,P74)</f>
        <v>55019.205023302216</v>
      </c>
      <c r="U74" s="45">
        <f>IF(OR(G74="Yes",Summary!$F$25="EP"),S74*J74,Q74)</f>
        <v>0</v>
      </c>
      <c r="V74" s="45">
        <f>IF(OR(G74="yes",Summary!$F$25="EP"),S74*K74,R74)</f>
        <v>55019.205023302216</v>
      </c>
      <c r="W74" s="46">
        <f t="shared" si="48"/>
        <v>110038.41004660443</v>
      </c>
      <c r="X74" s="40">
        <f>T74/D74</f>
        <v>55019.205023302216</v>
      </c>
      <c r="Y74" s="40">
        <f t="shared" si="49"/>
        <v>0</v>
      </c>
      <c r="Z74" s="41">
        <f t="shared" si="50"/>
        <v>50754.160018945149</v>
      </c>
      <c r="AB74" s="47">
        <f t="shared" si="39"/>
        <v>100000</v>
      </c>
      <c r="AC74" s="48">
        <f t="shared" si="40"/>
        <v>102915.22999334955</v>
      </c>
      <c r="AD74" s="49">
        <f t="shared" si="41"/>
        <v>108403.34073653282</v>
      </c>
    </row>
    <row r="75" spans="2:30" x14ac:dyDescent="0.25">
      <c r="B75" s="10">
        <v>15</v>
      </c>
      <c r="C75" s="30"/>
      <c r="D75" s="30">
        <v>1</v>
      </c>
      <c r="E75" s="34">
        <f>'Theorretical Data'!F84</f>
        <v>1.099060735569487</v>
      </c>
      <c r="F75" s="34">
        <f>'Theorretical Data'!P84</f>
        <v>1.198121471138974</v>
      </c>
      <c r="G75" s="10" t="str">
        <f>'Theorretical Data'!K84</f>
        <v>Yes</v>
      </c>
      <c r="H75" s="34"/>
      <c r="I75" s="51">
        <f t="shared" si="42"/>
        <v>0.5</v>
      </c>
      <c r="J75" s="51">
        <f t="shared" si="43"/>
        <v>0</v>
      </c>
      <c r="K75" s="51">
        <f t="shared" si="44"/>
        <v>0.5</v>
      </c>
      <c r="L75" s="52">
        <f t="shared" si="37"/>
        <v>1</v>
      </c>
      <c r="M75" s="39">
        <f t="shared" si="51"/>
        <v>55019.205023302216</v>
      </c>
      <c r="N75" s="40">
        <f t="shared" si="52"/>
        <v>0</v>
      </c>
      <c r="O75" s="41">
        <f t="shared" si="53"/>
        <v>50754.160018945149</v>
      </c>
      <c r="P75" s="42">
        <f>M75*D75</f>
        <v>55019.205023302216</v>
      </c>
      <c r="Q75" s="43">
        <f t="shared" si="45"/>
        <v>0</v>
      </c>
      <c r="R75" s="43">
        <f t="shared" si="46"/>
        <v>60809.648868321463</v>
      </c>
      <c r="S75" s="82">
        <f t="shared" si="47"/>
        <v>115828.85389162367</v>
      </c>
      <c r="T75" s="42">
        <f>IF(OR(G75="Yes",Summary!$F$25="EP"),S75*I75,P75)</f>
        <v>57914.426945811836</v>
      </c>
      <c r="U75" s="45">
        <f>IF(OR(G75="Yes",Summary!$F$25="EP"),S75*J75,Q75)</f>
        <v>0</v>
      </c>
      <c r="V75" s="45">
        <f>IF(OR(G75="yes",Summary!$F$25="EP"),S75*K75,R75)</f>
        <v>57914.426945811836</v>
      </c>
      <c r="W75" s="46">
        <f t="shared" si="48"/>
        <v>115828.85389162367</v>
      </c>
      <c r="X75" s="40">
        <f>T75/D75</f>
        <v>57914.426945811836</v>
      </c>
      <c r="Y75" s="40">
        <f t="shared" si="49"/>
        <v>0</v>
      </c>
      <c r="Z75" s="41">
        <f t="shared" si="50"/>
        <v>48337.692246476858</v>
      </c>
      <c r="AB75" s="47">
        <f t="shared" si="39"/>
        <v>100000</v>
      </c>
      <c r="AC75" s="48">
        <f t="shared" si="40"/>
        <v>108549.20845130736</v>
      </c>
      <c r="AD75" s="49">
        <f t="shared" si="41"/>
        <v>119812.1471138974</v>
      </c>
    </row>
    <row r="76" spans="2:30" x14ac:dyDescent="0.25">
      <c r="B76" s="10">
        <v>16</v>
      </c>
      <c r="C76" s="30"/>
      <c r="D76" s="30">
        <v>1</v>
      </c>
      <c r="E76" s="34">
        <f>'Theorretical Data'!F85</f>
        <v>1.0650287840157118</v>
      </c>
      <c r="F76" s="34">
        <f>'Theorretical Data'!P85</f>
        <v>1.1300575680314233</v>
      </c>
      <c r="G76" s="10" t="str">
        <f>'Theorretical Data'!K85</f>
        <v>No</v>
      </c>
      <c r="H76" s="34"/>
      <c r="I76" s="51">
        <f t="shared" si="42"/>
        <v>0.5</v>
      </c>
      <c r="J76" s="51">
        <f t="shared" si="43"/>
        <v>0</v>
      </c>
      <c r="K76" s="51">
        <f t="shared" si="44"/>
        <v>0.5</v>
      </c>
      <c r="L76" s="52">
        <f t="shared" si="37"/>
        <v>1</v>
      </c>
      <c r="M76" s="39">
        <f t="shared" si="51"/>
        <v>57914.426945811836</v>
      </c>
      <c r="N76" s="40">
        <f t="shared" si="52"/>
        <v>0</v>
      </c>
      <c r="O76" s="41">
        <f t="shared" si="53"/>
        <v>48337.692246476858</v>
      </c>
      <c r="P76" s="42">
        <f>M76*D76</f>
        <v>57914.426945811836</v>
      </c>
      <c r="Q76" s="43">
        <f t="shared" si="45"/>
        <v>0</v>
      </c>
      <c r="R76" s="43">
        <f t="shared" si="46"/>
        <v>54624.374944305026</v>
      </c>
      <c r="S76" s="82">
        <f t="shared" si="47"/>
        <v>112538.80189011685</v>
      </c>
      <c r="T76" s="42">
        <f>IF(OR(G76="Yes",Summary!$F$25="EP"),S76*I76,P76)</f>
        <v>57914.426945811836</v>
      </c>
      <c r="U76" s="45">
        <f>IF(OR(G76="Yes",Summary!$F$25="EP"),S76*J76,Q76)</f>
        <v>0</v>
      </c>
      <c r="V76" s="45">
        <f>IF(OR(G76="yes",Summary!$F$25="EP"),S76*K76,R76)</f>
        <v>54624.374944305026</v>
      </c>
      <c r="W76" s="46">
        <f t="shared" si="48"/>
        <v>112538.80189011685</v>
      </c>
      <c r="X76" s="40">
        <f>T76/D76</f>
        <v>57914.426945811836</v>
      </c>
      <c r="Y76" s="40">
        <f t="shared" si="49"/>
        <v>0</v>
      </c>
      <c r="Z76" s="41">
        <f t="shared" si="50"/>
        <v>48337.692246476858</v>
      </c>
      <c r="AB76" s="47">
        <f t="shared" si="39"/>
        <v>100000</v>
      </c>
      <c r="AC76" s="48">
        <f t="shared" si="40"/>
        <v>105188.0280509345</v>
      </c>
      <c r="AD76" s="49">
        <f t="shared" si="41"/>
        <v>113005.75680314233</v>
      </c>
    </row>
    <row r="77" spans="2:30" x14ac:dyDescent="0.25">
      <c r="B77" s="10">
        <v>17</v>
      </c>
      <c r="C77" s="30"/>
      <c r="D77" s="30">
        <v>1</v>
      </c>
      <c r="E77" s="34">
        <f>'Theorretical Data'!F86</f>
        <v>0.97120966833349343</v>
      </c>
      <c r="F77" s="34">
        <f>'Theorretical Data'!P86</f>
        <v>0.94241933666698696</v>
      </c>
      <c r="G77" s="10" t="str">
        <f>'Theorretical Data'!K86</f>
        <v>No</v>
      </c>
      <c r="H77" s="34"/>
      <c r="I77" s="51">
        <f t="shared" si="42"/>
        <v>0.5</v>
      </c>
      <c r="J77" s="51">
        <f t="shared" si="43"/>
        <v>0</v>
      </c>
      <c r="K77" s="51">
        <f t="shared" si="44"/>
        <v>0.5</v>
      </c>
      <c r="L77" s="52">
        <f t="shared" si="37"/>
        <v>1</v>
      </c>
      <c r="M77" s="39">
        <f t="shared" si="51"/>
        <v>57914.426945811836</v>
      </c>
      <c r="N77" s="40">
        <f t="shared" si="52"/>
        <v>0</v>
      </c>
      <c r="O77" s="41">
        <f t="shared" si="53"/>
        <v>48337.692246476858</v>
      </c>
      <c r="P77" s="42">
        <f>M77*D77</f>
        <v>57914.426945811836</v>
      </c>
      <c r="Q77" s="43">
        <f t="shared" si="45"/>
        <v>0</v>
      </c>
      <c r="R77" s="43">
        <f t="shared" si="46"/>
        <v>45554.375862937683</v>
      </c>
      <c r="S77" s="82">
        <f t="shared" si="47"/>
        <v>103468.80280874952</v>
      </c>
      <c r="T77" s="42">
        <f>IF(OR(G77="Yes",Summary!$F$25="EP"),S77*I77,P77)</f>
        <v>57914.426945811836</v>
      </c>
      <c r="U77" s="45">
        <f>IF(OR(G77="Yes",Summary!$F$25="EP"),S77*J77,Q77)</f>
        <v>0</v>
      </c>
      <c r="V77" s="45">
        <f>IF(OR(G77="yes",Summary!$F$25="EP"),S77*K77,R77)</f>
        <v>45554.375862937683</v>
      </c>
      <c r="W77" s="46">
        <f t="shared" si="48"/>
        <v>103468.80280874952</v>
      </c>
      <c r="X77" s="40">
        <f>T77/D77</f>
        <v>57914.426945811836</v>
      </c>
      <c r="Y77" s="40">
        <f t="shared" si="49"/>
        <v>0</v>
      </c>
      <c r="Z77" s="41">
        <f t="shared" si="50"/>
        <v>48337.692246476865</v>
      </c>
      <c r="AB77" s="47">
        <f t="shared" si="39"/>
        <v>100000</v>
      </c>
      <c r="AC77" s="48">
        <f t="shared" si="40"/>
        <v>95921.942551456144</v>
      </c>
      <c r="AD77" s="49">
        <f t="shared" si="41"/>
        <v>94241.933666698693</v>
      </c>
    </row>
    <row r="78" spans="2:30" x14ac:dyDescent="0.25">
      <c r="B78" s="10">
        <v>18</v>
      </c>
      <c r="C78" s="30"/>
      <c r="D78" s="30">
        <v>1</v>
      </c>
      <c r="E78" s="34">
        <f>'Theorretical Data'!F87</f>
        <v>0.90386025081204435</v>
      </c>
      <c r="F78" s="34">
        <f>'Theorretical Data'!P87</f>
        <v>0.80772050162408859</v>
      </c>
      <c r="G78" s="10" t="str">
        <f>'Theorretical Data'!K87</f>
        <v>Yes</v>
      </c>
      <c r="H78" s="34"/>
      <c r="I78" s="51">
        <f t="shared" si="42"/>
        <v>0.5</v>
      </c>
      <c r="J78" s="51">
        <f t="shared" si="43"/>
        <v>0</v>
      </c>
      <c r="K78" s="51">
        <f t="shared" si="44"/>
        <v>0.5</v>
      </c>
      <c r="L78" s="52">
        <f t="shared" si="37"/>
        <v>1</v>
      </c>
      <c r="M78" s="39">
        <f t="shared" si="51"/>
        <v>57914.426945811836</v>
      </c>
      <c r="N78" s="40">
        <f t="shared" si="52"/>
        <v>0</v>
      </c>
      <c r="O78" s="41">
        <f t="shared" si="53"/>
        <v>48337.692246476865</v>
      </c>
      <c r="P78" s="42">
        <f>M78*D78</f>
        <v>57914.426945811836</v>
      </c>
      <c r="Q78" s="43">
        <f t="shared" si="45"/>
        <v>0</v>
      </c>
      <c r="R78" s="43">
        <f t="shared" si="46"/>
        <v>39043.34502867511</v>
      </c>
      <c r="S78" s="82">
        <f t="shared" si="47"/>
        <v>96957.771974486939</v>
      </c>
      <c r="T78" s="42">
        <f>IF(OR(G78="Yes",Summary!$F$25="EP"),S78*I78,P78)</f>
        <v>48478.88598724347</v>
      </c>
      <c r="U78" s="45">
        <f>IF(OR(G78="Yes",Summary!$F$25="EP"),S78*J78,Q78)</f>
        <v>0</v>
      </c>
      <c r="V78" s="45">
        <f>IF(OR(G78="yes",Summary!$F$25="EP"),S78*K78,R78)</f>
        <v>48478.88598724347</v>
      </c>
      <c r="W78" s="46">
        <f t="shared" si="48"/>
        <v>96957.771974486939</v>
      </c>
      <c r="X78" s="40">
        <f>T78/D78</f>
        <v>48478.88598724347</v>
      </c>
      <c r="Y78" s="40">
        <f t="shared" si="49"/>
        <v>0</v>
      </c>
      <c r="Z78" s="41">
        <f t="shared" si="50"/>
        <v>60019.382806016038</v>
      </c>
      <c r="AB78" s="47">
        <f t="shared" si="39"/>
        <v>100000</v>
      </c>
      <c r="AC78" s="48">
        <f t="shared" si="40"/>
        <v>89270.148228350066</v>
      </c>
      <c r="AD78" s="49">
        <f t="shared" si="41"/>
        <v>80772.050162408865</v>
      </c>
    </row>
    <row r="79" spans="2:30" ht="15.75" thickBot="1" x14ac:dyDescent="0.3">
      <c r="B79" s="10">
        <v>19</v>
      </c>
      <c r="C79" s="30"/>
      <c r="D79" s="30">
        <v>1</v>
      </c>
      <c r="E79" s="34">
        <f>'Theorretical Data'!F88</f>
        <v>0.92490127532283239</v>
      </c>
      <c r="F79" s="34">
        <f>'Theorretical Data'!P88</f>
        <v>0.84980255064566479</v>
      </c>
      <c r="G79" s="10" t="str">
        <f>'Theorretical Data'!K88</f>
        <v>No</v>
      </c>
      <c r="H79" s="34"/>
      <c r="I79" s="51">
        <f t="shared" si="42"/>
        <v>0.5</v>
      </c>
      <c r="J79" s="51">
        <f t="shared" si="43"/>
        <v>0</v>
      </c>
      <c r="K79" s="51">
        <f t="shared" si="44"/>
        <v>0.5</v>
      </c>
      <c r="L79" s="52">
        <f t="shared" si="37"/>
        <v>1</v>
      </c>
      <c r="M79" s="39">
        <f t="shared" si="51"/>
        <v>48478.88598724347</v>
      </c>
      <c r="N79" s="40">
        <f t="shared" si="52"/>
        <v>0</v>
      </c>
      <c r="O79" s="41">
        <f t="shared" si="53"/>
        <v>60019.382806016038</v>
      </c>
      <c r="P79" s="42">
        <f>M79*D79</f>
        <v>48478.88598724347</v>
      </c>
      <c r="Q79" s="43">
        <f t="shared" si="45"/>
        <v>0</v>
      </c>
      <c r="R79" s="43">
        <f t="shared" si="46"/>
        <v>51004.624596730988</v>
      </c>
      <c r="S79" s="82">
        <f t="shared" si="47"/>
        <v>99483.51058397445</v>
      </c>
      <c r="T79" s="42">
        <f>IF(OR(G79="Yes",Summary!$F$25="EP"),S79*I79,P79)</f>
        <v>48478.88598724347</v>
      </c>
      <c r="U79" s="45">
        <f>IF(OR(G79="Yes",Summary!$F$25="EP"),S79*J79,Q79)</f>
        <v>0</v>
      </c>
      <c r="V79" s="45">
        <f>IF(OR(G79="yes",Summary!$F$25="EP"),S79*K79,R79)</f>
        <v>51004.624596730988</v>
      </c>
      <c r="W79" s="46">
        <f t="shared" si="48"/>
        <v>99483.51058397445</v>
      </c>
      <c r="X79" s="40">
        <f>T79/D79</f>
        <v>48478.88598724347</v>
      </c>
      <c r="Y79" s="40">
        <f t="shared" si="49"/>
        <v>0</v>
      </c>
      <c r="Z79" s="41">
        <f t="shared" si="50"/>
        <v>60019.382806016038</v>
      </c>
      <c r="AB79" s="47">
        <f t="shared" si="39"/>
        <v>100000</v>
      </c>
      <c r="AC79" s="48">
        <f t="shared" si="40"/>
        <v>91348.274105958757</v>
      </c>
      <c r="AD79" s="49">
        <f t="shared" si="41"/>
        <v>84980.255064566474</v>
      </c>
    </row>
    <row r="80" spans="2:30" ht="15.75" thickBot="1" x14ac:dyDescent="0.3">
      <c r="B80" s="11">
        <v>20</v>
      </c>
      <c r="C80" s="31"/>
      <c r="D80" s="31">
        <v>1</v>
      </c>
      <c r="E80" s="53">
        <f>'Theorretical Data'!F89</f>
        <v>1.0149877209662952</v>
      </c>
      <c r="F80" s="53">
        <f>'Theorretical Data'!P89</f>
        <v>1.0299754419325904</v>
      </c>
      <c r="G80" s="11" t="str">
        <f>'Theorretical Data'!K89</f>
        <v>No</v>
      </c>
      <c r="H80" s="53"/>
      <c r="I80" s="55">
        <f t="shared" si="42"/>
        <v>0.5</v>
      </c>
      <c r="J80" s="55">
        <f t="shared" si="43"/>
        <v>0</v>
      </c>
      <c r="K80" s="55">
        <f t="shared" si="44"/>
        <v>0.5</v>
      </c>
      <c r="L80" s="56">
        <f t="shared" si="37"/>
        <v>1</v>
      </c>
      <c r="M80" s="57">
        <f t="shared" si="51"/>
        <v>48478.88598724347</v>
      </c>
      <c r="N80" s="58">
        <f t="shared" si="52"/>
        <v>0</v>
      </c>
      <c r="O80" s="59">
        <f t="shared" si="53"/>
        <v>60019.382806016038</v>
      </c>
      <c r="P80" s="60">
        <f>M80*D80</f>
        <v>48478.88598724347</v>
      </c>
      <c r="Q80" s="61">
        <f t="shared" si="45"/>
        <v>0</v>
      </c>
      <c r="R80" s="61">
        <f t="shared" si="46"/>
        <v>61818.490330147688</v>
      </c>
      <c r="S80" s="83">
        <f t="shared" si="47"/>
        <v>110297.37631739116</v>
      </c>
      <c r="T80" s="60">
        <f>IF(OR(G80="Yes",Summary!$F$25="EP"),S80*I80,P80)</f>
        <v>48478.88598724347</v>
      </c>
      <c r="U80" s="63">
        <f>IF(OR(G80="Yes",Summary!$F$25="EP"),S80*J80,Q80)</f>
        <v>0</v>
      </c>
      <c r="V80" s="63">
        <f>IF(OR(G80="yes",Summary!$F$25="EP"),S80*K80,R80)</f>
        <v>61818.490330147688</v>
      </c>
      <c r="W80" s="64">
        <f t="shared" si="48"/>
        <v>110297.37631739116</v>
      </c>
      <c r="X80" s="58">
        <f>T80/D80</f>
        <v>48478.88598724347</v>
      </c>
      <c r="Y80" s="58">
        <f t="shared" si="49"/>
        <v>0</v>
      </c>
      <c r="Z80" s="59">
        <f t="shared" si="50"/>
        <v>60019.382806016038</v>
      </c>
      <c r="AB80" s="65">
        <f t="shared" si="39"/>
        <v>100000</v>
      </c>
      <c r="AC80" s="66">
        <f t="shared" si="40"/>
        <v>100245.7008361773</v>
      </c>
      <c r="AD80" s="67">
        <f t="shared" si="41"/>
        <v>102997.54419325903</v>
      </c>
    </row>
    <row r="81" spans="2:30" x14ac:dyDescent="0.25">
      <c r="AB81" s="69"/>
      <c r="AC81" s="69"/>
      <c r="AD81" s="69"/>
    </row>
    <row r="82" spans="2:30" ht="15.75" thickBot="1" x14ac:dyDescent="0.3">
      <c r="B82" s="19" t="s">
        <v>23</v>
      </c>
      <c r="AB82" s="69"/>
      <c r="AC82" s="69"/>
      <c r="AD82" s="69"/>
    </row>
    <row r="83" spans="2:30" ht="15.75" thickBot="1" x14ac:dyDescent="0.3">
      <c r="H83" s="24" t="s">
        <v>10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6" t="s">
        <v>18</v>
      </c>
      <c r="U83" s="27"/>
      <c r="V83" s="27"/>
      <c r="W83" s="27"/>
      <c r="X83" s="27"/>
      <c r="Y83" s="27"/>
      <c r="Z83" s="28"/>
      <c r="AB83" s="26" t="s">
        <v>20</v>
      </c>
      <c r="AC83" s="27"/>
      <c r="AD83" s="28"/>
    </row>
    <row r="84" spans="2:30" ht="30.75" thickBot="1" x14ac:dyDescent="0.3">
      <c r="B84" s="6" t="s">
        <v>4</v>
      </c>
      <c r="C84" s="3"/>
      <c r="D84" s="3" t="s">
        <v>5</v>
      </c>
      <c r="E84" s="4" t="s">
        <v>25</v>
      </c>
      <c r="F84" s="5" t="s">
        <v>6</v>
      </c>
      <c r="G84" s="75" t="s">
        <v>63</v>
      </c>
      <c r="H84" s="4" t="s">
        <v>10</v>
      </c>
      <c r="I84" s="4" t="s">
        <v>11</v>
      </c>
      <c r="J84" s="4" t="s">
        <v>26</v>
      </c>
      <c r="K84" s="4" t="s">
        <v>12</v>
      </c>
      <c r="L84" s="5" t="s">
        <v>13</v>
      </c>
      <c r="M84" s="3" t="s">
        <v>14</v>
      </c>
      <c r="N84" s="4" t="s">
        <v>54</v>
      </c>
      <c r="O84" s="4" t="s">
        <v>15</v>
      </c>
      <c r="P84" s="3" t="s">
        <v>7</v>
      </c>
      <c r="Q84" s="4" t="s">
        <v>55</v>
      </c>
      <c r="R84" s="4" t="s">
        <v>8</v>
      </c>
      <c r="S84" s="4" t="s">
        <v>53</v>
      </c>
      <c r="T84" s="3" t="s">
        <v>2</v>
      </c>
      <c r="U84" s="4" t="s">
        <v>56</v>
      </c>
      <c r="V84" s="4" t="s">
        <v>3</v>
      </c>
      <c r="W84" s="5" t="s">
        <v>16</v>
      </c>
      <c r="X84" s="4" t="s">
        <v>14</v>
      </c>
      <c r="Y84" s="4" t="s">
        <v>54</v>
      </c>
      <c r="Z84" s="5" t="s">
        <v>17</v>
      </c>
      <c r="AB84" s="21" t="s">
        <v>0</v>
      </c>
      <c r="AC84" s="22" t="s">
        <v>28</v>
      </c>
      <c r="AD84" s="23" t="s">
        <v>1</v>
      </c>
    </row>
    <row r="85" spans="2:30" x14ac:dyDescent="0.25">
      <c r="B85" s="77">
        <v>1</v>
      </c>
      <c r="C85" s="30"/>
      <c r="D85" s="30">
        <v>1</v>
      </c>
      <c r="E85" s="34">
        <f>'Theorretical Data'!F70</f>
        <v>1</v>
      </c>
      <c r="F85" s="34">
        <f>'Theorretical Data'!P70</f>
        <v>1</v>
      </c>
      <c r="G85" s="77" t="str">
        <f>'Theorretical Data'!K70</f>
        <v>No</v>
      </c>
      <c r="H85" s="73">
        <f>H9</f>
        <v>100000</v>
      </c>
      <c r="I85" s="70">
        <f>I34</f>
        <v>0.25</v>
      </c>
      <c r="J85" s="70">
        <f>J34</f>
        <v>0.5</v>
      </c>
      <c r="K85" s="70">
        <f>K34</f>
        <v>0.25</v>
      </c>
      <c r="L85" s="38">
        <f>I85+J85+K85</f>
        <v>1</v>
      </c>
      <c r="M85" s="39">
        <f>(H85*I85)/D85</f>
        <v>25000</v>
      </c>
      <c r="N85" s="40">
        <f>(H85*J85)/E85</f>
        <v>50000</v>
      </c>
      <c r="O85" s="41">
        <f>(H85*K85)/F85</f>
        <v>25000</v>
      </c>
      <c r="P85" s="42">
        <f>M85*D85</f>
        <v>25000</v>
      </c>
      <c r="Q85" s="43">
        <f>N85*E85</f>
        <v>50000</v>
      </c>
      <c r="R85" s="43">
        <f>O85*F85</f>
        <v>25000</v>
      </c>
      <c r="S85" s="82">
        <f>SUM(P85:R85)</f>
        <v>100000</v>
      </c>
      <c r="T85" s="42">
        <f>IF(OR(G85="Yes",Summary!$F$25="EP"),S85*I85,P85)</f>
        <v>25000</v>
      </c>
      <c r="U85" s="45">
        <f>IF(OR(G85="Yes",Summary!$F$25="EP"),S85*J85,Q85)</f>
        <v>50000</v>
      </c>
      <c r="V85" s="45">
        <f>IF(OR(G85="yes",Summary!$F$25="EP"),S85*K85,R85)</f>
        <v>25000</v>
      </c>
      <c r="W85" s="46">
        <f>SUM(T85:V85)</f>
        <v>100000</v>
      </c>
      <c r="X85" s="40">
        <f>T85/D85</f>
        <v>25000</v>
      </c>
      <c r="Y85" s="40">
        <f>U85/E85</f>
        <v>50000</v>
      </c>
      <c r="Z85" s="41">
        <f>V85/F85</f>
        <v>25000</v>
      </c>
      <c r="AB85" s="47">
        <f>($H$9/$D$9)*D85</f>
        <v>100000</v>
      </c>
      <c r="AC85" s="48">
        <f>($H$9/$E$9)*E85</f>
        <v>98765.432098765436</v>
      </c>
      <c r="AD85" s="49">
        <f>($H$9/$F$9)*F85</f>
        <v>100000</v>
      </c>
    </row>
    <row r="86" spans="2:30" x14ac:dyDescent="0.25">
      <c r="B86" s="10">
        <v>2</v>
      </c>
      <c r="C86" s="30"/>
      <c r="D86" s="30">
        <v>1</v>
      </c>
      <c r="E86" s="34">
        <f>'Theorretical Data'!F71</f>
        <v>1.0841470984807897</v>
      </c>
      <c r="F86" s="34">
        <f>'Theorretical Data'!P71</f>
        <v>1.1682941969615794</v>
      </c>
      <c r="G86" s="10" t="str">
        <f>'Theorretical Data'!K71</f>
        <v>Yes</v>
      </c>
      <c r="H86" s="74"/>
      <c r="I86" s="51">
        <f>I85</f>
        <v>0.25</v>
      </c>
      <c r="J86" s="51">
        <f>J85</f>
        <v>0.5</v>
      </c>
      <c r="K86" s="51">
        <f>K85</f>
        <v>0.25</v>
      </c>
      <c r="L86" s="52">
        <f t="shared" ref="L86:L104" si="54">I86+J86+K86</f>
        <v>1</v>
      </c>
      <c r="M86" s="39">
        <f t="shared" ref="M86:O87" si="55">X85</f>
        <v>25000</v>
      </c>
      <c r="N86" s="40">
        <f t="shared" si="55"/>
        <v>50000</v>
      </c>
      <c r="O86" s="41">
        <f t="shared" si="55"/>
        <v>25000</v>
      </c>
      <c r="P86" s="42">
        <f>M86*D86</f>
        <v>25000</v>
      </c>
      <c r="Q86" s="43">
        <f>N86*E86</f>
        <v>54207.354924039486</v>
      </c>
      <c r="R86" s="43">
        <f>O86*F86</f>
        <v>29207.354924039486</v>
      </c>
      <c r="S86" s="82">
        <f>SUM(P86:R86)</f>
        <v>108414.70984807896</v>
      </c>
      <c r="T86" s="42">
        <f>IF(OR(G86="Yes",Summary!$F$25="EP"),S86*I86,P86)</f>
        <v>27103.677462019739</v>
      </c>
      <c r="U86" s="45">
        <f>IF(OR(G86="Yes",Summary!$F$25="EP"),S86*J86,Q86)</f>
        <v>54207.354924039479</v>
      </c>
      <c r="V86" s="45">
        <f>IF(OR(G86="yes",Summary!$F$25="EP"),S86*K86,R86)</f>
        <v>27103.677462019739</v>
      </c>
      <c r="W86" s="46">
        <f>SUM(T86:V86)</f>
        <v>108414.70984807896</v>
      </c>
      <c r="X86" s="40">
        <f>T86/D86</f>
        <v>27103.677462019739</v>
      </c>
      <c r="Y86" s="40">
        <f>U86/E86</f>
        <v>49999.999999999993</v>
      </c>
      <c r="Z86" s="41">
        <f>V86/F86</f>
        <v>23199.359829492565</v>
      </c>
      <c r="AB86" s="47">
        <f t="shared" ref="AB86:AB104" si="56">($H$9/$D$9)*D86</f>
        <v>100000</v>
      </c>
      <c r="AC86" s="48">
        <f t="shared" ref="AC86:AC104" si="57">($H$9/$E$9)*E86</f>
        <v>107076.25664007801</v>
      </c>
      <c r="AD86" s="49">
        <f t="shared" ref="AD86:AD104" si="58">($H$9/$F$9)*F86</f>
        <v>116829.41969615794</v>
      </c>
    </row>
    <row r="87" spans="2:30" x14ac:dyDescent="0.25">
      <c r="B87" s="10">
        <v>3</v>
      </c>
      <c r="C87" s="30"/>
      <c r="D87" s="30">
        <v>1</v>
      </c>
      <c r="E87" s="34">
        <f>'Theorretical Data'!F72</f>
        <v>1.0909297426825681</v>
      </c>
      <c r="F87" s="34">
        <f>'Theorretical Data'!P72</f>
        <v>1.1818594853651363</v>
      </c>
      <c r="G87" s="10" t="str">
        <f>'Theorretical Data'!K72</f>
        <v>Yes</v>
      </c>
      <c r="H87" s="34"/>
      <c r="I87" s="51">
        <f t="shared" ref="I87:I104" si="59">I86</f>
        <v>0.25</v>
      </c>
      <c r="J87" s="51">
        <f t="shared" ref="J87:J104" si="60">J86</f>
        <v>0.5</v>
      </c>
      <c r="K87" s="51">
        <f t="shared" ref="K87:K104" si="61">K86</f>
        <v>0.25</v>
      </c>
      <c r="L87" s="52">
        <f t="shared" si="54"/>
        <v>1</v>
      </c>
      <c r="M87" s="39">
        <f t="shared" si="55"/>
        <v>27103.677462019739</v>
      </c>
      <c r="N87" s="40">
        <f t="shared" si="55"/>
        <v>49999.999999999993</v>
      </c>
      <c r="O87" s="41">
        <f t="shared" si="55"/>
        <v>23199.359829492565</v>
      </c>
      <c r="P87" s="42">
        <f>M87*D87</f>
        <v>27103.677462019739</v>
      </c>
      <c r="Q87" s="43">
        <f t="shared" ref="Q87:Q104" si="62">N87*E87</f>
        <v>54546.487134128402</v>
      </c>
      <c r="R87" s="43">
        <f t="shared" ref="R87:R104" si="63">O87*F87</f>
        <v>27418.383468884698</v>
      </c>
      <c r="S87" s="82">
        <f t="shared" ref="S87:S104" si="64">SUM(P87:R87)</f>
        <v>109068.54806503284</v>
      </c>
      <c r="T87" s="42">
        <f>IF(OR(G87="Yes",Summary!$F$25="EP"),S87*I87,P87)</f>
        <v>27267.13701625821</v>
      </c>
      <c r="U87" s="45">
        <f>IF(OR(G87="Yes",Summary!$F$25="EP"),S87*J87,Q87)</f>
        <v>54534.27403251642</v>
      </c>
      <c r="V87" s="45">
        <f>IF(OR(G87="yes",Summary!$F$25="EP"),S87*K87,R87)</f>
        <v>27267.13701625821</v>
      </c>
      <c r="W87" s="46">
        <f t="shared" ref="W87:W104" si="65">SUM(T87:V87)</f>
        <v>109068.54806503284</v>
      </c>
      <c r="X87" s="40">
        <f>T87/D87</f>
        <v>27267.13701625821</v>
      </c>
      <c r="Y87" s="40">
        <f t="shared" ref="Y87:Y104" si="66">U87/E87</f>
        <v>49988.804868788386</v>
      </c>
      <c r="Z87" s="41">
        <f t="shared" ref="Z87:Z104" si="67">V87/F87</f>
        <v>23071.386534444075</v>
      </c>
      <c r="AB87" s="47">
        <f t="shared" si="56"/>
        <v>100000</v>
      </c>
      <c r="AC87" s="48">
        <f t="shared" si="57"/>
        <v>107746.14742543883</v>
      </c>
      <c r="AD87" s="49">
        <f t="shared" si="58"/>
        <v>118185.94853651364</v>
      </c>
    </row>
    <row r="88" spans="2:30" x14ac:dyDescent="0.25">
      <c r="B88" s="10">
        <v>4</v>
      </c>
      <c r="C88" s="30"/>
      <c r="D88" s="30">
        <v>1</v>
      </c>
      <c r="E88" s="34">
        <f>'Theorretical Data'!F73</f>
        <v>1.0141120008059867</v>
      </c>
      <c r="F88" s="34">
        <f>'Theorretical Data'!P73</f>
        <v>1.0282240016119735</v>
      </c>
      <c r="G88" s="10" t="str">
        <f>'Theorretical Data'!K73</f>
        <v>No</v>
      </c>
      <c r="H88" s="34"/>
      <c r="I88" s="51">
        <f t="shared" si="59"/>
        <v>0.25</v>
      </c>
      <c r="J88" s="51">
        <f t="shared" si="60"/>
        <v>0.5</v>
      </c>
      <c r="K88" s="51">
        <f t="shared" si="61"/>
        <v>0.25</v>
      </c>
      <c r="L88" s="52">
        <f t="shared" si="54"/>
        <v>1</v>
      </c>
      <c r="M88" s="39">
        <f t="shared" ref="M88:M104" si="68">X87</f>
        <v>27267.13701625821</v>
      </c>
      <c r="N88" s="40">
        <f t="shared" ref="N88:N104" si="69">Y87</f>
        <v>49988.804868788386</v>
      </c>
      <c r="O88" s="41">
        <f t="shared" ref="O88:O104" si="70">Z87</f>
        <v>23071.386534444075</v>
      </c>
      <c r="P88" s="42">
        <f>M88*D88</f>
        <v>27267.13701625821</v>
      </c>
      <c r="Q88" s="43">
        <f t="shared" si="62"/>
        <v>50694.246923387043</v>
      </c>
      <c r="R88" s="43">
        <f t="shared" si="63"/>
        <v>23722.553385182688</v>
      </c>
      <c r="S88" s="82">
        <f t="shared" si="64"/>
        <v>101683.93732482794</v>
      </c>
      <c r="T88" s="42">
        <f>IF(OR(G88="Yes",Summary!$F$25="EP"),S88*I88,P88)</f>
        <v>27267.13701625821</v>
      </c>
      <c r="U88" s="45">
        <f>IF(OR(G88="Yes",Summary!$F$25="EP"),S88*J88,Q88)</f>
        <v>50694.246923387043</v>
      </c>
      <c r="V88" s="45">
        <f>IF(OR(G88="yes",Summary!$F$25="EP"),S88*K88,R88)</f>
        <v>23722.553385182688</v>
      </c>
      <c r="W88" s="46">
        <f t="shared" si="65"/>
        <v>101683.93732482794</v>
      </c>
      <c r="X88" s="40">
        <f>T88/D88</f>
        <v>27267.13701625821</v>
      </c>
      <c r="Y88" s="40">
        <f t="shared" si="66"/>
        <v>49988.804868788386</v>
      </c>
      <c r="Z88" s="41">
        <f t="shared" si="67"/>
        <v>23071.386534444075</v>
      </c>
      <c r="AB88" s="47">
        <f t="shared" si="56"/>
        <v>100000</v>
      </c>
      <c r="AC88" s="48">
        <f t="shared" si="57"/>
        <v>100159.20995614683</v>
      </c>
      <c r="AD88" s="49">
        <f t="shared" si="58"/>
        <v>102822.40016119735</v>
      </c>
    </row>
    <row r="89" spans="2:30" x14ac:dyDescent="0.25">
      <c r="B89" s="10">
        <v>5</v>
      </c>
      <c r="C89" s="30"/>
      <c r="D89" s="30">
        <v>1</v>
      </c>
      <c r="E89" s="34">
        <f>'Theorretical Data'!F74</f>
        <v>0.92431975046920711</v>
      </c>
      <c r="F89" s="34">
        <f>'Theorretical Data'!P74</f>
        <v>0.84863950093841434</v>
      </c>
      <c r="G89" s="10" t="str">
        <f>'Theorretical Data'!K74</f>
        <v>Yes</v>
      </c>
      <c r="H89" s="34"/>
      <c r="I89" s="51">
        <f t="shared" si="59"/>
        <v>0.25</v>
      </c>
      <c r="J89" s="51">
        <f t="shared" si="60"/>
        <v>0.5</v>
      </c>
      <c r="K89" s="51">
        <f t="shared" si="61"/>
        <v>0.25</v>
      </c>
      <c r="L89" s="52">
        <f t="shared" si="54"/>
        <v>1</v>
      </c>
      <c r="M89" s="39">
        <f t="shared" si="68"/>
        <v>27267.13701625821</v>
      </c>
      <c r="N89" s="40">
        <f t="shared" si="69"/>
        <v>49988.804868788386</v>
      </c>
      <c r="O89" s="41">
        <f t="shared" si="70"/>
        <v>23071.386534444075</v>
      </c>
      <c r="P89" s="42">
        <f>M89*D89</f>
        <v>27267.13701625821</v>
      </c>
      <c r="Q89" s="43">
        <f t="shared" si="62"/>
        <v>46205.639642572365</v>
      </c>
      <c r="R89" s="43">
        <f t="shared" si="63"/>
        <v>19579.289954547872</v>
      </c>
      <c r="S89" s="82">
        <f t="shared" si="64"/>
        <v>93052.066613378454</v>
      </c>
      <c r="T89" s="42">
        <f>IF(OR(G89="Yes",Summary!$F$25="EP"),S89*I89,P89)</f>
        <v>23263.016653344614</v>
      </c>
      <c r="U89" s="45">
        <f>IF(OR(G89="Yes",Summary!$F$25="EP"),S89*J89,Q89)</f>
        <v>46526.033306689227</v>
      </c>
      <c r="V89" s="45">
        <f>IF(OR(G89="yes",Summary!$F$25="EP"),S89*K89,R89)</f>
        <v>23263.016653344614</v>
      </c>
      <c r="W89" s="46">
        <f t="shared" si="65"/>
        <v>93052.066613378454</v>
      </c>
      <c r="X89" s="40">
        <f>T89/D89</f>
        <v>23263.016653344614</v>
      </c>
      <c r="Y89" s="40">
        <f t="shared" si="66"/>
        <v>50335.431308344851</v>
      </c>
      <c r="Z89" s="41">
        <f t="shared" si="67"/>
        <v>27412.130389429996</v>
      </c>
      <c r="AB89" s="47">
        <f t="shared" si="56"/>
        <v>100000</v>
      </c>
      <c r="AC89" s="48">
        <f t="shared" si="57"/>
        <v>91290.839552514284</v>
      </c>
      <c r="AD89" s="49">
        <f t="shared" si="58"/>
        <v>84863.950093841428</v>
      </c>
    </row>
    <row r="90" spans="2:30" x14ac:dyDescent="0.25">
      <c r="B90" s="10">
        <v>6</v>
      </c>
      <c r="C90" s="30"/>
      <c r="D90" s="30">
        <v>1</v>
      </c>
      <c r="E90" s="34">
        <f>'Theorretical Data'!F75</f>
        <v>0.90410757253368612</v>
      </c>
      <c r="F90" s="34">
        <f>'Theorretical Data'!P75</f>
        <v>0.80821514506737224</v>
      </c>
      <c r="G90" s="10" t="str">
        <f>'Theorretical Data'!K75</f>
        <v>Yes</v>
      </c>
      <c r="H90" s="34"/>
      <c r="I90" s="51">
        <f t="shared" si="59"/>
        <v>0.25</v>
      </c>
      <c r="J90" s="51">
        <f t="shared" si="60"/>
        <v>0.5</v>
      </c>
      <c r="K90" s="51">
        <f t="shared" si="61"/>
        <v>0.25</v>
      </c>
      <c r="L90" s="52">
        <f t="shared" si="54"/>
        <v>1</v>
      </c>
      <c r="M90" s="39">
        <f t="shared" si="68"/>
        <v>23263.016653344614</v>
      </c>
      <c r="N90" s="40">
        <f t="shared" si="69"/>
        <v>50335.431308344851</v>
      </c>
      <c r="O90" s="41">
        <f t="shared" si="70"/>
        <v>27412.130389429996</v>
      </c>
      <c r="P90" s="42">
        <f>M90*D90</f>
        <v>23263.016653344614</v>
      </c>
      <c r="Q90" s="43">
        <f t="shared" si="62"/>
        <v>45508.644612623764</v>
      </c>
      <c r="R90" s="43">
        <f t="shared" si="63"/>
        <v>22154.898939298888</v>
      </c>
      <c r="S90" s="82">
        <f t="shared" si="64"/>
        <v>90926.560205267262</v>
      </c>
      <c r="T90" s="42">
        <f>IF(OR(G90="Yes",Summary!$F$25="EP"),S90*I90,P90)</f>
        <v>22731.640051316816</v>
      </c>
      <c r="U90" s="45">
        <f>IF(OR(G90="Yes",Summary!$F$25="EP"),S90*J90,Q90)</f>
        <v>45463.280102633631</v>
      </c>
      <c r="V90" s="45">
        <f>IF(OR(G90="yes",Summary!$F$25="EP"),S90*K90,R90)</f>
        <v>22731.640051316816</v>
      </c>
      <c r="W90" s="46">
        <f t="shared" si="65"/>
        <v>90926.560205267262</v>
      </c>
      <c r="X90" s="40">
        <f>T90/D90</f>
        <v>22731.640051316816</v>
      </c>
      <c r="Y90" s="40">
        <f t="shared" si="66"/>
        <v>50285.255299019977</v>
      </c>
      <c r="Z90" s="41">
        <f t="shared" si="67"/>
        <v>28125.728885496104</v>
      </c>
      <c r="AB90" s="47">
        <f t="shared" si="56"/>
        <v>100000</v>
      </c>
      <c r="AC90" s="48">
        <f t="shared" si="57"/>
        <v>89294.575065055426</v>
      </c>
      <c r="AD90" s="49">
        <f t="shared" si="58"/>
        <v>80821.514506737221</v>
      </c>
    </row>
    <row r="91" spans="2:30" x14ac:dyDescent="0.25">
      <c r="B91" s="10">
        <v>7</v>
      </c>
      <c r="C91" s="30"/>
      <c r="D91" s="30">
        <v>1</v>
      </c>
      <c r="E91" s="34">
        <f>'Theorretical Data'!F76</f>
        <v>0.97205845018010739</v>
      </c>
      <c r="F91" s="34">
        <f>'Theorretical Data'!P76</f>
        <v>0.94411690036021478</v>
      </c>
      <c r="G91" s="10" t="str">
        <f>'Theorretical Data'!K76</f>
        <v>No</v>
      </c>
      <c r="H91" s="34"/>
      <c r="I91" s="51">
        <f t="shared" si="59"/>
        <v>0.25</v>
      </c>
      <c r="J91" s="51">
        <f t="shared" si="60"/>
        <v>0.5</v>
      </c>
      <c r="K91" s="51">
        <f t="shared" si="61"/>
        <v>0.25</v>
      </c>
      <c r="L91" s="52">
        <f t="shared" si="54"/>
        <v>1</v>
      </c>
      <c r="M91" s="39">
        <f t="shared" si="68"/>
        <v>22731.640051316816</v>
      </c>
      <c r="N91" s="40">
        <f t="shared" si="69"/>
        <v>50285.255299019977</v>
      </c>
      <c r="O91" s="41">
        <f t="shared" si="70"/>
        <v>28125.728885496104</v>
      </c>
      <c r="P91" s="42">
        <f>M91*D91</f>
        <v>22731.640051316816</v>
      </c>
      <c r="Q91" s="43">
        <f t="shared" si="62"/>
        <v>48880.207332876395</v>
      </c>
      <c r="R91" s="43">
        <f t="shared" si="63"/>
        <v>26553.97597574634</v>
      </c>
      <c r="S91" s="82">
        <f t="shared" si="64"/>
        <v>98165.823359939561</v>
      </c>
      <c r="T91" s="42">
        <f>IF(OR(G91="Yes",Summary!$F$25="EP"),S91*I91,P91)</f>
        <v>22731.640051316816</v>
      </c>
      <c r="U91" s="45">
        <f>IF(OR(G91="Yes",Summary!$F$25="EP"),S91*J91,Q91)</f>
        <v>48880.207332876395</v>
      </c>
      <c r="V91" s="45">
        <f>IF(OR(G91="yes",Summary!$F$25="EP"),S91*K91,R91)</f>
        <v>26553.97597574634</v>
      </c>
      <c r="W91" s="46">
        <f t="shared" si="65"/>
        <v>98165.823359939561</v>
      </c>
      <c r="X91" s="40">
        <f>T91/D91</f>
        <v>22731.640051316816</v>
      </c>
      <c r="Y91" s="40">
        <f t="shared" si="66"/>
        <v>50285.255299019977</v>
      </c>
      <c r="Z91" s="41">
        <f t="shared" si="67"/>
        <v>28125.728885496104</v>
      </c>
      <c r="AB91" s="47">
        <f t="shared" si="56"/>
        <v>100000</v>
      </c>
      <c r="AC91" s="48">
        <f t="shared" si="57"/>
        <v>96005.772857294563</v>
      </c>
      <c r="AD91" s="49">
        <f t="shared" si="58"/>
        <v>94411.690036021479</v>
      </c>
    </row>
    <row r="92" spans="2:30" x14ac:dyDescent="0.25">
      <c r="B92" s="10">
        <v>8</v>
      </c>
      <c r="C92" s="30"/>
      <c r="D92" s="30">
        <v>1</v>
      </c>
      <c r="E92" s="34">
        <f>'Theorretical Data'!F77</f>
        <v>1.065698659871879</v>
      </c>
      <c r="F92" s="34">
        <f>'Theorretical Data'!P77</f>
        <v>1.1313973197437579</v>
      </c>
      <c r="G92" s="10" t="str">
        <f>'Theorretical Data'!K77</f>
        <v>Yes</v>
      </c>
      <c r="H92" s="34"/>
      <c r="I92" s="51">
        <f t="shared" si="59"/>
        <v>0.25</v>
      </c>
      <c r="J92" s="51">
        <f t="shared" si="60"/>
        <v>0.5</v>
      </c>
      <c r="K92" s="51">
        <f t="shared" si="61"/>
        <v>0.25</v>
      </c>
      <c r="L92" s="52">
        <f t="shared" si="54"/>
        <v>1</v>
      </c>
      <c r="M92" s="39">
        <f t="shared" si="68"/>
        <v>22731.640051316816</v>
      </c>
      <c r="N92" s="40">
        <f t="shared" si="69"/>
        <v>50285.255299019977</v>
      </c>
      <c r="O92" s="41">
        <f t="shared" si="70"/>
        <v>28125.728885496104</v>
      </c>
      <c r="P92" s="42">
        <f>M92*D92</f>
        <v>22731.640051316816</v>
      </c>
      <c r="Q92" s="43">
        <f t="shared" si="62"/>
        <v>53588.92918348089</v>
      </c>
      <c r="R92" s="43">
        <f t="shared" si="63"/>
        <v>31821.374276889885</v>
      </c>
      <c r="S92" s="82">
        <f t="shared" si="64"/>
        <v>108141.94351168758</v>
      </c>
      <c r="T92" s="42">
        <f>IF(OR(G92="Yes",Summary!$F$25="EP"),S92*I92,P92)</f>
        <v>27035.485877921896</v>
      </c>
      <c r="U92" s="45">
        <f>IF(OR(G92="Yes",Summary!$F$25="EP"),S92*J92,Q92)</f>
        <v>54070.971755843791</v>
      </c>
      <c r="V92" s="45">
        <f>IF(OR(G92="yes",Summary!$F$25="EP"),S92*K92,R92)</f>
        <v>27035.485877921896</v>
      </c>
      <c r="W92" s="46">
        <f t="shared" si="65"/>
        <v>108141.94351168758</v>
      </c>
      <c r="X92" s="40">
        <f>T92/D92</f>
        <v>27035.485877921896</v>
      </c>
      <c r="Y92" s="40">
        <f t="shared" si="66"/>
        <v>50737.580698791855</v>
      </c>
      <c r="Z92" s="41">
        <f t="shared" si="67"/>
        <v>23895.660177138274</v>
      </c>
      <c r="AB92" s="47">
        <f t="shared" si="56"/>
        <v>100000</v>
      </c>
      <c r="AC92" s="48">
        <f t="shared" si="57"/>
        <v>105254.18862932138</v>
      </c>
      <c r="AD92" s="49">
        <f t="shared" si="58"/>
        <v>113139.73197437578</v>
      </c>
    </row>
    <row r="93" spans="2:30" x14ac:dyDescent="0.25">
      <c r="B93" s="10">
        <v>9</v>
      </c>
      <c r="C93" s="30"/>
      <c r="D93" s="30">
        <v>1</v>
      </c>
      <c r="E93" s="34">
        <f>'Theorretical Data'!F78</f>
        <v>1.0989358246623382</v>
      </c>
      <c r="F93" s="34">
        <f>'Theorretical Data'!P78</f>
        <v>1.1978716493246764</v>
      </c>
      <c r="G93" s="10" t="str">
        <f>'Theorretical Data'!K78</f>
        <v>Yes</v>
      </c>
      <c r="H93" s="34"/>
      <c r="I93" s="51">
        <f t="shared" si="59"/>
        <v>0.25</v>
      </c>
      <c r="J93" s="51">
        <f t="shared" si="60"/>
        <v>0.5</v>
      </c>
      <c r="K93" s="51">
        <f t="shared" si="61"/>
        <v>0.25</v>
      </c>
      <c r="L93" s="52">
        <f t="shared" si="54"/>
        <v>1</v>
      </c>
      <c r="M93" s="39">
        <f t="shared" si="68"/>
        <v>27035.485877921896</v>
      </c>
      <c r="N93" s="40">
        <f t="shared" si="69"/>
        <v>50737.580698791855</v>
      </c>
      <c r="O93" s="41">
        <f t="shared" si="70"/>
        <v>23895.660177138274</v>
      </c>
      <c r="P93" s="42">
        <f>M93*D93</f>
        <v>27035.485877921896</v>
      </c>
      <c r="Q93" s="43">
        <f t="shared" si="62"/>
        <v>55757.345086598762</v>
      </c>
      <c r="R93" s="43">
        <f t="shared" si="63"/>
        <v>28623.933868090611</v>
      </c>
      <c r="S93" s="82">
        <f t="shared" si="64"/>
        <v>111416.76483261127</v>
      </c>
      <c r="T93" s="42">
        <f>IF(OR(G93="Yes",Summary!$F$25="EP"),S93*I93,P93)</f>
        <v>27854.191208152817</v>
      </c>
      <c r="U93" s="45">
        <f>IF(OR(G93="Yes",Summary!$F$25="EP"),S93*J93,Q93)</f>
        <v>55708.382416305634</v>
      </c>
      <c r="V93" s="45">
        <f>IF(OR(G93="yes",Summary!$F$25="EP"),S93*K93,R93)</f>
        <v>27854.191208152817</v>
      </c>
      <c r="W93" s="46">
        <f t="shared" si="65"/>
        <v>111416.76483261127</v>
      </c>
      <c r="X93" s="40">
        <f>T93/D93</f>
        <v>27854.191208152817</v>
      </c>
      <c r="Y93" s="40">
        <f t="shared" si="66"/>
        <v>50693.02607677089</v>
      </c>
      <c r="Z93" s="41">
        <f t="shared" si="67"/>
        <v>23253.068243042704</v>
      </c>
      <c r="AB93" s="47">
        <f t="shared" si="56"/>
        <v>100000</v>
      </c>
      <c r="AC93" s="48">
        <f t="shared" si="57"/>
        <v>108536.87157158896</v>
      </c>
      <c r="AD93" s="49">
        <f t="shared" si="58"/>
        <v>119787.16493246764</v>
      </c>
    </row>
    <row r="94" spans="2:30" x14ac:dyDescent="0.25">
      <c r="B94" s="10">
        <v>10</v>
      </c>
      <c r="C94" s="30"/>
      <c r="D94" s="30">
        <v>1</v>
      </c>
      <c r="E94" s="34">
        <f>'Theorretical Data'!F79</f>
        <v>1.0412118485241757</v>
      </c>
      <c r="F94" s="34">
        <f>'Theorretical Data'!P79</f>
        <v>1.0824236970483514</v>
      </c>
      <c r="G94" s="10" t="str">
        <f>'Theorretical Data'!K79</f>
        <v>No</v>
      </c>
      <c r="H94" s="34"/>
      <c r="I94" s="51">
        <f t="shared" si="59"/>
        <v>0.25</v>
      </c>
      <c r="J94" s="51">
        <f t="shared" si="60"/>
        <v>0.5</v>
      </c>
      <c r="K94" s="51">
        <f t="shared" si="61"/>
        <v>0.25</v>
      </c>
      <c r="L94" s="52">
        <f t="shared" si="54"/>
        <v>1</v>
      </c>
      <c r="M94" s="39">
        <f t="shared" si="68"/>
        <v>27854.191208152817</v>
      </c>
      <c r="N94" s="40">
        <f t="shared" si="69"/>
        <v>50693.02607677089</v>
      </c>
      <c r="O94" s="41">
        <f t="shared" si="70"/>
        <v>23253.068243042704</v>
      </c>
      <c r="P94" s="42">
        <f>M94*D94</f>
        <v>27854.191208152817</v>
      </c>
      <c r="Q94" s="43">
        <f t="shared" si="62"/>
        <v>52782.179388678858</v>
      </c>
      <c r="R94" s="43">
        <f t="shared" si="63"/>
        <v>25169.672095351896</v>
      </c>
      <c r="S94" s="82">
        <f t="shared" si="64"/>
        <v>105806.04269218358</v>
      </c>
      <c r="T94" s="42">
        <f>IF(OR(G94="Yes",Summary!$F$25="EP"),S94*I94,P94)</f>
        <v>27854.191208152817</v>
      </c>
      <c r="U94" s="45">
        <f>IF(OR(G94="Yes",Summary!$F$25="EP"),S94*J94,Q94)</f>
        <v>52782.179388678858</v>
      </c>
      <c r="V94" s="45">
        <f>IF(OR(G94="yes",Summary!$F$25="EP"),S94*K94,R94)</f>
        <v>25169.672095351896</v>
      </c>
      <c r="W94" s="46">
        <f t="shared" si="65"/>
        <v>105806.04269218358</v>
      </c>
      <c r="X94" s="40">
        <f>T94/D94</f>
        <v>27854.191208152817</v>
      </c>
      <c r="Y94" s="40">
        <f t="shared" si="66"/>
        <v>50693.02607677089</v>
      </c>
      <c r="Z94" s="41">
        <f t="shared" si="67"/>
        <v>23253.068243042704</v>
      </c>
      <c r="AB94" s="47">
        <f t="shared" si="56"/>
        <v>100000</v>
      </c>
      <c r="AC94" s="48">
        <f t="shared" si="57"/>
        <v>102835.73812584452</v>
      </c>
      <c r="AD94" s="49">
        <f t="shared" si="58"/>
        <v>108242.36970483515</v>
      </c>
    </row>
    <row r="95" spans="2:30" x14ac:dyDescent="0.25">
      <c r="B95" s="10">
        <v>11</v>
      </c>
      <c r="C95" s="30"/>
      <c r="D95" s="30">
        <v>1</v>
      </c>
      <c r="E95" s="34">
        <f>'Theorretical Data'!F80</f>
        <v>0.945597888911063</v>
      </c>
      <c r="F95" s="34">
        <f>'Theorretical Data'!P80</f>
        <v>0.891195777822126</v>
      </c>
      <c r="G95" s="10" t="str">
        <f>'Theorretical Data'!K80</f>
        <v>Yes</v>
      </c>
      <c r="H95" s="34"/>
      <c r="I95" s="51">
        <f t="shared" si="59"/>
        <v>0.25</v>
      </c>
      <c r="J95" s="51">
        <f t="shared" si="60"/>
        <v>0.5</v>
      </c>
      <c r="K95" s="51">
        <f t="shared" si="61"/>
        <v>0.25</v>
      </c>
      <c r="L95" s="52">
        <f t="shared" si="54"/>
        <v>1</v>
      </c>
      <c r="M95" s="39">
        <f t="shared" si="68"/>
        <v>27854.191208152817</v>
      </c>
      <c r="N95" s="40">
        <f t="shared" si="69"/>
        <v>50693.02607677089</v>
      </c>
      <c r="O95" s="41">
        <f t="shared" si="70"/>
        <v>23253.068243042704</v>
      </c>
      <c r="P95" s="42">
        <f>M95*D95</f>
        <v>27854.191208152817</v>
      </c>
      <c r="Q95" s="43">
        <f t="shared" si="62"/>
        <v>47935.21844070802</v>
      </c>
      <c r="R95" s="43">
        <f t="shared" si="63"/>
        <v>20723.036239609421</v>
      </c>
      <c r="S95" s="82">
        <f t="shared" si="64"/>
        <v>96512.445888470247</v>
      </c>
      <c r="T95" s="42">
        <f>IF(OR(G95="Yes",Summary!$F$25="EP"),S95*I95,P95)</f>
        <v>24128.111472117562</v>
      </c>
      <c r="U95" s="45">
        <f>IF(OR(G95="Yes",Summary!$F$25="EP"),S95*J95,Q95)</f>
        <v>48256.222944235124</v>
      </c>
      <c r="V95" s="45">
        <f>IF(OR(G95="yes",Summary!$F$25="EP"),S95*K95,R95)</f>
        <v>24128.111472117562</v>
      </c>
      <c r="W95" s="46">
        <f t="shared" si="65"/>
        <v>96512.445888470247</v>
      </c>
      <c r="X95" s="40">
        <f>T95/D95</f>
        <v>24128.111472117562</v>
      </c>
      <c r="Y95" s="40">
        <f t="shared" si="66"/>
        <v>51032.498602345971</v>
      </c>
      <c r="Z95" s="41">
        <f t="shared" si="67"/>
        <v>27073.861964518081</v>
      </c>
      <c r="AB95" s="47">
        <f t="shared" si="56"/>
        <v>100000</v>
      </c>
      <c r="AC95" s="48">
        <f t="shared" si="57"/>
        <v>93392.38408998154</v>
      </c>
      <c r="AD95" s="49">
        <f t="shared" si="58"/>
        <v>89119.577782212597</v>
      </c>
    </row>
    <row r="96" spans="2:30" x14ac:dyDescent="0.25">
      <c r="B96" s="10">
        <v>12</v>
      </c>
      <c r="C96" s="30"/>
      <c r="D96" s="30">
        <v>1</v>
      </c>
      <c r="E96" s="34">
        <f>'Theorretical Data'!F81</f>
        <v>0.90000097934492962</v>
      </c>
      <c r="F96" s="34">
        <f>'Theorretical Data'!P81</f>
        <v>0.80000195868985924</v>
      </c>
      <c r="G96" s="10" t="str">
        <f>'Theorretical Data'!K81</f>
        <v>Yes</v>
      </c>
      <c r="H96" s="34"/>
      <c r="I96" s="51">
        <f t="shared" si="59"/>
        <v>0.25</v>
      </c>
      <c r="J96" s="51">
        <f t="shared" si="60"/>
        <v>0.5</v>
      </c>
      <c r="K96" s="51">
        <f t="shared" si="61"/>
        <v>0.25</v>
      </c>
      <c r="L96" s="52">
        <f t="shared" si="54"/>
        <v>1</v>
      </c>
      <c r="M96" s="39">
        <f t="shared" si="68"/>
        <v>24128.111472117562</v>
      </c>
      <c r="N96" s="40">
        <f t="shared" si="69"/>
        <v>51032.498602345971</v>
      </c>
      <c r="O96" s="41">
        <f t="shared" si="70"/>
        <v>27073.861964518081</v>
      </c>
      <c r="P96" s="42">
        <f>M96*D96</f>
        <v>24128.111472117562</v>
      </c>
      <c r="Q96" s="43">
        <f t="shared" si="62"/>
        <v>45929.298720530125</v>
      </c>
      <c r="R96" s="43">
        <f t="shared" si="63"/>
        <v>21659.142600913347</v>
      </c>
      <c r="S96" s="82">
        <f t="shared" si="64"/>
        <v>91716.55279356103</v>
      </c>
      <c r="T96" s="42">
        <f>IF(OR(G96="Yes",Summary!$F$25="EP"),S96*I96,P96)</f>
        <v>22929.138198390257</v>
      </c>
      <c r="U96" s="45">
        <f>IF(OR(G96="Yes",Summary!$F$25="EP"),S96*J96,Q96)</f>
        <v>45858.276396780515</v>
      </c>
      <c r="V96" s="45">
        <f>IF(OR(G96="yes",Summary!$F$25="EP"),S96*K96,R96)</f>
        <v>22929.138198390257</v>
      </c>
      <c r="W96" s="46">
        <f t="shared" si="65"/>
        <v>91716.55279356103</v>
      </c>
      <c r="X96" s="40">
        <f>T96/D96</f>
        <v>22929.138198390257</v>
      </c>
      <c r="Y96" s="40">
        <f t="shared" si="66"/>
        <v>50953.58499516156</v>
      </c>
      <c r="Z96" s="41">
        <f t="shared" si="67"/>
        <v>28661.352574612021</v>
      </c>
      <c r="AB96" s="47">
        <f t="shared" si="56"/>
        <v>100000</v>
      </c>
      <c r="AC96" s="48">
        <f t="shared" si="57"/>
        <v>88888.985614314035</v>
      </c>
      <c r="AD96" s="49">
        <f t="shared" si="58"/>
        <v>80000.195868985917</v>
      </c>
    </row>
    <row r="97" spans="2:30" x14ac:dyDescent="0.25">
      <c r="B97" s="10">
        <v>13</v>
      </c>
      <c r="C97" s="30"/>
      <c r="D97" s="30">
        <v>1</v>
      </c>
      <c r="E97" s="34">
        <f>'Theorretical Data'!F82</f>
        <v>0.94634270819995647</v>
      </c>
      <c r="F97" s="34">
        <f>'Theorretical Data'!P82</f>
        <v>0.89268541639991295</v>
      </c>
      <c r="G97" s="10" t="str">
        <f>'Theorretical Data'!K82</f>
        <v>No</v>
      </c>
      <c r="H97" s="34"/>
      <c r="I97" s="51">
        <f t="shared" si="59"/>
        <v>0.25</v>
      </c>
      <c r="J97" s="51">
        <f t="shared" si="60"/>
        <v>0.5</v>
      </c>
      <c r="K97" s="51">
        <f t="shared" si="61"/>
        <v>0.25</v>
      </c>
      <c r="L97" s="52">
        <f t="shared" si="54"/>
        <v>1</v>
      </c>
      <c r="M97" s="39">
        <f t="shared" si="68"/>
        <v>22929.138198390257</v>
      </c>
      <c r="N97" s="40">
        <f t="shared" si="69"/>
        <v>50953.58499516156</v>
      </c>
      <c r="O97" s="41">
        <f t="shared" si="70"/>
        <v>28661.352574612021</v>
      </c>
      <c r="P97" s="42">
        <f>M97*D97</f>
        <v>22929.138198390257</v>
      </c>
      <c r="Q97" s="43">
        <f t="shared" si="62"/>
        <v>48219.553616817859</v>
      </c>
      <c r="R97" s="43">
        <f t="shared" si="63"/>
        <v>25585.571457652248</v>
      </c>
      <c r="S97" s="82">
        <f t="shared" si="64"/>
        <v>96734.263272860364</v>
      </c>
      <c r="T97" s="42">
        <f>IF(OR(G97="Yes",Summary!$F$25="EP"),S97*I97,P97)</f>
        <v>22929.138198390257</v>
      </c>
      <c r="U97" s="45">
        <f>IF(OR(G97="Yes",Summary!$F$25="EP"),S97*J97,Q97)</f>
        <v>48219.553616817859</v>
      </c>
      <c r="V97" s="45">
        <f>IF(OR(G97="yes",Summary!$F$25="EP"),S97*K97,R97)</f>
        <v>25585.571457652248</v>
      </c>
      <c r="W97" s="46">
        <f t="shared" si="65"/>
        <v>96734.263272860364</v>
      </c>
      <c r="X97" s="40">
        <f>T97/D97</f>
        <v>22929.138198390257</v>
      </c>
      <c r="Y97" s="40">
        <f t="shared" si="66"/>
        <v>50953.58499516156</v>
      </c>
      <c r="Z97" s="41">
        <f t="shared" si="67"/>
        <v>28661.352574612021</v>
      </c>
      <c r="AB97" s="47">
        <f t="shared" si="56"/>
        <v>100000</v>
      </c>
      <c r="AC97" s="48">
        <f t="shared" si="57"/>
        <v>93465.946488884598</v>
      </c>
      <c r="AD97" s="49">
        <f t="shared" si="58"/>
        <v>89268.541639991294</v>
      </c>
    </row>
    <row r="98" spans="2:30" x14ac:dyDescent="0.25">
      <c r="B98" s="10">
        <v>14</v>
      </c>
      <c r="C98" s="30"/>
      <c r="D98" s="30">
        <v>1</v>
      </c>
      <c r="E98" s="34">
        <f>'Theorretical Data'!F83</f>
        <v>1.0420167036826642</v>
      </c>
      <c r="F98" s="34">
        <f>'Theorretical Data'!P83</f>
        <v>1.0840334073653282</v>
      </c>
      <c r="G98" s="10" t="str">
        <f>'Theorretical Data'!K83</f>
        <v>Yes</v>
      </c>
      <c r="H98" s="34"/>
      <c r="I98" s="51">
        <f t="shared" si="59"/>
        <v>0.25</v>
      </c>
      <c r="J98" s="51">
        <f t="shared" si="60"/>
        <v>0.5</v>
      </c>
      <c r="K98" s="51">
        <f t="shared" si="61"/>
        <v>0.25</v>
      </c>
      <c r="L98" s="52">
        <f t="shared" si="54"/>
        <v>1</v>
      </c>
      <c r="M98" s="39">
        <f t="shared" si="68"/>
        <v>22929.138198390257</v>
      </c>
      <c r="N98" s="40">
        <f t="shared" si="69"/>
        <v>50953.58499516156</v>
      </c>
      <c r="O98" s="41">
        <f t="shared" si="70"/>
        <v>28661.352574612021</v>
      </c>
      <c r="P98" s="42">
        <f>M98*D98</f>
        <v>22929.138198390257</v>
      </c>
      <c r="Q98" s="43">
        <f t="shared" si="62"/>
        <v>53094.486677472705</v>
      </c>
      <c r="R98" s="43">
        <f t="shared" si="63"/>
        <v>31069.86369115569</v>
      </c>
      <c r="S98" s="82">
        <f t="shared" si="64"/>
        <v>107093.48856701865</v>
      </c>
      <c r="T98" s="42">
        <f>IF(OR(G98="Yes",Summary!$F$25="EP"),S98*I98,P98)</f>
        <v>26773.372141754662</v>
      </c>
      <c r="U98" s="45">
        <f>IF(OR(G98="Yes",Summary!$F$25="EP"),S98*J98,Q98)</f>
        <v>53546.744283509324</v>
      </c>
      <c r="V98" s="45">
        <f>IF(OR(G98="yes",Summary!$F$25="EP"),S98*K98,R98)</f>
        <v>26773.372141754662</v>
      </c>
      <c r="W98" s="46">
        <f t="shared" si="65"/>
        <v>107093.48856701865</v>
      </c>
      <c r="X98" s="40">
        <f>T98/D98</f>
        <v>26773.372141754662</v>
      </c>
      <c r="Y98" s="40">
        <f t="shared" si="66"/>
        <v>51387.606450324667</v>
      </c>
      <c r="Z98" s="41">
        <f t="shared" si="67"/>
        <v>24697.921632162223</v>
      </c>
      <c r="AB98" s="47">
        <f t="shared" si="56"/>
        <v>100000</v>
      </c>
      <c r="AC98" s="48">
        <f t="shared" si="57"/>
        <v>102915.22999334955</v>
      </c>
      <c r="AD98" s="49">
        <f t="shared" si="58"/>
        <v>108403.34073653282</v>
      </c>
    </row>
    <row r="99" spans="2:30" x14ac:dyDescent="0.25">
      <c r="B99" s="10">
        <v>15</v>
      </c>
      <c r="C99" s="30"/>
      <c r="D99" s="30">
        <v>1</v>
      </c>
      <c r="E99" s="34">
        <f>'Theorretical Data'!F84</f>
        <v>1.099060735569487</v>
      </c>
      <c r="F99" s="34">
        <f>'Theorretical Data'!P84</f>
        <v>1.198121471138974</v>
      </c>
      <c r="G99" s="10" t="str">
        <f>'Theorretical Data'!K84</f>
        <v>Yes</v>
      </c>
      <c r="H99" s="34"/>
      <c r="I99" s="51">
        <f t="shared" si="59"/>
        <v>0.25</v>
      </c>
      <c r="J99" s="51">
        <f t="shared" si="60"/>
        <v>0.5</v>
      </c>
      <c r="K99" s="51">
        <f t="shared" si="61"/>
        <v>0.25</v>
      </c>
      <c r="L99" s="52">
        <f t="shared" si="54"/>
        <v>1</v>
      </c>
      <c r="M99" s="39">
        <f t="shared" si="68"/>
        <v>26773.372141754662</v>
      </c>
      <c r="N99" s="40">
        <f t="shared" si="69"/>
        <v>51387.606450324667</v>
      </c>
      <c r="O99" s="41">
        <f t="shared" si="70"/>
        <v>24697.921632162223</v>
      </c>
      <c r="P99" s="42">
        <f>M99*D99</f>
        <v>26773.372141754662</v>
      </c>
      <c r="Q99" s="43">
        <f t="shared" si="62"/>
        <v>56478.100544449146</v>
      </c>
      <c r="R99" s="43">
        <f t="shared" si="63"/>
        <v>29591.110200001294</v>
      </c>
      <c r="S99" s="82">
        <f t="shared" si="64"/>
        <v>112842.5828862051</v>
      </c>
      <c r="T99" s="42">
        <f>IF(OR(G99="Yes",Summary!$F$25="EP"),S99*I99,P99)</f>
        <v>28210.645721551275</v>
      </c>
      <c r="U99" s="45">
        <f>IF(OR(G99="Yes",Summary!$F$25="EP"),S99*J99,Q99)</f>
        <v>56421.291443102549</v>
      </c>
      <c r="V99" s="45">
        <f>IF(OR(G99="yes",Summary!$F$25="EP"),S99*K99,R99)</f>
        <v>28210.645721551275</v>
      </c>
      <c r="W99" s="46">
        <f t="shared" si="65"/>
        <v>112842.5828862051</v>
      </c>
      <c r="X99" s="40">
        <f>T99/D99</f>
        <v>28210.645721551275</v>
      </c>
      <c r="Y99" s="40">
        <f t="shared" si="66"/>
        <v>51335.917676894729</v>
      </c>
      <c r="Z99" s="41">
        <f t="shared" si="67"/>
        <v>23545.730880470157</v>
      </c>
      <c r="AB99" s="47">
        <f t="shared" si="56"/>
        <v>100000</v>
      </c>
      <c r="AC99" s="48">
        <f t="shared" si="57"/>
        <v>108549.20845130736</v>
      </c>
      <c r="AD99" s="49">
        <f t="shared" si="58"/>
        <v>119812.1471138974</v>
      </c>
    </row>
    <row r="100" spans="2:30" x14ac:dyDescent="0.25">
      <c r="B100" s="10">
        <v>16</v>
      </c>
      <c r="C100" s="30"/>
      <c r="D100" s="30">
        <v>1</v>
      </c>
      <c r="E100" s="34">
        <f>'Theorretical Data'!F85</f>
        <v>1.0650287840157118</v>
      </c>
      <c r="F100" s="34">
        <f>'Theorretical Data'!P85</f>
        <v>1.1300575680314233</v>
      </c>
      <c r="G100" s="10" t="str">
        <f>'Theorretical Data'!K85</f>
        <v>No</v>
      </c>
      <c r="H100" s="34"/>
      <c r="I100" s="51">
        <f t="shared" si="59"/>
        <v>0.25</v>
      </c>
      <c r="J100" s="51">
        <f t="shared" si="60"/>
        <v>0.5</v>
      </c>
      <c r="K100" s="51">
        <f t="shared" si="61"/>
        <v>0.25</v>
      </c>
      <c r="L100" s="52">
        <f t="shared" si="54"/>
        <v>1</v>
      </c>
      <c r="M100" s="39">
        <f t="shared" si="68"/>
        <v>28210.645721551275</v>
      </c>
      <c r="N100" s="40">
        <f t="shared" si="69"/>
        <v>51335.917676894729</v>
      </c>
      <c r="O100" s="41">
        <f t="shared" si="70"/>
        <v>23545.730880470157</v>
      </c>
      <c r="P100" s="42">
        <f>M100*D100</f>
        <v>28210.645721551275</v>
      </c>
      <c r="Q100" s="43">
        <f t="shared" si="62"/>
        <v>54674.22997975388</v>
      </c>
      <c r="R100" s="43">
        <f t="shared" si="63"/>
        <v>26608.031376306488</v>
      </c>
      <c r="S100" s="82">
        <f t="shared" si="64"/>
        <v>109492.90707761164</v>
      </c>
      <c r="T100" s="42">
        <f>IF(OR(G100="Yes",Summary!$F$25="EP"),S100*I100,P100)</f>
        <v>28210.645721551275</v>
      </c>
      <c r="U100" s="45">
        <f>IF(OR(G100="Yes",Summary!$F$25="EP"),S100*J100,Q100)</f>
        <v>54674.22997975388</v>
      </c>
      <c r="V100" s="45">
        <f>IF(OR(G100="yes",Summary!$F$25="EP"),S100*K100,R100)</f>
        <v>26608.031376306488</v>
      </c>
      <c r="W100" s="46">
        <f t="shared" si="65"/>
        <v>109492.90707761164</v>
      </c>
      <c r="X100" s="40">
        <f>T100/D100</f>
        <v>28210.645721551275</v>
      </c>
      <c r="Y100" s="40">
        <f t="shared" si="66"/>
        <v>51335.917676894729</v>
      </c>
      <c r="Z100" s="41">
        <f t="shared" si="67"/>
        <v>23545.730880470157</v>
      </c>
      <c r="AB100" s="47">
        <f t="shared" si="56"/>
        <v>100000</v>
      </c>
      <c r="AC100" s="48">
        <f t="shared" si="57"/>
        <v>105188.0280509345</v>
      </c>
      <c r="AD100" s="49">
        <f t="shared" si="58"/>
        <v>113005.75680314233</v>
      </c>
    </row>
    <row r="101" spans="2:30" x14ac:dyDescent="0.25">
      <c r="B101" s="10">
        <v>17</v>
      </c>
      <c r="C101" s="30"/>
      <c r="D101" s="30">
        <v>1</v>
      </c>
      <c r="E101" s="34">
        <f>'Theorretical Data'!F86</f>
        <v>0.97120966833349343</v>
      </c>
      <c r="F101" s="34">
        <f>'Theorretical Data'!P86</f>
        <v>0.94241933666698696</v>
      </c>
      <c r="G101" s="10" t="str">
        <f>'Theorretical Data'!K86</f>
        <v>No</v>
      </c>
      <c r="H101" s="34"/>
      <c r="I101" s="51">
        <f t="shared" si="59"/>
        <v>0.25</v>
      </c>
      <c r="J101" s="51">
        <f t="shared" si="60"/>
        <v>0.5</v>
      </c>
      <c r="K101" s="51">
        <f t="shared" si="61"/>
        <v>0.25</v>
      </c>
      <c r="L101" s="52">
        <f t="shared" si="54"/>
        <v>1</v>
      </c>
      <c r="M101" s="39">
        <f t="shared" si="68"/>
        <v>28210.645721551275</v>
      </c>
      <c r="N101" s="40">
        <f t="shared" si="69"/>
        <v>51335.917676894729</v>
      </c>
      <c r="O101" s="41">
        <f t="shared" si="70"/>
        <v>23545.730880470157</v>
      </c>
      <c r="P101" s="42">
        <f>M101*D101</f>
        <v>28210.645721551275</v>
      </c>
      <c r="Q101" s="43">
        <f t="shared" si="62"/>
        <v>49857.939580572449</v>
      </c>
      <c r="R101" s="43">
        <f t="shared" si="63"/>
        <v>22189.952077712078</v>
      </c>
      <c r="S101" s="82">
        <f t="shared" si="64"/>
        <v>100258.53737983581</v>
      </c>
      <c r="T101" s="42">
        <f>IF(OR(G101="Yes",Summary!$F$25="EP"),S101*I101,P101)</f>
        <v>28210.645721551275</v>
      </c>
      <c r="U101" s="45">
        <f>IF(OR(G101="Yes",Summary!$F$25="EP"),S101*J101,Q101)</f>
        <v>49857.939580572449</v>
      </c>
      <c r="V101" s="45">
        <f>IF(OR(G101="yes",Summary!$F$25="EP"),S101*K101,R101)</f>
        <v>22189.952077712078</v>
      </c>
      <c r="W101" s="46">
        <f t="shared" si="65"/>
        <v>100258.53737983581</v>
      </c>
      <c r="X101" s="40">
        <f>T101/D101</f>
        <v>28210.645721551275</v>
      </c>
      <c r="Y101" s="40">
        <f t="shared" si="66"/>
        <v>51335.917676894729</v>
      </c>
      <c r="Z101" s="41">
        <f t="shared" si="67"/>
        <v>23545.730880470157</v>
      </c>
      <c r="AB101" s="47">
        <f t="shared" si="56"/>
        <v>100000</v>
      </c>
      <c r="AC101" s="48">
        <f t="shared" si="57"/>
        <v>95921.942551456144</v>
      </c>
      <c r="AD101" s="49">
        <f t="shared" si="58"/>
        <v>94241.933666698693</v>
      </c>
    </row>
    <row r="102" spans="2:30" x14ac:dyDescent="0.25">
      <c r="B102" s="10">
        <v>18</v>
      </c>
      <c r="C102" s="30"/>
      <c r="D102" s="30">
        <v>1</v>
      </c>
      <c r="E102" s="34">
        <f>'Theorretical Data'!F87</f>
        <v>0.90386025081204435</v>
      </c>
      <c r="F102" s="34">
        <f>'Theorretical Data'!P87</f>
        <v>0.80772050162408859</v>
      </c>
      <c r="G102" s="10" t="str">
        <f>'Theorretical Data'!K87</f>
        <v>Yes</v>
      </c>
      <c r="H102" s="34"/>
      <c r="I102" s="51">
        <f t="shared" si="59"/>
        <v>0.25</v>
      </c>
      <c r="J102" s="51">
        <f t="shared" si="60"/>
        <v>0.5</v>
      </c>
      <c r="K102" s="51">
        <f t="shared" si="61"/>
        <v>0.25</v>
      </c>
      <c r="L102" s="52">
        <f t="shared" si="54"/>
        <v>1</v>
      </c>
      <c r="M102" s="39">
        <f t="shared" si="68"/>
        <v>28210.645721551275</v>
      </c>
      <c r="N102" s="40">
        <f t="shared" si="69"/>
        <v>51335.917676894729</v>
      </c>
      <c r="O102" s="41">
        <f t="shared" si="70"/>
        <v>23545.730880470157</v>
      </c>
      <c r="P102" s="42">
        <f>M102*D102</f>
        <v>28210.645721551275</v>
      </c>
      <c r="Q102" s="43">
        <f t="shared" si="62"/>
        <v>46400.495427104528</v>
      </c>
      <c r="R102" s="43">
        <f t="shared" si="63"/>
        <v>19018.369557879148</v>
      </c>
      <c r="S102" s="82">
        <f t="shared" si="64"/>
        <v>93629.510706534958</v>
      </c>
      <c r="T102" s="42">
        <f>IF(OR(G102="Yes",Summary!$F$25="EP"),S102*I102,P102)</f>
        <v>23407.37767663374</v>
      </c>
      <c r="U102" s="45">
        <f>IF(OR(G102="Yes",Summary!$F$25="EP"),S102*J102,Q102)</f>
        <v>46814.755353267479</v>
      </c>
      <c r="V102" s="45">
        <f>IF(OR(G102="yes",Summary!$F$25="EP"),S102*K102,R102)</f>
        <v>23407.37767663374</v>
      </c>
      <c r="W102" s="46">
        <f t="shared" si="65"/>
        <v>93629.510706534958</v>
      </c>
      <c r="X102" s="40">
        <f>T102/D102</f>
        <v>23407.37767663374</v>
      </c>
      <c r="Y102" s="40">
        <f t="shared" si="66"/>
        <v>51794.240659668634</v>
      </c>
      <c r="Z102" s="41">
        <f t="shared" si="67"/>
        <v>28979.551255128947</v>
      </c>
      <c r="AB102" s="47">
        <f t="shared" si="56"/>
        <v>100000</v>
      </c>
      <c r="AC102" s="48">
        <f t="shared" si="57"/>
        <v>89270.148228350066</v>
      </c>
      <c r="AD102" s="49">
        <f t="shared" si="58"/>
        <v>80772.050162408865</v>
      </c>
    </row>
    <row r="103" spans="2:30" ht="15.75" thickBot="1" x14ac:dyDescent="0.3">
      <c r="B103" s="10">
        <v>19</v>
      </c>
      <c r="C103" s="30"/>
      <c r="D103" s="30">
        <v>1</v>
      </c>
      <c r="E103" s="34">
        <f>'Theorretical Data'!F88</f>
        <v>0.92490127532283239</v>
      </c>
      <c r="F103" s="34">
        <f>'Theorretical Data'!P88</f>
        <v>0.84980255064566479</v>
      </c>
      <c r="G103" s="10" t="str">
        <f>'Theorretical Data'!K88</f>
        <v>No</v>
      </c>
      <c r="H103" s="34"/>
      <c r="I103" s="51">
        <f t="shared" si="59"/>
        <v>0.25</v>
      </c>
      <c r="J103" s="51">
        <f t="shared" si="60"/>
        <v>0.5</v>
      </c>
      <c r="K103" s="51">
        <f t="shared" si="61"/>
        <v>0.25</v>
      </c>
      <c r="L103" s="52">
        <f t="shared" si="54"/>
        <v>1</v>
      </c>
      <c r="M103" s="39">
        <f t="shared" si="68"/>
        <v>23407.37767663374</v>
      </c>
      <c r="N103" s="40">
        <f t="shared" si="69"/>
        <v>51794.240659668634</v>
      </c>
      <c r="O103" s="41">
        <f t="shared" si="70"/>
        <v>28979.551255128947</v>
      </c>
      <c r="P103" s="42">
        <f>M103*D103</f>
        <v>23407.37767663374</v>
      </c>
      <c r="Q103" s="43">
        <f t="shared" si="62"/>
        <v>47904.559240505223</v>
      </c>
      <c r="R103" s="43">
        <f t="shared" si="63"/>
        <v>24626.896573175356</v>
      </c>
      <c r="S103" s="82">
        <f t="shared" si="64"/>
        <v>95938.833490314311</v>
      </c>
      <c r="T103" s="42">
        <f>IF(OR(G103="Yes",Summary!$F$25="EP"),S103*I103,P103)</f>
        <v>23407.37767663374</v>
      </c>
      <c r="U103" s="45">
        <f>IF(OR(G103="Yes",Summary!$F$25="EP"),S103*J103,Q103)</f>
        <v>47904.559240505223</v>
      </c>
      <c r="V103" s="45">
        <f>IF(OR(G103="yes",Summary!$F$25="EP"),S103*K103,R103)</f>
        <v>24626.896573175356</v>
      </c>
      <c r="W103" s="46">
        <f t="shared" si="65"/>
        <v>95938.833490314311</v>
      </c>
      <c r="X103" s="40">
        <f>T103/D103</f>
        <v>23407.37767663374</v>
      </c>
      <c r="Y103" s="40">
        <f t="shared" si="66"/>
        <v>51794.240659668641</v>
      </c>
      <c r="Z103" s="41">
        <f t="shared" si="67"/>
        <v>28979.551255128947</v>
      </c>
      <c r="AB103" s="47">
        <f t="shared" si="56"/>
        <v>100000</v>
      </c>
      <c r="AC103" s="48">
        <f t="shared" si="57"/>
        <v>91348.274105958757</v>
      </c>
      <c r="AD103" s="49">
        <f t="shared" si="58"/>
        <v>84980.255064566474</v>
      </c>
    </row>
    <row r="104" spans="2:30" ht="15.75" thickBot="1" x14ac:dyDescent="0.3">
      <c r="B104" s="11">
        <v>20</v>
      </c>
      <c r="C104" s="31"/>
      <c r="D104" s="31">
        <v>1</v>
      </c>
      <c r="E104" s="53">
        <f>'Theorretical Data'!F89</f>
        <v>1.0149877209662952</v>
      </c>
      <c r="F104" s="53">
        <f>'Theorretical Data'!P89</f>
        <v>1.0299754419325904</v>
      </c>
      <c r="G104" s="11" t="str">
        <f>'Theorretical Data'!K89</f>
        <v>No</v>
      </c>
      <c r="H104" s="53"/>
      <c r="I104" s="55">
        <f t="shared" si="59"/>
        <v>0.25</v>
      </c>
      <c r="J104" s="55">
        <f t="shared" si="60"/>
        <v>0.5</v>
      </c>
      <c r="K104" s="55">
        <f t="shared" si="61"/>
        <v>0.25</v>
      </c>
      <c r="L104" s="56">
        <f t="shared" si="54"/>
        <v>1</v>
      </c>
      <c r="M104" s="57">
        <f t="shared" si="68"/>
        <v>23407.37767663374</v>
      </c>
      <c r="N104" s="58">
        <f t="shared" si="69"/>
        <v>51794.240659668641</v>
      </c>
      <c r="O104" s="59">
        <f t="shared" si="70"/>
        <v>28979.551255128947</v>
      </c>
      <c r="P104" s="60">
        <f>M104*D104</f>
        <v>23407.37767663374</v>
      </c>
      <c r="Q104" s="61">
        <f t="shared" si="62"/>
        <v>52570.518286336897</v>
      </c>
      <c r="R104" s="61">
        <f t="shared" si="63"/>
        <v>29848.22611100959</v>
      </c>
      <c r="S104" s="88">
        <f t="shared" si="64"/>
        <v>105826.12207398022</v>
      </c>
      <c r="T104" s="60">
        <f>IF(OR(G104="Yes",Summary!$F$25="EP"),S104*I104,P104)</f>
        <v>23407.37767663374</v>
      </c>
      <c r="U104" s="63">
        <f>IF(OR(G104="Yes",Summary!$F$25="EP"),S104*J104,Q104)</f>
        <v>52570.518286336897</v>
      </c>
      <c r="V104" s="63">
        <f>IF(OR(G104="yes",Summary!$F$25="EP"),S104*K104,R104)</f>
        <v>29848.22611100959</v>
      </c>
      <c r="W104" s="64">
        <f t="shared" si="65"/>
        <v>105826.12207398022</v>
      </c>
      <c r="X104" s="58">
        <f>T104/D104</f>
        <v>23407.37767663374</v>
      </c>
      <c r="Y104" s="58">
        <f t="shared" si="66"/>
        <v>51794.240659668641</v>
      </c>
      <c r="Z104" s="59">
        <f t="shared" si="67"/>
        <v>28979.551255128947</v>
      </c>
      <c r="AB104" s="65">
        <f t="shared" si="56"/>
        <v>100000</v>
      </c>
      <c r="AC104" s="66">
        <f t="shared" si="57"/>
        <v>100245.7008361773</v>
      </c>
      <c r="AD104" s="67">
        <f t="shared" si="58"/>
        <v>102997.54419325903</v>
      </c>
    </row>
    <row r="105" spans="2:30" x14ac:dyDescent="0.25">
      <c r="AB105" s="69"/>
      <c r="AC105" s="69"/>
      <c r="AD105" s="69"/>
    </row>
    <row r="106" spans="2:30" x14ac:dyDescent="0.25">
      <c r="B106" s="19" t="s">
        <v>40</v>
      </c>
      <c r="C106" s="19"/>
      <c r="AB106" s="69"/>
      <c r="AC106" s="69"/>
      <c r="AD106" s="69"/>
    </row>
    <row r="107" spans="2:30" x14ac:dyDescent="0.25">
      <c r="AB107" s="69"/>
      <c r="AC107" s="69"/>
      <c r="AD107" s="69"/>
    </row>
    <row r="108" spans="2:30" ht="15.75" thickBot="1" x14ac:dyDescent="0.3">
      <c r="B108" s="19" t="s">
        <v>22</v>
      </c>
      <c r="P108" s="34"/>
      <c r="Q108" s="34"/>
      <c r="R108" s="34"/>
      <c r="S108" s="34"/>
      <c r="T108" s="34"/>
      <c r="U108" s="34"/>
      <c r="V108" s="34"/>
      <c r="W108" s="34"/>
      <c r="AB108" s="69"/>
      <c r="AC108" s="69"/>
      <c r="AD108" s="69"/>
    </row>
    <row r="109" spans="2:30" ht="15.75" thickBot="1" x14ac:dyDescent="0.3">
      <c r="H109" s="24" t="s">
        <v>10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6" t="s">
        <v>18</v>
      </c>
      <c r="U109" s="27"/>
      <c r="V109" s="27"/>
      <c r="W109" s="27"/>
      <c r="X109" s="27"/>
      <c r="Y109" s="27"/>
      <c r="Z109" s="28"/>
      <c r="AB109" s="26" t="s">
        <v>20</v>
      </c>
      <c r="AC109" s="27"/>
      <c r="AD109" s="28"/>
    </row>
    <row r="110" spans="2:30" ht="30.75" thickBot="1" x14ac:dyDescent="0.3">
      <c r="B110" s="6" t="s">
        <v>4</v>
      </c>
      <c r="C110" s="3"/>
      <c r="D110" s="3" t="s">
        <v>5</v>
      </c>
      <c r="E110" s="4" t="s">
        <v>25</v>
      </c>
      <c r="F110" s="5" t="s">
        <v>6</v>
      </c>
      <c r="G110" s="96" t="s">
        <v>63</v>
      </c>
      <c r="H110" s="4" t="s">
        <v>10</v>
      </c>
      <c r="I110" s="4" t="s">
        <v>11</v>
      </c>
      <c r="J110" s="4" t="s">
        <v>26</v>
      </c>
      <c r="K110" s="4" t="s">
        <v>12</v>
      </c>
      <c r="L110" s="5" t="s">
        <v>13</v>
      </c>
      <c r="M110" s="3" t="s">
        <v>14</v>
      </c>
      <c r="N110" s="4" t="s">
        <v>54</v>
      </c>
      <c r="O110" s="4" t="s">
        <v>15</v>
      </c>
      <c r="P110" s="3" t="s">
        <v>7</v>
      </c>
      <c r="Q110" s="4" t="s">
        <v>55</v>
      </c>
      <c r="R110" s="4" t="s">
        <v>8</v>
      </c>
      <c r="S110" s="5" t="s">
        <v>53</v>
      </c>
      <c r="T110" s="3" t="s">
        <v>2</v>
      </c>
      <c r="U110" s="4" t="s">
        <v>56</v>
      </c>
      <c r="V110" s="4" t="s">
        <v>3</v>
      </c>
      <c r="W110" s="5" t="s">
        <v>16</v>
      </c>
      <c r="X110" s="4" t="s">
        <v>14</v>
      </c>
      <c r="Y110" s="4" t="s">
        <v>54</v>
      </c>
      <c r="Z110" s="5" t="s">
        <v>17</v>
      </c>
      <c r="AB110" s="21" t="s">
        <v>0</v>
      </c>
      <c r="AC110" s="22" t="s">
        <v>28</v>
      </c>
      <c r="AD110" s="23" t="s">
        <v>1</v>
      </c>
    </row>
    <row r="111" spans="2:30" x14ac:dyDescent="0.25">
      <c r="B111" s="77">
        <v>1</v>
      </c>
      <c r="C111" s="30"/>
      <c r="D111" s="30">
        <v>1</v>
      </c>
      <c r="E111" s="34">
        <f>'Theorretical Data'!F114</f>
        <v>0.98750000000000004</v>
      </c>
      <c r="F111" s="34">
        <f>'Theorretical Data'!P114</f>
        <v>1</v>
      </c>
      <c r="G111" s="77" t="str">
        <f>'Theorretical Data'!K114</f>
        <v>No</v>
      </c>
      <c r="H111" s="73">
        <f>H9</f>
        <v>100000</v>
      </c>
      <c r="I111" s="70">
        <f>I9</f>
        <v>0.5</v>
      </c>
      <c r="J111" s="70">
        <f>J9</f>
        <v>0</v>
      </c>
      <c r="K111" s="70">
        <f>K9</f>
        <v>0.5</v>
      </c>
      <c r="L111" s="38">
        <f>I111+J111+K111</f>
        <v>1</v>
      </c>
      <c r="M111" s="39">
        <f>(H111*I111)/D111</f>
        <v>50000</v>
      </c>
      <c r="N111" s="40">
        <f>(H111*J111)/E111</f>
        <v>0</v>
      </c>
      <c r="O111" s="41">
        <f>(H111*K111)/F111</f>
        <v>50000</v>
      </c>
      <c r="P111" s="42">
        <f>M111*D111</f>
        <v>50000</v>
      </c>
      <c r="Q111" s="43">
        <f>N111*E111</f>
        <v>0</v>
      </c>
      <c r="R111" s="43">
        <f>O111*F111</f>
        <v>50000</v>
      </c>
      <c r="S111" s="44">
        <f>SUM(P111:R111)</f>
        <v>100000</v>
      </c>
      <c r="T111" s="42">
        <f>IF(OR(G111="Yes",Summary!$F$25="EP"),S111*I111,P111)</f>
        <v>50000</v>
      </c>
      <c r="U111" s="45">
        <f>IF(OR(G111="Yes",Summary!$F$25="EP"),S111*J111,Q111)</f>
        <v>0</v>
      </c>
      <c r="V111" s="45">
        <f>IF(OR(G111="yes",Summary!$F$25="EP"),S111*K111,R111)</f>
        <v>50000</v>
      </c>
      <c r="W111" s="46">
        <f>SUM(T111:V111)</f>
        <v>100000</v>
      </c>
      <c r="X111" s="40">
        <f>T111/D111</f>
        <v>50000</v>
      </c>
      <c r="Y111" s="40">
        <f>U111/E111</f>
        <v>0</v>
      </c>
      <c r="Z111" s="41">
        <f>V111/F111</f>
        <v>50000</v>
      </c>
      <c r="AB111" s="47">
        <f>($H$9/$D$9)*D111</f>
        <v>100000</v>
      </c>
      <c r="AC111" s="48">
        <f>($H$9/$E$9)*E111</f>
        <v>97530.864197530871</v>
      </c>
      <c r="AD111" s="49">
        <f>($H$9/$F$9)*F111</f>
        <v>100000</v>
      </c>
    </row>
    <row r="112" spans="2:30" x14ac:dyDescent="0.25">
      <c r="B112" s="10">
        <v>2</v>
      </c>
      <c r="C112" s="30"/>
      <c r="D112" s="30">
        <v>1</v>
      </c>
      <c r="E112" s="34">
        <f>'Theorretical Data'!F115</f>
        <v>1.0591470984807898</v>
      </c>
      <c r="F112" s="34">
        <f>'Theorretical Data'!P115</f>
        <v>1.1307941969615793</v>
      </c>
      <c r="G112" s="10" t="str">
        <f>'Theorretical Data'!K115</f>
        <v>Yes</v>
      </c>
      <c r="H112" s="74"/>
      <c r="I112" s="51">
        <f>I111</f>
        <v>0.5</v>
      </c>
      <c r="J112" s="51">
        <f>J111</f>
        <v>0</v>
      </c>
      <c r="K112" s="51">
        <f>K111</f>
        <v>0.5</v>
      </c>
      <c r="L112" s="52">
        <f t="shared" ref="L112:L130" si="71">I112+J112+K112</f>
        <v>1</v>
      </c>
      <c r="M112" s="39">
        <f t="shared" ref="M112:O113" si="72">X111</f>
        <v>50000</v>
      </c>
      <c r="N112" s="40">
        <f t="shared" si="72"/>
        <v>0</v>
      </c>
      <c r="O112" s="41">
        <f t="shared" si="72"/>
        <v>50000</v>
      </c>
      <c r="P112" s="42">
        <f>M112*D112</f>
        <v>50000</v>
      </c>
      <c r="Q112" s="43">
        <f>N112*E112</f>
        <v>0</v>
      </c>
      <c r="R112" s="43">
        <f>O112*F112</f>
        <v>56539.709848078965</v>
      </c>
      <c r="S112" s="44">
        <f>SUM(P112:R112)</f>
        <v>106539.70984807896</v>
      </c>
      <c r="T112" s="42">
        <f>IF(OR(G112="Yes",Summary!$F$25="EP"),S112*I112,P112)</f>
        <v>53269.854924039479</v>
      </c>
      <c r="U112" s="45">
        <f>IF(OR(G112="Yes",Summary!$F$25="EP"),S112*J112,Q112)</f>
        <v>0</v>
      </c>
      <c r="V112" s="45">
        <f>IF(OR(G112="yes",Summary!$F$25="EP"),S112*K112,R112)</f>
        <v>53269.854924039479</v>
      </c>
      <c r="W112" s="46">
        <f>SUM(T112:V112)</f>
        <v>106539.70984807896</v>
      </c>
      <c r="X112" s="40">
        <f>T112/D112</f>
        <v>53269.854924039479</v>
      </c>
      <c r="Y112" s="40">
        <f>U112/E112</f>
        <v>0</v>
      </c>
      <c r="Z112" s="41">
        <f>V112/F112</f>
        <v>47108.355408238276</v>
      </c>
      <c r="AB112" s="47">
        <f t="shared" ref="AB112:AB130" si="73">($H$9/$D$9)*D112</f>
        <v>100000</v>
      </c>
      <c r="AC112" s="48">
        <f t="shared" ref="AC112:AC130" si="74">($H$9/$E$9)*E112</f>
        <v>104607.12083760888</v>
      </c>
      <c r="AD112" s="49">
        <f t="shared" ref="AD112:AD130" si="75">($H$9/$F$9)*F112</f>
        <v>113079.41969615793</v>
      </c>
    </row>
    <row r="113" spans="2:30" x14ac:dyDescent="0.25">
      <c r="B113" s="10">
        <v>3</v>
      </c>
      <c r="C113" s="30"/>
      <c r="D113" s="30">
        <v>1</v>
      </c>
      <c r="E113" s="34">
        <f>'Theorretical Data'!F116</f>
        <v>1.0534297426825683</v>
      </c>
      <c r="F113" s="34">
        <f>'Theorretical Data'!P116</f>
        <v>1.1068594853651363</v>
      </c>
      <c r="G113" s="10" t="str">
        <f>'Theorretical Data'!K116</f>
        <v>No</v>
      </c>
      <c r="H113" s="34"/>
      <c r="I113" s="51">
        <f t="shared" ref="I113:I130" si="76">I112</f>
        <v>0.5</v>
      </c>
      <c r="J113" s="51">
        <f t="shared" ref="J113:J130" si="77">J112</f>
        <v>0</v>
      </c>
      <c r="K113" s="51">
        <f t="shared" ref="K113:K130" si="78">K112</f>
        <v>0.5</v>
      </c>
      <c r="L113" s="52">
        <f t="shared" si="71"/>
        <v>1</v>
      </c>
      <c r="M113" s="39">
        <f t="shared" si="72"/>
        <v>53269.854924039479</v>
      </c>
      <c r="N113" s="40">
        <f t="shared" si="72"/>
        <v>0</v>
      </c>
      <c r="O113" s="41">
        <f t="shared" si="72"/>
        <v>47108.355408238276</v>
      </c>
      <c r="P113" s="42">
        <f>M113*D113</f>
        <v>53269.854924039479</v>
      </c>
      <c r="Q113" s="43">
        <f t="shared" ref="Q113:Q130" si="79">N113*E113</f>
        <v>0</v>
      </c>
      <c r="R113" s="43">
        <f t="shared" ref="R113:R130" si="80">O113*F113</f>
        <v>52142.330023560557</v>
      </c>
      <c r="S113" s="44">
        <f t="shared" ref="S113:S130" si="81">SUM(P113:R113)</f>
        <v>105412.18494760004</v>
      </c>
      <c r="T113" s="42">
        <f>IF(OR(G113="Yes",Summary!$F$25="EP"),S113*I113,P113)</f>
        <v>53269.854924039479</v>
      </c>
      <c r="U113" s="45">
        <f>IF(OR(G113="Yes",Summary!$F$25="EP"),S113*J113,Q113)</f>
        <v>0</v>
      </c>
      <c r="V113" s="45">
        <f>IF(OR(G113="yes",Summary!$F$25="EP"),S113*K113,R113)</f>
        <v>52142.330023560557</v>
      </c>
      <c r="W113" s="46">
        <f t="shared" ref="W113:W130" si="82">SUM(T113:V113)</f>
        <v>105412.18494760004</v>
      </c>
      <c r="X113" s="40">
        <f>T113/D113</f>
        <v>53269.854924039479</v>
      </c>
      <c r="Y113" s="40">
        <f t="shared" ref="Y113:Y130" si="83">U113/E113</f>
        <v>0</v>
      </c>
      <c r="Z113" s="41">
        <f t="shared" ref="Z113:Z130" si="84">V113/F113</f>
        <v>47108.355408238276</v>
      </c>
      <c r="AB113" s="47">
        <f t="shared" si="73"/>
        <v>100000</v>
      </c>
      <c r="AC113" s="48">
        <f t="shared" si="74"/>
        <v>104042.44372173514</v>
      </c>
      <c r="AD113" s="49">
        <f t="shared" si="75"/>
        <v>110685.94853651364</v>
      </c>
    </row>
    <row r="114" spans="2:30" x14ac:dyDescent="0.25">
      <c r="B114" s="10">
        <v>4</v>
      </c>
      <c r="C114" s="30"/>
      <c r="D114" s="30">
        <v>1</v>
      </c>
      <c r="E114" s="34">
        <f>'Theorretical Data'!F117</f>
        <v>0.96411200080598691</v>
      </c>
      <c r="F114" s="34">
        <f>'Theorretical Data'!P117</f>
        <v>0.91572400161197354</v>
      </c>
      <c r="G114" s="10" t="str">
        <f>'Theorretical Data'!K117</f>
        <v>No</v>
      </c>
      <c r="H114" s="34"/>
      <c r="I114" s="51">
        <f t="shared" si="76"/>
        <v>0.5</v>
      </c>
      <c r="J114" s="51">
        <f t="shared" si="77"/>
        <v>0</v>
      </c>
      <c r="K114" s="51">
        <f t="shared" si="78"/>
        <v>0.5</v>
      </c>
      <c r="L114" s="52">
        <f t="shared" si="71"/>
        <v>1</v>
      </c>
      <c r="M114" s="39">
        <f t="shared" ref="M114:M130" si="85">X113</f>
        <v>53269.854924039479</v>
      </c>
      <c r="N114" s="40">
        <f t="shared" ref="N114:N130" si="86">Y113</f>
        <v>0</v>
      </c>
      <c r="O114" s="41">
        <f t="shared" ref="O114:O130" si="87">Z113</f>
        <v>47108.355408238276</v>
      </c>
      <c r="P114" s="42">
        <f>M114*D114</f>
        <v>53269.854924039479</v>
      </c>
      <c r="Q114" s="43">
        <f t="shared" si="79"/>
        <v>0</v>
      </c>
      <c r="R114" s="43">
        <f t="shared" si="80"/>
        <v>43138.251723791007</v>
      </c>
      <c r="S114" s="44">
        <f t="shared" si="81"/>
        <v>96408.106647830486</v>
      </c>
      <c r="T114" s="42">
        <f>IF(OR(G114="Yes",Summary!$F$25="EP"),S114*I114,P114)</f>
        <v>53269.854924039479</v>
      </c>
      <c r="U114" s="45">
        <f>IF(OR(G114="Yes",Summary!$F$25="EP"),S114*J114,Q114)</f>
        <v>0</v>
      </c>
      <c r="V114" s="45">
        <f>IF(OR(G114="yes",Summary!$F$25="EP"),S114*K114,R114)</f>
        <v>43138.251723791007</v>
      </c>
      <c r="W114" s="46">
        <f t="shared" si="82"/>
        <v>96408.106647830486</v>
      </c>
      <c r="X114" s="40">
        <f>T114/D114</f>
        <v>53269.854924039479</v>
      </c>
      <c r="Y114" s="40">
        <f t="shared" si="83"/>
        <v>0</v>
      </c>
      <c r="Z114" s="41">
        <f t="shared" si="84"/>
        <v>47108.355408238276</v>
      </c>
      <c r="AB114" s="47">
        <f t="shared" si="73"/>
        <v>100000</v>
      </c>
      <c r="AC114" s="48">
        <f t="shared" si="74"/>
        <v>95220.938351208591</v>
      </c>
      <c r="AD114" s="49">
        <f t="shared" si="75"/>
        <v>91572.400161197351</v>
      </c>
    </row>
    <row r="115" spans="2:30" x14ac:dyDescent="0.25">
      <c r="B115" s="10">
        <v>5</v>
      </c>
      <c r="C115" s="30"/>
      <c r="D115" s="30">
        <v>1</v>
      </c>
      <c r="E115" s="34">
        <f>'Theorretical Data'!F118</f>
        <v>0.86181975046920734</v>
      </c>
      <c r="F115" s="34">
        <f>'Theorretical Data'!P118</f>
        <v>0.69863950093841443</v>
      </c>
      <c r="G115" s="10" t="str">
        <f>'Theorretical Data'!K118</f>
        <v>Yes</v>
      </c>
      <c r="H115" s="34"/>
      <c r="I115" s="51">
        <f t="shared" si="76"/>
        <v>0.5</v>
      </c>
      <c r="J115" s="51">
        <f t="shared" si="77"/>
        <v>0</v>
      </c>
      <c r="K115" s="51">
        <f t="shared" si="78"/>
        <v>0.5</v>
      </c>
      <c r="L115" s="52">
        <f t="shared" si="71"/>
        <v>1</v>
      </c>
      <c r="M115" s="39">
        <f t="shared" si="85"/>
        <v>53269.854924039479</v>
      </c>
      <c r="N115" s="40">
        <f t="shared" si="86"/>
        <v>0</v>
      </c>
      <c r="O115" s="41">
        <f t="shared" si="87"/>
        <v>47108.355408238276</v>
      </c>
      <c r="P115" s="42">
        <f>M115*D115</f>
        <v>53269.854924039479</v>
      </c>
      <c r="Q115" s="43">
        <f t="shared" si="79"/>
        <v>0</v>
      </c>
      <c r="R115" s="43">
        <f t="shared" si="80"/>
        <v>32911.757912441048</v>
      </c>
      <c r="S115" s="44">
        <f t="shared" si="81"/>
        <v>86181.612836480519</v>
      </c>
      <c r="T115" s="42">
        <f>IF(OR(G115="Yes",Summary!$F$25="EP"),S115*I115,P115)</f>
        <v>43090.80641824026</v>
      </c>
      <c r="U115" s="45">
        <f>IF(OR(G115="Yes",Summary!$F$25="EP"),S115*J115,Q115)</f>
        <v>0</v>
      </c>
      <c r="V115" s="45">
        <f>IF(OR(G115="yes",Summary!$F$25="EP"),S115*K115,R115)</f>
        <v>43090.80641824026</v>
      </c>
      <c r="W115" s="46">
        <f t="shared" si="82"/>
        <v>86181.612836480519</v>
      </c>
      <c r="X115" s="40">
        <f>T115/D115</f>
        <v>43090.80641824026</v>
      </c>
      <c r="Y115" s="40">
        <f t="shared" si="83"/>
        <v>0</v>
      </c>
      <c r="Z115" s="41">
        <f t="shared" si="84"/>
        <v>61678.170730914258</v>
      </c>
      <c r="AB115" s="47">
        <f t="shared" si="73"/>
        <v>100000</v>
      </c>
      <c r="AC115" s="48">
        <f t="shared" si="74"/>
        <v>85118.000046341462</v>
      </c>
      <c r="AD115" s="49">
        <f t="shared" si="75"/>
        <v>69863.950093841442</v>
      </c>
    </row>
    <row r="116" spans="2:30" x14ac:dyDescent="0.25">
      <c r="B116" s="10">
        <v>6</v>
      </c>
      <c r="C116" s="30"/>
      <c r="D116" s="30">
        <v>1</v>
      </c>
      <c r="E116" s="34">
        <f>'Theorretical Data'!F119</f>
        <v>0.82910757253368639</v>
      </c>
      <c r="F116" s="34">
        <f>'Theorretical Data'!P119</f>
        <v>0.62071514506737246</v>
      </c>
      <c r="G116" s="10" t="str">
        <f>'Theorretical Data'!K119</f>
        <v>Yes</v>
      </c>
      <c r="H116" s="34"/>
      <c r="I116" s="51">
        <f t="shared" si="76"/>
        <v>0.5</v>
      </c>
      <c r="J116" s="51">
        <f t="shared" si="77"/>
        <v>0</v>
      </c>
      <c r="K116" s="51">
        <f t="shared" si="78"/>
        <v>0.5</v>
      </c>
      <c r="L116" s="52">
        <f t="shared" si="71"/>
        <v>1</v>
      </c>
      <c r="M116" s="39">
        <f t="shared" si="85"/>
        <v>43090.80641824026</v>
      </c>
      <c r="N116" s="40">
        <f t="shared" si="86"/>
        <v>0</v>
      </c>
      <c r="O116" s="41">
        <f t="shared" si="87"/>
        <v>61678.170730914258</v>
      </c>
      <c r="P116" s="42">
        <f>M116*D116</f>
        <v>43090.80641824026</v>
      </c>
      <c r="Q116" s="43">
        <f t="shared" si="79"/>
        <v>0</v>
      </c>
      <c r="R116" s="43">
        <f t="shared" si="80"/>
        <v>38284.574692729613</v>
      </c>
      <c r="S116" s="44">
        <f t="shared" si="81"/>
        <v>81375.381110969873</v>
      </c>
      <c r="T116" s="42">
        <f>IF(OR(G116="Yes",Summary!$F$25="EP"),S116*I116,P116)</f>
        <v>40687.690555484936</v>
      </c>
      <c r="U116" s="45">
        <f>IF(OR(G116="Yes",Summary!$F$25="EP"),S116*J116,Q116)</f>
        <v>0</v>
      </c>
      <c r="V116" s="45">
        <f>IF(OR(G116="yes",Summary!$F$25="EP"),S116*K116,R116)</f>
        <v>40687.690555484936</v>
      </c>
      <c r="W116" s="46">
        <f t="shared" si="82"/>
        <v>81375.381110969873</v>
      </c>
      <c r="X116" s="40">
        <f>T116/D116</f>
        <v>40687.690555484936</v>
      </c>
      <c r="Y116" s="40">
        <f t="shared" si="83"/>
        <v>0</v>
      </c>
      <c r="Z116" s="41">
        <f t="shared" si="84"/>
        <v>65549.698406454525</v>
      </c>
      <c r="AB116" s="47">
        <f t="shared" si="73"/>
        <v>100000</v>
      </c>
      <c r="AC116" s="48">
        <f t="shared" si="74"/>
        <v>81887.167657648039</v>
      </c>
      <c r="AD116" s="49">
        <f t="shared" si="75"/>
        <v>62071.514506737243</v>
      </c>
    </row>
    <row r="117" spans="2:30" x14ac:dyDescent="0.25">
      <c r="B117" s="10">
        <v>7</v>
      </c>
      <c r="C117" s="30"/>
      <c r="D117" s="30">
        <v>1</v>
      </c>
      <c r="E117" s="34">
        <f>'Theorretical Data'!F120</f>
        <v>0.8845584501801077</v>
      </c>
      <c r="F117" s="34">
        <f>'Theorretical Data'!P120</f>
        <v>0.71911690036021492</v>
      </c>
      <c r="G117" s="10" t="str">
        <f>'Theorretical Data'!K120</f>
        <v>No</v>
      </c>
      <c r="H117" s="34"/>
      <c r="I117" s="51">
        <f t="shared" si="76"/>
        <v>0.5</v>
      </c>
      <c r="J117" s="51">
        <f t="shared" si="77"/>
        <v>0</v>
      </c>
      <c r="K117" s="51">
        <f t="shared" si="78"/>
        <v>0.5</v>
      </c>
      <c r="L117" s="52">
        <f t="shared" si="71"/>
        <v>1</v>
      </c>
      <c r="M117" s="39">
        <f t="shared" si="85"/>
        <v>40687.690555484936</v>
      </c>
      <c r="N117" s="40">
        <f t="shared" si="86"/>
        <v>0</v>
      </c>
      <c r="O117" s="41">
        <f t="shared" si="87"/>
        <v>65549.698406454525</v>
      </c>
      <c r="P117" s="42">
        <f>M117*D117</f>
        <v>40687.690555484936</v>
      </c>
      <c r="Q117" s="43">
        <f t="shared" si="79"/>
        <v>0</v>
      </c>
      <c r="R117" s="43">
        <f t="shared" si="80"/>
        <v>47137.895937596499</v>
      </c>
      <c r="S117" s="44">
        <f t="shared" si="81"/>
        <v>87825.586493081442</v>
      </c>
      <c r="T117" s="42">
        <f>IF(OR(G117="Yes",Summary!$F$25="EP"),S117*I117,P117)</f>
        <v>40687.690555484936</v>
      </c>
      <c r="U117" s="45">
        <f>IF(OR(G117="Yes",Summary!$F$25="EP"),S117*J117,Q117)</f>
        <v>0</v>
      </c>
      <c r="V117" s="45">
        <f>IF(OR(G117="yes",Summary!$F$25="EP"),S117*K117,R117)</f>
        <v>47137.895937596499</v>
      </c>
      <c r="W117" s="46">
        <f t="shared" si="82"/>
        <v>87825.586493081442</v>
      </c>
      <c r="X117" s="40">
        <f>T117/D117</f>
        <v>40687.690555484936</v>
      </c>
      <c r="Y117" s="40">
        <f t="shared" si="83"/>
        <v>0</v>
      </c>
      <c r="Z117" s="41">
        <f t="shared" si="84"/>
        <v>65549.698406454525</v>
      </c>
      <c r="AB117" s="47">
        <f t="shared" si="73"/>
        <v>100000</v>
      </c>
      <c r="AC117" s="48">
        <f t="shared" si="74"/>
        <v>87363.797548652612</v>
      </c>
      <c r="AD117" s="49">
        <f t="shared" si="75"/>
        <v>71911.690036021493</v>
      </c>
    </row>
    <row r="118" spans="2:30" x14ac:dyDescent="0.25">
      <c r="B118" s="10">
        <v>8</v>
      </c>
      <c r="C118" s="30"/>
      <c r="D118" s="30">
        <v>1</v>
      </c>
      <c r="E118" s="34">
        <f>'Theorretical Data'!F121</f>
        <v>0.96569865987187931</v>
      </c>
      <c r="F118" s="34">
        <f>'Theorretical Data'!P121</f>
        <v>0.86889731974375795</v>
      </c>
      <c r="G118" s="10" t="str">
        <f>'Theorretical Data'!K121</f>
        <v>Yes</v>
      </c>
      <c r="H118" s="34"/>
      <c r="I118" s="51">
        <f t="shared" si="76"/>
        <v>0.5</v>
      </c>
      <c r="J118" s="51">
        <f t="shared" si="77"/>
        <v>0</v>
      </c>
      <c r="K118" s="51">
        <f t="shared" si="78"/>
        <v>0.5</v>
      </c>
      <c r="L118" s="52">
        <f t="shared" si="71"/>
        <v>1</v>
      </c>
      <c r="M118" s="39">
        <f t="shared" si="85"/>
        <v>40687.690555484936</v>
      </c>
      <c r="N118" s="40">
        <f t="shared" si="86"/>
        <v>0</v>
      </c>
      <c r="O118" s="41">
        <f t="shared" si="87"/>
        <v>65549.698406454525</v>
      </c>
      <c r="P118" s="42">
        <f>M118*D118</f>
        <v>40687.690555484936</v>
      </c>
      <c r="Q118" s="43">
        <f t="shared" si="79"/>
        <v>0</v>
      </c>
      <c r="R118" s="43">
        <f t="shared" si="80"/>
        <v>56955.957255380017</v>
      </c>
      <c r="S118" s="44">
        <f t="shared" si="81"/>
        <v>97643.647810864961</v>
      </c>
      <c r="T118" s="42">
        <f>IF(OR(G118="Yes",Summary!$F$25="EP"),S118*I118,P118)</f>
        <v>48821.82390543248</v>
      </c>
      <c r="U118" s="45">
        <f>IF(OR(G118="Yes",Summary!$F$25="EP"),S118*J118,Q118)</f>
        <v>0</v>
      </c>
      <c r="V118" s="45">
        <f>IF(OR(G118="yes",Summary!$F$25="EP"),S118*K118,R118)</f>
        <v>48821.82390543248</v>
      </c>
      <c r="W118" s="46">
        <f t="shared" si="82"/>
        <v>97643.647810864961</v>
      </c>
      <c r="X118" s="40">
        <f>T118/D118</f>
        <v>48821.82390543248</v>
      </c>
      <c r="Y118" s="40">
        <f t="shared" si="83"/>
        <v>0</v>
      </c>
      <c r="Z118" s="41">
        <f t="shared" si="84"/>
        <v>56188.254694847346</v>
      </c>
      <c r="AB118" s="47">
        <f t="shared" si="73"/>
        <v>100000</v>
      </c>
      <c r="AC118" s="48">
        <f t="shared" si="74"/>
        <v>95377.645419444874</v>
      </c>
      <c r="AD118" s="49">
        <f t="shared" si="75"/>
        <v>86889.731974375798</v>
      </c>
    </row>
    <row r="119" spans="2:30" x14ac:dyDescent="0.25">
      <c r="B119" s="10">
        <v>9</v>
      </c>
      <c r="C119" s="30"/>
      <c r="D119" s="30">
        <v>1</v>
      </c>
      <c r="E119" s="34">
        <f>'Theorretical Data'!F122</f>
        <v>0.98643582466233859</v>
      </c>
      <c r="F119" s="34">
        <f>'Theorretical Data'!P122</f>
        <v>0.89787164932467656</v>
      </c>
      <c r="G119" s="10" t="str">
        <f>'Theorretical Data'!K122</f>
        <v>Yes</v>
      </c>
      <c r="H119" s="34"/>
      <c r="I119" s="51">
        <f t="shared" si="76"/>
        <v>0.5</v>
      </c>
      <c r="J119" s="51">
        <f t="shared" si="77"/>
        <v>0</v>
      </c>
      <c r="K119" s="51">
        <f t="shared" si="78"/>
        <v>0.5</v>
      </c>
      <c r="L119" s="52">
        <f t="shared" si="71"/>
        <v>1</v>
      </c>
      <c r="M119" s="39">
        <f t="shared" si="85"/>
        <v>48821.82390543248</v>
      </c>
      <c r="N119" s="40">
        <f t="shared" si="86"/>
        <v>0</v>
      </c>
      <c r="O119" s="41">
        <f t="shared" si="87"/>
        <v>56188.254694847346</v>
      </c>
      <c r="P119" s="42">
        <f>M119*D119</f>
        <v>48821.82390543248</v>
      </c>
      <c r="Q119" s="43">
        <f t="shared" si="79"/>
        <v>0</v>
      </c>
      <c r="R119" s="43">
        <f t="shared" si="80"/>
        <v>50449.840915537585</v>
      </c>
      <c r="S119" s="44">
        <f t="shared" si="81"/>
        <v>99271.664820970065</v>
      </c>
      <c r="T119" s="42">
        <f>IF(OR(G119="Yes",Summary!$F$25="EP"),S119*I119,P119)</f>
        <v>49635.832410485033</v>
      </c>
      <c r="U119" s="45">
        <f>IF(OR(G119="Yes",Summary!$F$25="EP"),S119*J119,Q119)</f>
        <v>0</v>
      </c>
      <c r="V119" s="45">
        <f>IF(OR(G119="yes",Summary!$F$25="EP"),S119*K119,R119)</f>
        <v>49635.832410485033</v>
      </c>
      <c r="W119" s="46">
        <f t="shared" si="82"/>
        <v>99271.664820970065</v>
      </c>
      <c r="X119" s="40">
        <f>T119/D119</f>
        <v>49635.832410485033</v>
      </c>
      <c r="Y119" s="40">
        <f t="shared" si="83"/>
        <v>0</v>
      </c>
      <c r="Z119" s="41">
        <f t="shared" si="84"/>
        <v>55281.656846853366</v>
      </c>
      <c r="AB119" s="47">
        <f t="shared" si="73"/>
        <v>100000</v>
      </c>
      <c r="AC119" s="48">
        <f t="shared" si="74"/>
        <v>97425.76046047789</v>
      </c>
      <c r="AD119" s="49">
        <f t="shared" si="75"/>
        <v>89787.164932467655</v>
      </c>
    </row>
    <row r="120" spans="2:30" x14ac:dyDescent="0.25">
      <c r="B120" s="10">
        <v>10</v>
      </c>
      <c r="C120" s="30"/>
      <c r="D120" s="30">
        <v>1</v>
      </c>
      <c r="E120" s="34">
        <f>'Theorretical Data'!F123</f>
        <v>0.91621184852417614</v>
      </c>
      <c r="F120" s="34">
        <f>'Theorretical Data'!P123</f>
        <v>0.74492369704835149</v>
      </c>
      <c r="G120" s="10" t="str">
        <f>'Theorretical Data'!K123</f>
        <v>No</v>
      </c>
      <c r="H120" s="34"/>
      <c r="I120" s="51">
        <f t="shared" si="76"/>
        <v>0.5</v>
      </c>
      <c r="J120" s="51">
        <f t="shared" si="77"/>
        <v>0</v>
      </c>
      <c r="K120" s="51">
        <f t="shared" si="78"/>
        <v>0.5</v>
      </c>
      <c r="L120" s="52">
        <f t="shared" si="71"/>
        <v>1</v>
      </c>
      <c r="M120" s="39">
        <f t="shared" si="85"/>
        <v>49635.832410485033</v>
      </c>
      <c r="N120" s="40">
        <f t="shared" si="86"/>
        <v>0</v>
      </c>
      <c r="O120" s="41">
        <f t="shared" si="87"/>
        <v>55281.656846853366</v>
      </c>
      <c r="P120" s="42">
        <f>M120*D120</f>
        <v>49635.832410485033</v>
      </c>
      <c r="Q120" s="43">
        <f t="shared" si="79"/>
        <v>0</v>
      </c>
      <c r="R120" s="43">
        <f t="shared" si="80"/>
        <v>41180.616197316325</v>
      </c>
      <c r="S120" s="44">
        <f t="shared" si="81"/>
        <v>90816.448607801358</v>
      </c>
      <c r="T120" s="42">
        <f>IF(OR(G120="Yes",Summary!$F$25="EP"),S120*I120,P120)</f>
        <v>49635.832410485033</v>
      </c>
      <c r="U120" s="45">
        <f>IF(OR(G120="Yes",Summary!$F$25="EP"),S120*J120,Q120)</f>
        <v>0</v>
      </c>
      <c r="V120" s="45">
        <f>IF(OR(G120="yes",Summary!$F$25="EP"),S120*K120,R120)</f>
        <v>41180.616197316325</v>
      </c>
      <c r="W120" s="46">
        <f t="shared" si="82"/>
        <v>90816.448607801358</v>
      </c>
      <c r="X120" s="40">
        <f>T120/D120</f>
        <v>49635.832410485033</v>
      </c>
      <c r="Y120" s="40">
        <f t="shared" si="83"/>
        <v>0</v>
      </c>
      <c r="Z120" s="41">
        <f t="shared" si="84"/>
        <v>55281.656846853373</v>
      </c>
      <c r="AB120" s="47">
        <f t="shared" si="73"/>
        <v>100000</v>
      </c>
      <c r="AC120" s="48">
        <f t="shared" si="74"/>
        <v>90490.059113498879</v>
      </c>
      <c r="AD120" s="49">
        <f t="shared" si="75"/>
        <v>74492.369704835146</v>
      </c>
    </row>
    <row r="121" spans="2:30" x14ac:dyDescent="0.25">
      <c r="B121" s="10">
        <v>11</v>
      </c>
      <c r="C121" s="30"/>
      <c r="D121" s="30">
        <v>1</v>
      </c>
      <c r="E121" s="34">
        <f>'Theorretical Data'!F124</f>
        <v>0.80809788891106349</v>
      </c>
      <c r="F121" s="34">
        <f>'Theorretical Data'!P124</f>
        <v>0.51619577782212622</v>
      </c>
      <c r="G121" s="10" t="str">
        <f>'Theorretical Data'!K124</f>
        <v>Yes</v>
      </c>
      <c r="H121" s="34"/>
      <c r="I121" s="51">
        <f t="shared" si="76"/>
        <v>0.5</v>
      </c>
      <c r="J121" s="51">
        <f t="shared" si="77"/>
        <v>0</v>
      </c>
      <c r="K121" s="51">
        <f t="shared" si="78"/>
        <v>0.5</v>
      </c>
      <c r="L121" s="52">
        <f t="shared" si="71"/>
        <v>1</v>
      </c>
      <c r="M121" s="39">
        <f t="shared" si="85"/>
        <v>49635.832410485033</v>
      </c>
      <c r="N121" s="40">
        <f t="shared" si="86"/>
        <v>0</v>
      </c>
      <c r="O121" s="41">
        <f t="shared" si="87"/>
        <v>55281.656846853373</v>
      </c>
      <c r="P121" s="42">
        <f>M121*D121</f>
        <v>49635.832410485033</v>
      </c>
      <c r="Q121" s="43">
        <f t="shared" si="79"/>
        <v>0</v>
      </c>
      <c r="R121" s="43">
        <f t="shared" si="80"/>
        <v>28536.157855357345</v>
      </c>
      <c r="S121" s="44">
        <f t="shared" si="81"/>
        <v>78171.990265842382</v>
      </c>
      <c r="T121" s="42">
        <f>IF(OR(G121="Yes",Summary!$F$25="EP"),S121*I121,P121)</f>
        <v>39085.995132921191</v>
      </c>
      <c r="U121" s="45">
        <f>IF(OR(G121="Yes",Summary!$F$25="EP"),S121*J121,Q121)</f>
        <v>0</v>
      </c>
      <c r="V121" s="45">
        <f>IF(OR(G121="yes",Summary!$F$25="EP"),S121*K121,R121)</f>
        <v>39085.995132921191</v>
      </c>
      <c r="W121" s="46">
        <f t="shared" si="82"/>
        <v>78171.990265842382</v>
      </c>
      <c r="X121" s="40">
        <f>T121/D121</f>
        <v>39085.995132921191</v>
      </c>
      <c r="Y121" s="40">
        <f t="shared" si="83"/>
        <v>0</v>
      </c>
      <c r="Z121" s="41">
        <f t="shared" si="84"/>
        <v>75719.323582669196</v>
      </c>
      <c r="AB121" s="47">
        <f t="shared" si="73"/>
        <v>100000</v>
      </c>
      <c r="AC121" s="48">
        <f t="shared" si="74"/>
        <v>79812.137176401331</v>
      </c>
      <c r="AD121" s="49">
        <f t="shared" si="75"/>
        <v>51619.577782212626</v>
      </c>
    </row>
    <row r="122" spans="2:30" x14ac:dyDescent="0.25">
      <c r="B122" s="10">
        <v>12</v>
      </c>
      <c r="C122" s="30"/>
      <c r="D122" s="30">
        <v>1</v>
      </c>
      <c r="E122" s="34">
        <f>'Theorretical Data'!F125</f>
        <v>0.75000097934493015</v>
      </c>
      <c r="F122" s="34">
        <f>'Theorretical Data'!P125</f>
        <v>0.38750195868985954</v>
      </c>
      <c r="G122" s="10" t="str">
        <f>'Theorretical Data'!K125</f>
        <v>Yes</v>
      </c>
      <c r="H122" s="34"/>
      <c r="I122" s="51">
        <f t="shared" si="76"/>
        <v>0.5</v>
      </c>
      <c r="J122" s="51">
        <f t="shared" si="77"/>
        <v>0</v>
      </c>
      <c r="K122" s="51">
        <f t="shared" si="78"/>
        <v>0.5</v>
      </c>
      <c r="L122" s="52">
        <f t="shared" si="71"/>
        <v>1</v>
      </c>
      <c r="M122" s="39">
        <f t="shared" si="85"/>
        <v>39085.995132921191</v>
      </c>
      <c r="N122" s="40">
        <f t="shared" si="86"/>
        <v>0</v>
      </c>
      <c r="O122" s="41">
        <f t="shared" si="87"/>
        <v>75719.323582669196</v>
      </c>
      <c r="P122" s="42">
        <f>M122*D122</f>
        <v>39085.995132921191</v>
      </c>
      <c r="Q122" s="43">
        <f t="shared" si="79"/>
        <v>0</v>
      </c>
      <c r="R122" s="43">
        <f t="shared" si="80"/>
        <v>29341.386198955584</v>
      </c>
      <c r="S122" s="44">
        <f t="shared" si="81"/>
        <v>68427.381331876779</v>
      </c>
      <c r="T122" s="42">
        <f>IF(OR(G122="Yes",Summary!$F$25="EP"),S122*I122,P122)</f>
        <v>34213.690665938389</v>
      </c>
      <c r="U122" s="45">
        <f>IF(OR(G122="Yes",Summary!$F$25="EP"),S122*J122,Q122)</f>
        <v>0</v>
      </c>
      <c r="V122" s="45">
        <f>IF(OR(G122="yes",Summary!$F$25="EP"),S122*K122,R122)</f>
        <v>34213.690665938389</v>
      </c>
      <c r="W122" s="46">
        <f t="shared" si="82"/>
        <v>68427.381331876779</v>
      </c>
      <c r="X122" s="40">
        <f>T122/D122</f>
        <v>34213.690665938389</v>
      </c>
      <c r="Y122" s="40">
        <f t="shared" si="83"/>
        <v>0</v>
      </c>
      <c r="Z122" s="41">
        <f t="shared" si="84"/>
        <v>88292.948974024679</v>
      </c>
      <c r="AB122" s="47">
        <f t="shared" si="73"/>
        <v>100000</v>
      </c>
      <c r="AC122" s="48">
        <f t="shared" si="74"/>
        <v>74074.170799499276</v>
      </c>
      <c r="AD122" s="49">
        <f t="shared" si="75"/>
        <v>38750.195868985953</v>
      </c>
    </row>
    <row r="123" spans="2:30" x14ac:dyDescent="0.25">
      <c r="B123" s="10">
        <v>13</v>
      </c>
      <c r="C123" s="30"/>
      <c r="D123" s="30">
        <v>1</v>
      </c>
      <c r="E123" s="34">
        <f>'Theorretical Data'!F126</f>
        <v>0.78384270819995705</v>
      </c>
      <c r="F123" s="34">
        <f>'Theorretical Data'!P126</f>
        <v>0.44268541639991327</v>
      </c>
      <c r="G123" s="10" t="str">
        <f>'Theorretical Data'!K126</f>
        <v>No</v>
      </c>
      <c r="H123" s="34"/>
      <c r="I123" s="51">
        <f t="shared" si="76"/>
        <v>0.5</v>
      </c>
      <c r="J123" s="51">
        <f t="shared" si="77"/>
        <v>0</v>
      </c>
      <c r="K123" s="51">
        <f t="shared" si="78"/>
        <v>0.5</v>
      </c>
      <c r="L123" s="52">
        <f t="shared" si="71"/>
        <v>1</v>
      </c>
      <c r="M123" s="39">
        <f t="shared" si="85"/>
        <v>34213.690665938389</v>
      </c>
      <c r="N123" s="40">
        <f t="shared" si="86"/>
        <v>0</v>
      </c>
      <c r="O123" s="41">
        <f t="shared" si="87"/>
        <v>88292.948974024679</v>
      </c>
      <c r="P123" s="42">
        <f>M123*D123</f>
        <v>34213.690665938389</v>
      </c>
      <c r="Q123" s="43">
        <f t="shared" si="79"/>
        <v>0</v>
      </c>
      <c r="R123" s="43">
        <f t="shared" si="80"/>
        <v>39086.00088174241</v>
      </c>
      <c r="S123" s="44">
        <f t="shared" si="81"/>
        <v>73299.691547680792</v>
      </c>
      <c r="T123" s="42">
        <f>IF(OR(G123="Yes",Summary!$F$25="EP"),S123*I123,P123)</f>
        <v>34213.690665938389</v>
      </c>
      <c r="U123" s="45">
        <f>IF(OR(G123="Yes",Summary!$F$25="EP"),S123*J123,Q123)</f>
        <v>0</v>
      </c>
      <c r="V123" s="45">
        <f>IF(OR(G123="yes",Summary!$F$25="EP"),S123*K123,R123)</f>
        <v>39086.00088174241</v>
      </c>
      <c r="W123" s="46">
        <f t="shared" si="82"/>
        <v>73299.691547680792</v>
      </c>
      <c r="X123" s="40">
        <f>T123/D123</f>
        <v>34213.690665938389</v>
      </c>
      <c r="Y123" s="40">
        <f t="shared" si="83"/>
        <v>0</v>
      </c>
      <c r="Z123" s="41">
        <f t="shared" si="84"/>
        <v>88292.948974024679</v>
      </c>
      <c r="AB123" s="47">
        <f t="shared" si="73"/>
        <v>100000</v>
      </c>
      <c r="AC123" s="48">
        <f t="shared" si="74"/>
        <v>77416.563772835274</v>
      </c>
      <c r="AD123" s="49">
        <f t="shared" si="75"/>
        <v>44268.54163999133</v>
      </c>
    </row>
    <row r="124" spans="2:30" x14ac:dyDescent="0.25">
      <c r="B124" s="10">
        <v>14</v>
      </c>
      <c r="C124" s="30"/>
      <c r="D124" s="30">
        <v>1</v>
      </c>
      <c r="E124" s="34">
        <f>'Theorretical Data'!F127</f>
        <v>0.8670167036826647</v>
      </c>
      <c r="F124" s="34">
        <f>'Theorretical Data'!P127</f>
        <v>0.59653340736532845</v>
      </c>
      <c r="G124" s="10" t="str">
        <f>'Theorretical Data'!K127</f>
        <v>No</v>
      </c>
      <c r="H124" s="34"/>
      <c r="I124" s="51">
        <f t="shared" si="76"/>
        <v>0.5</v>
      </c>
      <c r="J124" s="51">
        <f t="shared" si="77"/>
        <v>0</v>
      </c>
      <c r="K124" s="51">
        <f t="shared" si="78"/>
        <v>0.5</v>
      </c>
      <c r="L124" s="52">
        <f t="shared" si="71"/>
        <v>1</v>
      </c>
      <c r="M124" s="39">
        <f t="shared" si="85"/>
        <v>34213.690665938389</v>
      </c>
      <c r="N124" s="40">
        <f t="shared" si="86"/>
        <v>0</v>
      </c>
      <c r="O124" s="41">
        <f t="shared" si="87"/>
        <v>88292.948974024679</v>
      </c>
      <c r="P124" s="42">
        <f>M124*D124</f>
        <v>34213.690665938389</v>
      </c>
      <c r="Q124" s="43">
        <f t="shared" si="79"/>
        <v>0</v>
      </c>
      <c r="R124" s="43">
        <f t="shared" si="80"/>
        <v>52669.693697808019</v>
      </c>
      <c r="S124" s="44">
        <f t="shared" si="81"/>
        <v>86883.384363746416</v>
      </c>
      <c r="T124" s="42">
        <f>IF(OR(G124="Yes",Summary!$F$25="EP"),S124*I124,P124)</f>
        <v>34213.690665938389</v>
      </c>
      <c r="U124" s="45">
        <f>IF(OR(G124="Yes",Summary!$F$25="EP"),S124*J124,Q124)</f>
        <v>0</v>
      </c>
      <c r="V124" s="45">
        <f>IF(OR(G124="yes",Summary!$F$25="EP"),S124*K124,R124)</f>
        <v>52669.693697808019</v>
      </c>
      <c r="W124" s="46">
        <f t="shared" si="82"/>
        <v>86883.384363746416</v>
      </c>
      <c r="X124" s="40">
        <f>T124/D124</f>
        <v>34213.690665938389</v>
      </c>
      <c r="Y124" s="40">
        <f t="shared" si="83"/>
        <v>0</v>
      </c>
      <c r="Z124" s="41">
        <f t="shared" si="84"/>
        <v>88292.948974024679</v>
      </c>
      <c r="AB124" s="47">
        <f t="shared" si="73"/>
        <v>100000</v>
      </c>
      <c r="AC124" s="48">
        <f t="shared" si="74"/>
        <v>85631.27937606565</v>
      </c>
      <c r="AD124" s="49">
        <f t="shared" si="75"/>
        <v>59653.340736532846</v>
      </c>
    </row>
    <row r="125" spans="2:30" x14ac:dyDescent="0.25">
      <c r="B125" s="10">
        <v>15</v>
      </c>
      <c r="C125" s="30"/>
      <c r="D125" s="30">
        <v>1</v>
      </c>
      <c r="E125" s="34">
        <f>'Theorretical Data'!F128</f>
        <v>0.91156073556948769</v>
      </c>
      <c r="F125" s="34">
        <f>'Theorretical Data'!P128</f>
        <v>0.67312147113897436</v>
      </c>
      <c r="G125" s="10" t="str">
        <f>'Theorretical Data'!K128</f>
        <v>Yes</v>
      </c>
      <c r="H125" s="34"/>
      <c r="I125" s="51">
        <f t="shared" si="76"/>
        <v>0.5</v>
      </c>
      <c r="J125" s="51">
        <f t="shared" si="77"/>
        <v>0</v>
      </c>
      <c r="K125" s="51">
        <f t="shared" si="78"/>
        <v>0.5</v>
      </c>
      <c r="L125" s="52">
        <f t="shared" si="71"/>
        <v>1</v>
      </c>
      <c r="M125" s="39">
        <f t="shared" si="85"/>
        <v>34213.690665938389</v>
      </c>
      <c r="N125" s="40">
        <f t="shared" si="86"/>
        <v>0</v>
      </c>
      <c r="O125" s="41">
        <f t="shared" si="87"/>
        <v>88292.948974024679</v>
      </c>
      <c r="P125" s="42">
        <f>M125*D125</f>
        <v>34213.690665938389</v>
      </c>
      <c r="Q125" s="43">
        <f t="shared" si="79"/>
        <v>0</v>
      </c>
      <c r="R125" s="43">
        <f t="shared" si="80"/>
        <v>59431.879704593892</v>
      </c>
      <c r="S125" s="44">
        <f t="shared" si="81"/>
        <v>93645.570370532281</v>
      </c>
      <c r="T125" s="42">
        <f>IF(OR(G125="Yes",Summary!$F$25="EP"),S125*I125,P125)</f>
        <v>46822.785185266141</v>
      </c>
      <c r="U125" s="45">
        <f>IF(OR(G125="Yes",Summary!$F$25="EP"),S125*J125,Q125)</f>
        <v>0</v>
      </c>
      <c r="V125" s="45">
        <f>IF(OR(G125="yes",Summary!$F$25="EP"),S125*K125,R125)</f>
        <v>46822.785185266141</v>
      </c>
      <c r="W125" s="46">
        <f t="shared" si="82"/>
        <v>93645.570370532281</v>
      </c>
      <c r="X125" s="40">
        <f>T125/D125</f>
        <v>46822.785185266141</v>
      </c>
      <c r="Y125" s="40">
        <f t="shared" si="83"/>
        <v>0</v>
      </c>
      <c r="Z125" s="41">
        <f t="shared" si="84"/>
        <v>69560.676925129592</v>
      </c>
      <c r="AB125" s="47">
        <f t="shared" si="73"/>
        <v>100000</v>
      </c>
      <c r="AC125" s="48">
        <f t="shared" si="74"/>
        <v>90030.689932788911</v>
      </c>
      <c r="AD125" s="49">
        <f t="shared" si="75"/>
        <v>67312.14711389743</v>
      </c>
    </row>
    <row r="126" spans="2:30" x14ac:dyDescent="0.25">
      <c r="B126" s="10">
        <v>16</v>
      </c>
      <c r="C126" s="30"/>
      <c r="D126" s="30">
        <v>1</v>
      </c>
      <c r="E126" s="34">
        <f>'Theorretical Data'!F129</f>
        <v>0.86502878401571237</v>
      </c>
      <c r="F126" s="34">
        <f>'Theorretical Data'!P129</f>
        <v>0.56755756803142376</v>
      </c>
      <c r="G126" s="10" t="str">
        <f>'Theorretical Data'!K129</f>
        <v>No</v>
      </c>
      <c r="H126" s="34"/>
      <c r="I126" s="51">
        <f t="shared" si="76"/>
        <v>0.5</v>
      </c>
      <c r="J126" s="51">
        <f t="shared" si="77"/>
        <v>0</v>
      </c>
      <c r="K126" s="51">
        <f t="shared" si="78"/>
        <v>0.5</v>
      </c>
      <c r="L126" s="52">
        <f t="shared" si="71"/>
        <v>1</v>
      </c>
      <c r="M126" s="39">
        <f t="shared" si="85"/>
        <v>46822.785185266141</v>
      </c>
      <c r="N126" s="40">
        <f t="shared" si="86"/>
        <v>0</v>
      </c>
      <c r="O126" s="41">
        <f t="shared" si="87"/>
        <v>69560.676925129592</v>
      </c>
      <c r="P126" s="42">
        <f>M126*D126</f>
        <v>46822.785185266141</v>
      </c>
      <c r="Q126" s="43">
        <f t="shared" si="79"/>
        <v>0</v>
      </c>
      <c r="R126" s="43">
        <f t="shared" si="80"/>
        <v>39479.688626246127</v>
      </c>
      <c r="S126" s="44">
        <f t="shared" si="81"/>
        <v>86302.47381151226</v>
      </c>
      <c r="T126" s="42">
        <f>IF(OR(G126="Yes",Summary!$F$25="EP"),S126*I126,P126)</f>
        <v>46822.785185266141</v>
      </c>
      <c r="U126" s="45">
        <f>IF(OR(G126="Yes",Summary!$F$25="EP"),S126*J126,Q126)</f>
        <v>0</v>
      </c>
      <c r="V126" s="45">
        <f>IF(OR(G126="yes",Summary!$F$25="EP"),S126*K126,R126)</f>
        <v>39479.688626246127</v>
      </c>
      <c r="W126" s="46">
        <f t="shared" si="82"/>
        <v>86302.47381151226</v>
      </c>
      <c r="X126" s="40">
        <f>T126/D126</f>
        <v>46822.785185266141</v>
      </c>
      <c r="Y126" s="40">
        <f t="shared" si="83"/>
        <v>0</v>
      </c>
      <c r="Z126" s="41">
        <f t="shared" si="84"/>
        <v>69560.676925129592</v>
      </c>
      <c r="AB126" s="47">
        <f t="shared" si="73"/>
        <v>100000</v>
      </c>
      <c r="AC126" s="48">
        <f t="shared" si="74"/>
        <v>85434.941631181471</v>
      </c>
      <c r="AD126" s="49">
        <f t="shared" si="75"/>
        <v>56755.75680314238</v>
      </c>
    </row>
    <row r="127" spans="2:30" x14ac:dyDescent="0.25">
      <c r="B127" s="10">
        <v>17</v>
      </c>
      <c r="C127" s="30"/>
      <c r="D127" s="30">
        <v>1</v>
      </c>
      <c r="E127" s="34">
        <f>'Theorretical Data'!F130</f>
        <v>0.75870966833349418</v>
      </c>
      <c r="F127" s="34">
        <f>'Theorretical Data'!P130</f>
        <v>0.34241933666698732</v>
      </c>
      <c r="G127" s="10" t="str">
        <f>'Theorretical Data'!K130</f>
        <v>Yes</v>
      </c>
      <c r="H127" s="34"/>
      <c r="I127" s="51">
        <f t="shared" si="76"/>
        <v>0.5</v>
      </c>
      <c r="J127" s="51">
        <f t="shared" si="77"/>
        <v>0</v>
      </c>
      <c r="K127" s="51">
        <f t="shared" si="78"/>
        <v>0.5</v>
      </c>
      <c r="L127" s="52">
        <f t="shared" si="71"/>
        <v>1</v>
      </c>
      <c r="M127" s="39">
        <f t="shared" si="85"/>
        <v>46822.785185266141</v>
      </c>
      <c r="N127" s="40">
        <f t="shared" si="86"/>
        <v>0</v>
      </c>
      <c r="O127" s="41">
        <f t="shared" si="87"/>
        <v>69560.676925129592</v>
      </c>
      <c r="P127" s="42">
        <f>M127*D127</f>
        <v>46822.785185266141</v>
      </c>
      <c r="Q127" s="43">
        <f t="shared" si="79"/>
        <v>0</v>
      </c>
      <c r="R127" s="43">
        <f t="shared" si="80"/>
        <v>23818.920850809485</v>
      </c>
      <c r="S127" s="44">
        <f t="shared" si="81"/>
        <v>70641.70603607563</v>
      </c>
      <c r="T127" s="42">
        <f>IF(OR(G127="Yes",Summary!$F$25="EP"),S127*I127,P127)</f>
        <v>35320.853018037815</v>
      </c>
      <c r="U127" s="45">
        <f>IF(OR(G127="Yes",Summary!$F$25="EP"),S127*J127,Q127)</f>
        <v>0</v>
      </c>
      <c r="V127" s="45">
        <f>IF(OR(G127="yes",Summary!$F$25="EP"),S127*K127,R127)</f>
        <v>35320.853018037815</v>
      </c>
      <c r="W127" s="46">
        <f t="shared" si="82"/>
        <v>70641.70603607563</v>
      </c>
      <c r="X127" s="40">
        <f>T127/D127</f>
        <v>35320.853018037815</v>
      </c>
      <c r="Y127" s="40">
        <f t="shared" si="83"/>
        <v>0</v>
      </c>
      <c r="Z127" s="41">
        <f t="shared" si="84"/>
        <v>103150.87156537647</v>
      </c>
      <c r="AB127" s="47">
        <f t="shared" si="73"/>
        <v>100000</v>
      </c>
      <c r="AC127" s="48">
        <f t="shared" si="74"/>
        <v>74934.288230468563</v>
      </c>
      <c r="AD127" s="49">
        <f t="shared" si="75"/>
        <v>34241.933666698729</v>
      </c>
    </row>
    <row r="128" spans="2:30" x14ac:dyDescent="0.25">
      <c r="B128" s="10">
        <v>18</v>
      </c>
      <c r="C128" s="30"/>
      <c r="D128" s="30">
        <v>1</v>
      </c>
      <c r="E128" s="34">
        <f>'Theorretical Data'!F131</f>
        <v>0.67886025081204515</v>
      </c>
      <c r="F128" s="34">
        <f>'Theorretical Data'!P131</f>
        <v>0.170220501624089</v>
      </c>
      <c r="G128" s="10" t="str">
        <f>'Theorretical Data'!K131</f>
        <v>Yes</v>
      </c>
      <c r="H128" s="34"/>
      <c r="I128" s="51">
        <f t="shared" si="76"/>
        <v>0.5</v>
      </c>
      <c r="J128" s="51">
        <f t="shared" si="77"/>
        <v>0</v>
      </c>
      <c r="K128" s="51">
        <f t="shared" si="78"/>
        <v>0.5</v>
      </c>
      <c r="L128" s="52">
        <f t="shared" si="71"/>
        <v>1</v>
      </c>
      <c r="M128" s="39">
        <f t="shared" si="85"/>
        <v>35320.853018037815</v>
      </c>
      <c r="N128" s="40">
        <f t="shared" si="86"/>
        <v>0</v>
      </c>
      <c r="O128" s="41">
        <f t="shared" si="87"/>
        <v>103150.87156537647</v>
      </c>
      <c r="P128" s="42">
        <f>M128*D128</f>
        <v>35320.853018037815</v>
      </c>
      <c r="Q128" s="43">
        <f t="shared" si="79"/>
        <v>0</v>
      </c>
      <c r="R128" s="43">
        <f t="shared" si="80"/>
        <v>17558.393100820362</v>
      </c>
      <c r="S128" s="44">
        <f t="shared" si="81"/>
        <v>52879.24611885818</v>
      </c>
      <c r="T128" s="42">
        <f>IF(OR(G128="Yes",Summary!$F$25="EP"),S128*I128,P128)</f>
        <v>26439.62305942909</v>
      </c>
      <c r="U128" s="45">
        <f>IF(OR(G128="Yes",Summary!$F$25="EP"),S128*J128,Q128)</f>
        <v>0</v>
      </c>
      <c r="V128" s="45">
        <f>IF(OR(G128="yes",Summary!$F$25="EP"),S128*K128,R128)</f>
        <v>26439.62305942909</v>
      </c>
      <c r="W128" s="46">
        <f t="shared" si="82"/>
        <v>52879.24611885818</v>
      </c>
      <c r="X128" s="40">
        <f>T128/D128</f>
        <v>26439.62305942909</v>
      </c>
      <c r="Y128" s="40">
        <f t="shared" si="83"/>
        <v>0</v>
      </c>
      <c r="Z128" s="41">
        <f t="shared" si="84"/>
        <v>155325.72637940958</v>
      </c>
      <c r="AB128" s="47">
        <f t="shared" si="73"/>
        <v>100000</v>
      </c>
      <c r="AC128" s="48">
        <f t="shared" si="74"/>
        <v>67047.92600612792</v>
      </c>
      <c r="AD128" s="49">
        <f t="shared" si="75"/>
        <v>17022.050162408901</v>
      </c>
    </row>
    <row r="129" spans="2:30" ht="15.75" thickBot="1" x14ac:dyDescent="0.3">
      <c r="B129" s="10">
        <v>19</v>
      </c>
      <c r="C129" s="30"/>
      <c r="D129" s="30">
        <v>1</v>
      </c>
      <c r="E129" s="34">
        <f>'Theorretical Data'!F132</f>
        <v>0.68740127532283324</v>
      </c>
      <c r="F129" s="34">
        <f>'Theorretical Data'!P132</f>
        <v>0.17480255064566519</v>
      </c>
      <c r="G129" s="10" t="str">
        <f>'Theorretical Data'!K132</f>
        <v>No</v>
      </c>
      <c r="H129" s="34"/>
      <c r="I129" s="51">
        <f t="shared" si="76"/>
        <v>0.5</v>
      </c>
      <c r="J129" s="51">
        <f t="shared" si="77"/>
        <v>0</v>
      </c>
      <c r="K129" s="51">
        <f t="shared" si="78"/>
        <v>0.5</v>
      </c>
      <c r="L129" s="52">
        <f t="shared" si="71"/>
        <v>1</v>
      </c>
      <c r="M129" s="39">
        <f t="shared" si="85"/>
        <v>26439.62305942909</v>
      </c>
      <c r="N129" s="40">
        <f t="shared" si="86"/>
        <v>0</v>
      </c>
      <c r="O129" s="41">
        <f t="shared" si="87"/>
        <v>155325.72637940958</v>
      </c>
      <c r="P129" s="42">
        <f>M129*D129</f>
        <v>26439.62305942909</v>
      </c>
      <c r="Q129" s="43">
        <f t="shared" si="79"/>
        <v>0</v>
      </c>
      <c r="R129" s="43">
        <f t="shared" si="80"/>
        <v>27151.333152011477</v>
      </c>
      <c r="S129" s="44">
        <f t="shared" si="81"/>
        <v>53590.956211440571</v>
      </c>
      <c r="T129" s="42">
        <f>IF(OR(G129="Yes",Summary!$F$25="EP"),S129*I129,P129)</f>
        <v>26439.62305942909</v>
      </c>
      <c r="U129" s="45">
        <f>IF(OR(G129="Yes",Summary!$F$25="EP"),S129*J129,Q129)</f>
        <v>0</v>
      </c>
      <c r="V129" s="45">
        <f>IF(OR(G129="yes",Summary!$F$25="EP"),S129*K129,R129)</f>
        <v>27151.333152011477</v>
      </c>
      <c r="W129" s="46">
        <f t="shared" si="82"/>
        <v>53590.956211440571</v>
      </c>
      <c r="X129" s="40">
        <f>T129/D129</f>
        <v>26439.62305942909</v>
      </c>
      <c r="Y129" s="40">
        <f t="shared" si="83"/>
        <v>0</v>
      </c>
      <c r="Z129" s="41">
        <f t="shared" si="84"/>
        <v>155325.72637940958</v>
      </c>
      <c r="AB129" s="47">
        <f t="shared" si="73"/>
        <v>100000</v>
      </c>
      <c r="AC129" s="48">
        <f t="shared" si="74"/>
        <v>67891.483982502046</v>
      </c>
      <c r="AD129" s="49">
        <f t="shared" si="75"/>
        <v>17480.255064566518</v>
      </c>
    </row>
    <row r="130" spans="2:30" ht="15.75" thickBot="1" x14ac:dyDescent="0.3">
      <c r="B130" s="11">
        <v>20</v>
      </c>
      <c r="C130" s="31"/>
      <c r="D130" s="31">
        <v>1</v>
      </c>
      <c r="E130" s="53">
        <f>'Theorretical Data'!F133</f>
        <v>0.76498772096629608</v>
      </c>
      <c r="F130" s="53">
        <f>'Theorretical Data'!P133</f>
        <v>0.31747544193259092</v>
      </c>
      <c r="G130" s="11" t="str">
        <f>'Theorretical Data'!K133</f>
        <v>No</v>
      </c>
      <c r="H130" s="53"/>
      <c r="I130" s="55">
        <f t="shared" si="76"/>
        <v>0.5</v>
      </c>
      <c r="J130" s="55">
        <f t="shared" si="77"/>
        <v>0</v>
      </c>
      <c r="K130" s="55">
        <f t="shared" si="78"/>
        <v>0.5</v>
      </c>
      <c r="L130" s="56">
        <f t="shared" si="71"/>
        <v>1</v>
      </c>
      <c r="M130" s="57">
        <f t="shared" si="85"/>
        <v>26439.62305942909</v>
      </c>
      <c r="N130" s="58">
        <f t="shared" si="86"/>
        <v>0</v>
      </c>
      <c r="O130" s="59">
        <f t="shared" si="87"/>
        <v>155325.72637940958</v>
      </c>
      <c r="P130" s="60">
        <f>M130*D130</f>
        <v>26439.62305942909</v>
      </c>
      <c r="Q130" s="61">
        <f t="shared" si="79"/>
        <v>0</v>
      </c>
      <c r="R130" s="61">
        <f t="shared" si="80"/>
        <v>49312.103625803749</v>
      </c>
      <c r="S130" s="62">
        <f t="shared" si="81"/>
        <v>75751.726685232832</v>
      </c>
      <c r="T130" s="60">
        <f>IF(OR(G130="Yes",Summary!$F$25="EP"),S130*I130,P130)</f>
        <v>26439.62305942909</v>
      </c>
      <c r="U130" s="63">
        <f>IF(OR(G130="Yes",Summary!$F$25="EP"),S130*J130,Q130)</f>
        <v>0</v>
      </c>
      <c r="V130" s="63">
        <f>IF(OR(G130="yes",Summary!$F$25="EP"),S130*K130,R130)</f>
        <v>49312.103625803749</v>
      </c>
      <c r="W130" s="64">
        <f t="shared" si="82"/>
        <v>75751.726685232832</v>
      </c>
      <c r="X130" s="58">
        <f>T130/D130</f>
        <v>26439.62305942909</v>
      </c>
      <c r="Y130" s="58">
        <f t="shared" si="83"/>
        <v>0</v>
      </c>
      <c r="Z130" s="59">
        <f t="shared" si="84"/>
        <v>155325.72637940958</v>
      </c>
      <c r="AB130" s="65">
        <f t="shared" si="73"/>
        <v>100000</v>
      </c>
      <c r="AC130" s="66">
        <f t="shared" si="74"/>
        <v>75554.342811486029</v>
      </c>
      <c r="AD130" s="67">
        <f t="shared" si="75"/>
        <v>31747.544193259091</v>
      </c>
    </row>
    <row r="131" spans="2:30" x14ac:dyDescent="0.25">
      <c r="AB131" s="69"/>
      <c r="AC131" s="69"/>
      <c r="AD131" s="69"/>
    </row>
    <row r="132" spans="2:30" ht="15.75" thickBot="1" x14ac:dyDescent="0.3">
      <c r="B132" s="19" t="s">
        <v>23</v>
      </c>
      <c r="AB132" s="69"/>
      <c r="AC132" s="69"/>
      <c r="AD132" s="69"/>
    </row>
    <row r="133" spans="2:30" ht="15.75" thickBot="1" x14ac:dyDescent="0.3">
      <c r="H133" s="24" t="s">
        <v>10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6" t="s">
        <v>18</v>
      </c>
      <c r="U133" s="27"/>
      <c r="V133" s="27"/>
      <c r="W133" s="27"/>
      <c r="X133" s="27"/>
      <c r="Y133" s="27"/>
      <c r="Z133" s="28"/>
      <c r="AB133" s="26" t="s">
        <v>20</v>
      </c>
      <c r="AC133" s="27"/>
      <c r="AD133" s="28"/>
    </row>
    <row r="134" spans="2:30" ht="30.75" thickBot="1" x14ac:dyDescent="0.3">
      <c r="B134" s="6" t="s">
        <v>4</v>
      </c>
      <c r="C134" s="3"/>
      <c r="D134" s="3" t="s">
        <v>5</v>
      </c>
      <c r="E134" s="4" t="s">
        <v>25</v>
      </c>
      <c r="F134" s="5" t="s">
        <v>6</v>
      </c>
      <c r="G134" s="75" t="s">
        <v>63</v>
      </c>
      <c r="H134" s="4" t="s">
        <v>10</v>
      </c>
      <c r="I134" s="4" t="s">
        <v>11</v>
      </c>
      <c r="J134" s="4" t="s">
        <v>26</v>
      </c>
      <c r="K134" s="4" t="s">
        <v>12</v>
      </c>
      <c r="L134" s="5" t="s">
        <v>13</v>
      </c>
      <c r="M134" s="3" t="s">
        <v>14</v>
      </c>
      <c r="N134" s="4" t="s">
        <v>54</v>
      </c>
      <c r="O134" s="4" t="s">
        <v>15</v>
      </c>
      <c r="P134" s="3" t="s">
        <v>7</v>
      </c>
      <c r="Q134" s="4" t="s">
        <v>55</v>
      </c>
      <c r="R134" s="4" t="s">
        <v>8</v>
      </c>
      <c r="S134" s="5" t="s">
        <v>53</v>
      </c>
      <c r="T134" s="3" t="s">
        <v>2</v>
      </c>
      <c r="U134" s="4" t="s">
        <v>56</v>
      </c>
      <c r="V134" s="4" t="s">
        <v>3</v>
      </c>
      <c r="W134" s="5" t="s">
        <v>16</v>
      </c>
      <c r="X134" s="4" t="s">
        <v>14</v>
      </c>
      <c r="Y134" s="4" t="s">
        <v>54</v>
      </c>
      <c r="Z134" s="5" t="s">
        <v>17</v>
      </c>
      <c r="AB134" s="21" t="s">
        <v>0</v>
      </c>
      <c r="AC134" s="22" t="s">
        <v>28</v>
      </c>
      <c r="AD134" s="23" t="s">
        <v>1</v>
      </c>
    </row>
    <row r="135" spans="2:30" x14ac:dyDescent="0.25">
      <c r="B135" s="77">
        <v>1</v>
      </c>
      <c r="C135" s="30"/>
      <c r="D135" s="30">
        <v>1</v>
      </c>
      <c r="E135" s="34">
        <f>'Theorretical Data'!F114</f>
        <v>0.98750000000000004</v>
      </c>
      <c r="F135" s="34">
        <f>'Theorretical Data'!P114</f>
        <v>1</v>
      </c>
      <c r="G135" s="77" t="str">
        <f>'Theorretical Data'!K114</f>
        <v>No</v>
      </c>
      <c r="H135" s="73">
        <f>H9</f>
        <v>100000</v>
      </c>
      <c r="I135" s="70">
        <f>I34</f>
        <v>0.25</v>
      </c>
      <c r="J135" s="70">
        <f>J34</f>
        <v>0.5</v>
      </c>
      <c r="K135" s="70">
        <f>K34</f>
        <v>0.25</v>
      </c>
      <c r="L135" s="38">
        <f>I135+J135+K135</f>
        <v>1</v>
      </c>
      <c r="M135" s="39">
        <f>(H135*I135)/D135</f>
        <v>25000</v>
      </c>
      <c r="N135" s="40">
        <f>(H135*J135)/E135</f>
        <v>50632.911392405062</v>
      </c>
      <c r="O135" s="41">
        <f>(H135*K135)/F135</f>
        <v>25000</v>
      </c>
      <c r="P135" s="42">
        <f>M135*D135</f>
        <v>25000</v>
      </c>
      <c r="Q135" s="43">
        <f>N135*E135</f>
        <v>50000</v>
      </c>
      <c r="R135" s="43">
        <f>O135*F135</f>
        <v>25000</v>
      </c>
      <c r="S135" s="44">
        <f>SUM(P135:R135)</f>
        <v>100000</v>
      </c>
      <c r="T135" s="42">
        <f>IF(OR(G135="Yes",Summary!$F$25="EP"),S135*I135,P135)</f>
        <v>25000</v>
      </c>
      <c r="U135" s="45">
        <f>IF(OR(G135="Yes",Summary!$F$25="EP"),S135*J135,Q135)</f>
        <v>50000</v>
      </c>
      <c r="V135" s="45">
        <f>IF(OR(G135="yes",Summary!$F$25="EP"),S135*K135,R135)</f>
        <v>25000</v>
      </c>
      <c r="W135" s="46">
        <f>SUM(T135:V135)</f>
        <v>100000</v>
      </c>
      <c r="X135" s="40">
        <f>T135/D135</f>
        <v>25000</v>
      </c>
      <c r="Y135" s="40">
        <f>U135/E135</f>
        <v>50632.911392405062</v>
      </c>
      <c r="Z135" s="41">
        <f>V135/F135</f>
        <v>25000</v>
      </c>
      <c r="AB135" s="47">
        <f>($H$9/$D$9)*D135</f>
        <v>100000</v>
      </c>
      <c r="AC135" s="48">
        <f>($H$9/$E$9)*E135</f>
        <v>97530.864197530871</v>
      </c>
      <c r="AD135" s="49">
        <f>($H$9/$F$9)*F135</f>
        <v>100000</v>
      </c>
    </row>
    <row r="136" spans="2:30" x14ac:dyDescent="0.25">
      <c r="B136" s="10">
        <v>2</v>
      </c>
      <c r="C136" s="30"/>
      <c r="D136" s="30">
        <v>1</v>
      </c>
      <c r="E136" s="34">
        <f>'Theorretical Data'!F115</f>
        <v>1.0591470984807898</v>
      </c>
      <c r="F136" s="34">
        <f>'Theorretical Data'!P115</f>
        <v>1.1307941969615793</v>
      </c>
      <c r="G136" s="10" t="str">
        <f>'Theorretical Data'!K115</f>
        <v>Yes</v>
      </c>
      <c r="H136" s="74"/>
      <c r="I136" s="51">
        <f>I135</f>
        <v>0.25</v>
      </c>
      <c r="J136" s="51">
        <f>J135</f>
        <v>0.5</v>
      </c>
      <c r="K136" s="51">
        <f>K135</f>
        <v>0.25</v>
      </c>
      <c r="L136" s="52">
        <f t="shared" ref="L136:L154" si="88">I136+J136+K136</f>
        <v>1</v>
      </c>
      <c r="M136" s="39">
        <f t="shared" ref="M136:O137" si="89">X135</f>
        <v>25000</v>
      </c>
      <c r="N136" s="40">
        <f t="shared" si="89"/>
        <v>50632.911392405062</v>
      </c>
      <c r="O136" s="41">
        <f t="shared" si="89"/>
        <v>25000</v>
      </c>
      <c r="P136" s="42">
        <f>M136*D136</f>
        <v>25000</v>
      </c>
      <c r="Q136" s="43">
        <f>N136*E136</f>
        <v>53627.701188900748</v>
      </c>
      <c r="R136" s="43">
        <f>O136*F136</f>
        <v>28269.854924039482</v>
      </c>
      <c r="S136" s="44">
        <f>SUM(P136:R136)</f>
        <v>106897.55611294022</v>
      </c>
      <c r="T136" s="42">
        <f>IF(OR(G136="Yes",Summary!$F$25="EP"),S136*I136,P136)</f>
        <v>26724.389028235055</v>
      </c>
      <c r="U136" s="45">
        <f>IF(OR(G136="Yes",Summary!$F$25="EP"),S136*J136,Q136)</f>
        <v>53448.77805647011</v>
      </c>
      <c r="V136" s="45">
        <f>IF(OR(G136="yes",Summary!$F$25="EP"),S136*K136,R136)</f>
        <v>26724.389028235055</v>
      </c>
      <c r="W136" s="46">
        <f>SUM(T136:V136)</f>
        <v>106897.55611294022</v>
      </c>
      <c r="X136" s="40">
        <f>T136/D136</f>
        <v>26724.389028235055</v>
      </c>
      <c r="Y136" s="40">
        <f>U136/E136</f>
        <v>50463.980058233181</v>
      </c>
      <c r="Z136" s="41">
        <f>V136/F136</f>
        <v>23633.291628169773</v>
      </c>
      <c r="AB136" s="47">
        <f t="shared" ref="AB136:AB154" si="90">($H$9/$D$9)*D136</f>
        <v>100000</v>
      </c>
      <c r="AC136" s="48">
        <f t="shared" ref="AC136:AC154" si="91">($H$9/$E$9)*E136</f>
        <v>104607.12083760888</v>
      </c>
      <c r="AD136" s="49">
        <f t="shared" ref="AD136:AD154" si="92">($H$9/$F$9)*F136</f>
        <v>113079.41969615793</v>
      </c>
    </row>
    <row r="137" spans="2:30" x14ac:dyDescent="0.25">
      <c r="B137" s="10">
        <v>3</v>
      </c>
      <c r="C137" s="30"/>
      <c r="D137" s="30">
        <v>1</v>
      </c>
      <c r="E137" s="34">
        <f>'Theorretical Data'!F116</f>
        <v>1.0534297426825683</v>
      </c>
      <c r="F137" s="34">
        <f>'Theorretical Data'!P116</f>
        <v>1.1068594853651363</v>
      </c>
      <c r="G137" s="10" t="str">
        <f>'Theorretical Data'!K116</f>
        <v>No</v>
      </c>
      <c r="H137" s="34"/>
      <c r="I137" s="51">
        <f t="shared" ref="I137:I154" si="93">I136</f>
        <v>0.25</v>
      </c>
      <c r="J137" s="51">
        <f t="shared" ref="J137:J154" si="94">J136</f>
        <v>0.5</v>
      </c>
      <c r="K137" s="51">
        <f t="shared" ref="K137:K154" si="95">K136</f>
        <v>0.25</v>
      </c>
      <c r="L137" s="52">
        <f t="shared" si="88"/>
        <v>1</v>
      </c>
      <c r="M137" s="39">
        <f t="shared" si="89"/>
        <v>26724.389028235055</v>
      </c>
      <c r="N137" s="40">
        <f t="shared" si="89"/>
        <v>50463.980058233181</v>
      </c>
      <c r="O137" s="41">
        <f t="shared" si="89"/>
        <v>23633.291628169773</v>
      </c>
      <c r="P137" s="42">
        <f>M137*D137</f>
        <v>26724.389028235055</v>
      </c>
      <c r="Q137" s="43">
        <f t="shared" ref="Q137:Q154" si="96">N137*E137</f>
        <v>53160.257527482834</v>
      </c>
      <c r="R137" s="43">
        <f t="shared" ref="R137:R154" si="97">O137*F137</f>
        <v>26158.733009040181</v>
      </c>
      <c r="S137" s="44">
        <f t="shared" ref="S137:S154" si="98">SUM(P137:R137)</f>
        <v>106043.37956475807</v>
      </c>
      <c r="T137" s="42">
        <f>IF(OR(G137="Yes",Summary!$F$25="EP"),S137*I137,P137)</f>
        <v>26724.389028235055</v>
      </c>
      <c r="U137" s="45">
        <f>IF(OR(G137="Yes",Summary!$F$25="EP"),S137*J137,Q137)</f>
        <v>53160.257527482834</v>
      </c>
      <c r="V137" s="45">
        <f>IF(OR(G137="yes",Summary!$F$25="EP"),S137*K137,R137)</f>
        <v>26158.733009040181</v>
      </c>
      <c r="W137" s="46">
        <f t="shared" ref="W137:W154" si="99">SUM(T137:V137)</f>
        <v>106043.37956475807</v>
      </c>
      <c r="X137" s="40">
        <f>T137/D137</f>
        <v>26724.389028235055</v>
      </c>
      <c r="Y137" s="40">
        <f t="shared" ref="Y137:Y154" si="100">U137/E137</f>
        <v>50463.980058233181</v>
      </c>
      <c r="Z137" s="41">
        <f t="shared" ref="Z137:Z154" si="101">V137/F137</f>
        <v>23633.291628169773</v>
      </c>
      <c r="AB137" s="47">
        <f t="shared" si="90"/>
        <v>100000</v>
      </c>
      <c r="AC137" s="48">
        <f t="shared" si="91"/>
        <v>104042.44372173514</v>
      </c>
      <c r="AD137" s="49">
        <f t="shared" si="92"/>
        <v>110685.94853651364</v>
      </c>
    </row>
    <row r="138" spans="2:30" x14ac:dyDescent="0.25">
      <c r="B138" s="10">
        <v>4</v>
      </c>
      <c r="C138" s="30"/>
      <c r="D138" s="30">
        <v>1</v>
      </c>
      <c r="E138" s="34">
        <f>'Theorretical Data'!F117</f>
        <v>0.96411200080598691</v>
      </c>
      <c r="F138" s="34">
        <f>'Theorretical Data'!P117</f>
        <v>0.91572400161197354</v>
      </c>
      <c r="G138" s="10" t="str">
        <f>'Theorretical Data'!K117</f>
        <v>No</v>
      </c>
      <c r="H138" s="34"/>
      <c r="I138" s="51">
        <f t="shared" si="93"/>
        <v>0.25</v>
      </c>
      <c r="J138" s="51">
        <f t="shared" si="94"/>
        <v>0.5</v>
      </c>
      <c r="K138" s="51">
        <f t="shared" si="95"/>
        <v>0.25</v>
      </c>
      <c r="L138" s="52">
        <f t="shared" si="88"/>
        <v>1</v>
      </c>
      <c r="M138" s="39">
        <f t="shared" ref="M138:M154" si="102">X137</f>
        <v>26724.389028235055</v>
      </c>
      <c r="N138" s="40">
        <f t="shared" ref="N138:N154" si="103">Y137</f>
        <v>50463.980058233181</v>
      </c>
      <c r="O138" s="41">
        <f t="shared" ref="O138:O154" si="104">Z137</f>
        <v>23633.291628169773</v>
      </c>
      <c r="P138" s="42">
        <f>M138*D138</f>
        <v>26724.389028235055</v>
      </c>
      <c r="Q138" s="43">
        <f t="shared" si="96"/>
        <v>48652.928782576615</v>
      </c>
      <c r="R138" s="43">
        <f t="shared" si="97"/>
        <v>21641.572381010377</v>
      </c>
      <c r="S138" s="44">
        <f t="shared" si="98"/>
        <v>97018.890191822051</v>
      </c>
      <c r="T138" s="42">
        <f>IF(OR(G138="Yes",Summary!$F$25="EP"),S138*I138,P138)</f>
        <v>26724.389028235055</v>
      </c>
      <c r="U138" s="45">
        <f>IF(OR(G138="Yes",Summary!$F$25="EP"),S138*J138,Q138)</f>
        <v>48652.928782576615</v>
      </c>
      <c r="V138" s="45">
        <f>IF(OR(G138="yes",Summary!$F$25="EP"),S138*K138,R138)</f>
        <v>21641.572381010377</v>
      </c>
      <c r="W138" s="46">
        <f t="shared" si="99"/>
        <v>97018.890191822051</v>
      </c>
      <c r="X138" s="40">
        <f>T138/D138</f>
        <v>26724.389028235055</v>
      </c>
      <c r="Y138" s="40">
        <f t="shared" si="100"/>
        <v>50463.980058233181</v>
      </c>
      <c r="Z138" s="41">
        <f t="shared" si="101"/>
        <v>23633.291628169773</v>
      </c>
      <c r="AB138" s="47">
        <f t="shared" si="90"/>
        <v>100000</v>
      </c>
      <c r="AC138" s="48">
        <f t="shared" si="91"/>
        <v>95220.938351208591</v>
      </c>
      <c r="AD138" s="49">
        <f t="shared" si="92"/>
        <v>91572.400161197351</v>
      </c>
    </row>
    <row r="139" spans="2:30" x14ac:dyDescent="0.25">
      <c r="B139" s="10">
        <v>5</v>
      </c>
      <c r="C139" s="30"/>
      <c r="D139" s="30">
        <v>1</v>
      </c>
      <c r="E139" s="34">
        <f>'Theorretical Data'!F118</f>
        <v>0.86181975046920734</v>
      </c>
      <c r="F139" s="34">
        <f>'Theorretical Data'!P118</f>
        <v>0.69863950093841443</v>
      </c>
      <c r="G139" s="10" t="str">
        <f>'Theorretical Data'!K118</f>
        <v>Yes</v>
      </c>
      <c r="H139" s="34"/>
      <c r="I139" s="51">
        <f t="shared" si="93"/>
        <v>0.25</v>
      </c>
      <c r="J139" s="51">
        <f t="shared" si="94"/>
        <v>0.5</v>
      </c>
      <c r="K139" s="51">
        <f t="shared" si="95"/>
        <v>0.25</v>
      </c>
      <c r="L139" s="52">
        <f t="shared" si="88"/>
        <v>1</v>
      </c>
      <c r="M139" s="39">
        <f t="shared" si="102"/>
        <v>26724.389028235055</v>
      </c>
      <c r="N139" s="40">
        <f t="shared" si="103"/>
        <v>50463.980058233181</v>
      </c>
      <c r="O139" s="41">
        <f t="shared" si="104"/>
        <v>23633.291628169773</v>
      </c>
      <c r="P139" s="42">
        <f>M139*D139</f>
        <v>26724.389028235055</v>
      </c>
      <c r="Q139" s="43">
        <f t="shared" si="96"/>
        <v>43490.854701469572</v>
      </c>
      <c r="R139" s="43">
        <f t="shared" si="97"/>
        <v>16511.151068636536</v>
      </c>
      <c r="S139" s="44">
        <f t="shared" si="98"/>
        <v>86726.394798341164</v>
      </c>
      <c r="T139" s="42">
        <f>IF(OR(G139="Yes",Summary!$F$25="EP"),S139*I139,P139)</f>
        <v>21681.598699585291</v>
      </c>
      <c r="U139" s="45">
        <f>IF(OR(G139="Yes",Summary!$F$25="EP"),S139*J139,Q139)</f>
        <v>43363.197399170582</v>
      </c>
      <c r="V139" s="45">
        <f>IF(OR(G139="yes",Summary!$F$25="EP"),S139*K139,R139)</f>
        <v>21681.598699585291</v>
      </c>
      <c r="W139" s="46">
        <f t="shared" si="99"/>
        <v>86726.394798341164</v>
      </c>
      <c r="X139" s="40">
        <f>T139/D139</f>
        <v>21681.598699585291</v>
      </c>
      <c r="Y139" s="40">
        <f t="shared" si="100"/>
        <v>50315.854766106269</v>
      </c>
      <c r="Z139" s="41">
        <f t="shared" si="101"/>
        <v>31034.029238917225</v>
      </c>
      <c r="AB139" s="47">
        <f t="shared" si="90"/>
        <v>100000</v>
      </c>
      <c r="AC139" s="48">
        <f t="shared" si="91"/>
        <v>85118.000046341462</v>
      </c>
      <c r="AD139" s="49">
        <f t="shared" si="92"/>
        <v>69863.950093841442</v>
      </c>
    </row>
    <row r="140" spans="2:30" x14ac:dyDescent="0.25">
      <c r="B140" s="10">
        <v>6</v>
      </c>
      <c r="C140" s="30"/>
      <c r="D140" s="30">
        <v>1</v>
      </c>
      <c r="E140" s="34">
        <f>'Theorretical Data'!F119</f>
        <v>0.82910757253368639</v>
      </c>
      <c r="F140" s="34">
        <f>'Theorretical Data'!P119</f>
        <v>0.62071514506737246</v>
      </c>
      <c r="G140" s="10" t="str">
        <f>'Theorretical Data'!K119</f>
        <v>Yes</v>
      </c>
      <c r="H140" s="34"/>
      <c r="I140" s="51">
        <f t="shared" si="93"/>
        <v>0.25</v>
      </c>
      <c r="J140" s="51">
        <f t="shared" si="94"/>
        <v>0.5</v>
      </c>
      <c r="K140" s="51">
        <f t="shared" si="95"/>
        <v>0.25</v>
      </c>
      <c r="L140" s="52">
        <f t="shared" si="88"/>
        <v>1</v>
      </c>
      <c r="M140" s="39">
        <f t="shared" si="102"/>
        <v>21681.598699585291</v>
      </c>
      <c r="N140" s="40">
        <f t="shared" si="103"/>
        <v>50315.854766106269</v>
      </c>
      <c r="O140" s="41">
        <f t="shared" si="104"/>
        <v>31034.029238917225</v>
      </c>
      <c r="P140" s="42">
        <f>M140*D140</f>
        <v>21681.598699585291</v>
      </c>
      <c r="Q140" s="43">
        <f t="shared" si="96"/>
        <v>41717.256205083882</v>
      </c>
      <c r="R140" s="43">
        <f t="shared" si="97"/>
        <v>19263.291961059585</v>
      </c>
      <c r="S140" s="44">
        <f t="shared" si="98"/>
        <v>82662.146865728762</v>
      </c>
      <c r="T140" s="42">
        <f>IF(OR(G140="Yes",Summary!$F$25="EP"),S140*I140,P140)</f>
        <v>20665.536716432191</v>
      </c>
      <c r="U140" s="45">
        <f>IF(OR(G140="Yes",Summary!$F$25="EP"),S140*J140,Q140)</f>
        <v>41331.073432864381</v>
      </c>
      <c r="V140" s="45">
        <f>IF(OR(G140="yes",Summary!$F$25="EP"),S140*K140,R140)</f>
        <v>20665.536716432191</v>
      </c>
      <c r="W140" s="46">
        <f t="shared" si="99"/>
        <v>82662.146865728762</v>
      </c>
      <c r="X140" s="40">
        <f>T140/D140</f>
        <v>20665.536716432191</v>
      </c>
      <c r="Y140" s="40">
        <f t="shared" si="100"/>
        <v>49850.073503200467</v>
      </c>
      <c r="Z140" s="41">
        <f t="shared" si="101"/>
        <v>33293.108571064673</v>
      </c>
      <c r="AB140" s="47">
        <f t="shared" si="90"/>
        <v>100000</v>
      </c>
      <c r="AC140" s="48">
        <f t="shared" si="91"/>
        <v>81887.167657648039</v>
      </c>
      <c r="AD140" s="49">
        <f t="shared" si="92"/>
        <v>62071.514506737243</v>
      </c>
    </row>
    <row r="141" spans="2:30" x14ac:dyDescent="0.25">
      <c r="B141" s="10">
        <v>7</v>
      </c>
      <c r="C141" s="30"/>
      <c r="D141" s="30">
        <v>1</v>
      </c>
      <c r="E141" s="34">
        <f>'Theorretical Data'!F120</f>
        <v>0.8845584501801077</v>
      </c>
      <c r="F141" s="34">
        <f>'Theorretical Data'!P120</f>
        <v>0.71911690036021492</v>
      </c>
      <c r="G141" s="10" t="str">
        <f>'Theorretical Data'!K120</f>
        <v>No</v>
      </c>
      <c r="H141" s="34"/>
      <c r="I141" s="51">
        <f t="shared" si="93"/>
        <v>0.25</v>
      </c>
      <c r="J141" s="51">
        <f t="shared" si="94"/>
        <v>0.5</v>
      </c>
      <c r="K141" s="51">
        <f t="shared" si="95"/>
        <v>0.25</v>
      </c>
      <c r="L141" s="52">
        <f t="shared" si="88"/>
        <v>1</v>
      </c>
      <c r="M141" s="39">
        <f t="shared" si="102"/>
        <v>20665.536716432191</v>
      </c>
      <c r="N141" s="40">
        <f t="shared" si="103"/>
        <v>49850.073503200467</v>
      </c>
      <c r="O141" s="41">
        <f t="shared" si="104"/>
        <v>33293.108571064673</v>
      </c>
      <c r="P141" s="42">
        <f>M141*D141</f>
        <v>20665.536716432191</v>
      </c>
      <c r="Q141" s="43">
        <f t="shared" si="96"/>
        <v>44095.303759355455</v>
      </c>
      <c r="R141" s="43">
        <f t="shared" si="97"/>
        <v>23941.63703898013</v>
      </c>
      <c r="S141" s="44">
        <f t="shared" si="98"/>
        <v>88702.477514767772</v>
      </c>
      <c r="T141" s="42">
        <f>IF(OR(G141="Yes",Summary!$F$25="EP"),S141*I141,P141)</f>
        <v>20665.536716432191</v>
      </c>
      <c r="U141" s="45">
        <f>IF(OR(G141="Yes",Summary!$F$25="EP"),S141*J141,Q141)</f>
        <v>44095.303759355455</v>
      </c>
      <c r="V141" s="45">
        <f>IF(OR(G141="yes",Summary!$F$25="EP"),S141*K141,R141)</f>
        <v>23941.63703898013</v>
      </c>
      <c r="W141" s="46">
        <f t="shared" si="99"/>
        <v>88702.477514767772</v>
      </c>
      <c r="X141" s="40">
        <f>T141/D141</f>
        <v>20665.536716432191</v>
      </c>
      <c r="Y141" s="40">
        <f t="shared" si="100"/>
        <v>49850.073503200467</v>
      </c>
      <c r="Z141" s="41">
        <f t="shared" si="101"/>
        <v>33293.108571064673</v>
      </c>
      <c r="AB141" s="47">
        <f t="shared" si="90"/>
        <v>100000</v>
      </c>
      <c r="AC141" s="48">
        <f t="shared" si="91"/>
        <v>87363.797548652612</v>
      </c>
      <c r="AD141" s="49">
        <f t="shared" si="92"/>
        <v>71911.690036021493</v>
      </c>
    </row>
    <row r="142" spans="2:30" x14ac:dyDescent="0.25">
      <c r="B142" s="10">
        <v>8</v>
      </c>
      <c r="C142" s="30"/>
      <c r="D142" s="30">
        <v>1</v>
      </c>
      <c r="E142" s="34">
        <f>'Theorretical Data'!F121</f>
        <v>0.96569865987187931</v>
      </c>
      <c r="F142" s="34">
        <f>'Theorretical Data'!P121</f>
        <v>0.86889731974375795</v>
      </c>
      <c r="G142" s="10" t="str">
        <f>'Theorretical Data'!K121</f>
        <v>Yes</v>
      </c>
      <c r="H142" s="34"/>
      <c r="I142" s="51">
        <f t="shared" si="93"/>
        <v>0.25</v>
      </c>
      <c r="J142" s="51">
        <f t="shared" si="94"/>
        <v>0.5</v>
      </c>
      <c r="K142" s="51">
        <f t="shared" si="95"/>
        <v>0.25</v>
      </c>
      <c r="L142" s="52">
        <f t="shared" si="88"/>
        <v>1</v>
      </c>
      <c r="M142" s="39">
        <f t="shared" si="102"/>
        <v>20665.536716432191</v>
      </c>
      <c r="N142" s="40">
        <f t="shared" si="103"/>
        <v>49850.073503200467</v>
      </c>
      <c r="O142" s="41">
        <f t="shared" si="104"/>
        <v>33293.108571064673</v>
      </c>
      <c r="P142" s="42">
        <f>M142*D142</f>
        <v>20665.536716432191</v>
      </c>
      <c r="Q142" s="43">
        <f t="shared" si="96"/>
        <v>48140.149176555373</v>
      </c>
      <c r="R142" s="43">
        <f t="shared" si="97"/>
        <v>28928.292803336029</v>
      </c>
      <c r="S142" s="44">
        <f t="shared" si="98"/>
        <v>97733.978696323582</v>
      </c>
      <c r="T142" s="42">
        <f>IF(OR(G142="Yes",Summary!$F$25="EP"),S142*I142,P142)</f>
        <v>24433.494674080895</v>
      </c>
      <c r="U142" s="45">
        <f>IF(OR(G142="Yes",Summary!$F$25="EP"),S142*J142,Q142)</f>
        <v>48866.989348161791</v>
      </c>
      <c r="V142" s="45">
        <f>IF(OR(G142="yes",Summary!$F$25="EP"),S142*K142,R142)</f>
        <v>24433.494674080895</v>
      </c>
      <c r="W142" s="46">
        <f t="shared" si="99"/>
        <v>97733.978696323582</v>
      </c>
      <c r="X142" s="40">
        <f>T142/D142</f>
        <v>24433.494674080895</v>
      </c>
      <c r="Y142" s="40">
        <f t="shared" si="100"/>
        <v>50602.730829765307</v>
      </c>
      <c r="Z142" s="41">
        <f t="shared" si="101"/>
        <v>28120.117439522604</v>
      </c>
      <c r="AB142" s="47">
        <f t="shared" si="90"/>
        <v>100000</v>
      </c>
      <c r="AC142" s="48">
        <f t="shared" si="91"/>
        <v>95377.645419444874</v>
      </c>
      <c r="AD142" s="49">
        <f t="shared" si="92"/>
        <v>86889.731974375798</v>
      </c>
    </row>
    <row r="143" spans="2:30" x14ac:dyDescent="0.25">
      <c r="B143" s="10">
        <v>9</v>
      </c>
      <c r="C143" s="30"/>
      <c r="D143" s="30">
        <v>1</v>
      </c>
      <c r="E143" s="34">
        <f>'Theorretical Data'!F122</f>
        <v>0.98643582466233859</v>
      </c>
      <c r="F143" s="34">
        <f>'Theorretical Data'!P122</f>
        <v>0.89787164932467656</v>
      </c>
      <c r="G143" s="10" t="str">
        <f>'Theorretical Data'!K122</f>
        <v>Yes</v>
      </c>
      <c r="H143" s="34"/>
      <c r="I143" s="51">
        <f t="shared" si="93"/>
        <v>0.25</v>
      </c>
      <c r="J143" s="51">
        <f t="shared" si="94"/>
        <v>0.5</v>
      </c>
      <c r="K143" s="51">
        <f t="shared" si="95"/>
        <v>0.25</v>
      </c>
      <c r="L143" s="52">
        <f t="shared" si="88"/>
        <v>1</v>
      </c>
      <c r="M143" s="39">
        <f t="shared" si="102"/>
        <v>24433.494674080895</v>
      </c>
      <c r="N143" s="40">
        <f t="shared" si="103"/>
        <v>50602.730829765307</v>
      </c>
      <c r="O143" s="41">
        <f t="shared" si="104"/>
        <v>28120.117439522604</v>
      </c>
      <c r="P143" s="42">
        <f>M143*D143</f>
        <v>24433.494674080895</v>
      </c>
      <c r="Q143" s="43">
        <f t="shared" si="96"/>
        <v>49916.346516225887</v>
      </c>
      <c r="R143" s="43">
        <f t="shared" si="97"/>
        <v>25248.256224627763</v>
      </c>
      <c r="S143" s="44">
        <f t="shared" si="98"/>
        <v>99598.097414934557</v>
      </c>
      <c r="T143" s="42">
        <f>IF(OR(G143="Yes",Summary!$F$25="EP"),S143*I143,P143)</f>
        <v>24899.524353733639</v>
      </c>
      <c r="U143" s="45">
        <f>IF(OR(G143="Yes",Summary!$F$25="EP"),S143*J143,Q143)</f>
        <v>49799.048707467278</v>
      </c>
      <c r="V143" s="45">
        <f>IF(OR(G143="yes",Summary!$F$25="EP"),S143*K143,R143)</f>
        <v>24899.524353733639</v>
      </c>
      <c r="W143" s="46">
        <f t="shared" si="99"/>
        <v>99598.097414934557</v>
      </c>
      <c r="X143" s="40">
        <f>T143/D143</f>
        <v>24899.524353733639</v>
      </c>
      <c r="Y143" s="40">
        <f t="shared" si="100"/>
        <v>50483.820094950133</v>
      </c>
      <c r="Z143" s="41">
        <f t="shared" si="101"/>
        <v>27731.719085307483</v>
      </c>
      <c r="AB143" s="47">
        <f t="shared" si="90"/>
        <v>100000</v>
      </c>
      <c r="AC143" s="48">
        <f t="shared" si="91"/>
        <v>97425.76046047789</v>
      </c>
      <c r="AD143" s="49">
        <f t="shared" si="92"/>
        <v>89787.164932467655</v>
      </c>
    </row>
    <row r="144" spans="2:30" x14ac:dyDescent="0.25">
      <c r="B144" s="10">
        <v>10</v>
      </c>
      <c r="C144" s="30"/>
      <c r="D144" s="30">
        <v>1</v>
      </c>
      <c r="E144" s="34">
        <f>'Theorretical Data'!F123</f>
        <v>0.91621184852417614</v>
      </c>
      <c r="F144" s="34">
        <f>'Theorretical Data'!P123</f>
        <v>0.74492369704835149</v>
      </c>
      <c r="G144" s="10" t="str">
        <f>'Theorretical Data'!K123</f>
        <v>No</v>
      </c>
      <c r="H144" s="34"/>
      <c r="I144" s="51">
        <f t="shared" si="93"/>
        <v>0.25</v>
      </c>
      <c r="J144" s="51">
        <f t="shared" si="94"/>
        <v>0.5</v>
      </c>
      <c r="K144" s="51">
        <f t="shared" si="95"/>
        <v>0.25</v>
      </c>
      <c r="L144" s="52">
        <f t="shared" si="88"/>
        <v>1</v>
      </c>
      <c r="M144" s="39">
        <f t="shared" si="102"/>
        <v>24899.524353733639</v>
      </c>
      <c r="N144" s="40">
        <f t="shared" si="103"/>
        <v>50483.820094950133</v>
      </c>
      <c r="O144" s="41">
        <f t="shared" si="104"/>
        <v>27731.719085307483</v>
      </c>
      <c r="P144" s="42">
        <f>M144*D144</f>
        <v>24899.524353733639</v>
      </c>
      <c r="Q144" s="43">
        <f t="shared" si="96"/>
        <v>46253.874129756208</v>
      </c>
      <c r="R144" s="43">
        <f t="shared" si="97"/>
        <v>20658.014706533577</v>
      </c>
      <c r="S144" s="44">
        <f t="shared" si="98"/>
        <v>91811.413190023421</v>
      </c>
      <c r="T144" s="42">
        <f>IF(OR(G144="Yes",Summary!$F$25="EP"),S144*I144,P144)</f>
        <v>24899.524353733639</v>
      </c>
      <c r="U144" s="45">
        <f>IF(OR(G144="Yes",Summary!$F$25="EP"),S144*J144,Q144)</f>
        <v>46253.874129756208</v>
      </c>
      <c r="V144" s="45">
        <f>IF(OR(G144="yes",Summary!$F$25="EP"),S144*K144,R144)</f>
        <v>20658.014706533577</v>
      </c>
      <c r="W144" s="46">
        <f t="shared" si="99"/>
        <v>91811.413190023421</v>
      </c>
      <c r="X144" s="40">
        <f>T144/D144</f>
        <v>24899.524353733639</v>
      </c>
      <c r="Y144" s="40">
        <f t="shared" si="100"/>
        <v>50483.820094950133</v>
      </c>
      <c r="Z144" s="41">
        <f t="shared" si="101"/>
        <v>27731.719085307483</v>
      </c>
      <c r="AB144" s="47">
        <f t="shared" si="90"/>
        <v>100000</v>
      </c>
      <c r="AC144" s="48">
        <f t="shared" si="91"/>
        <v>90490.059113498879</v>
      </c>
      <c r="AD144" s="49">
        <f t="shared" si="92"/>
        <v>74492.369704835146</v>
      </c>
    </row>
    <row r="145" spans="2:30" x14ac:dyDescent="0.25">
      <c r="B145" s="10">
        <v>11</v>
      </c>
      <c r="C145" s="30"/>
      <c r="D145" s="30">
        <v>1</v>
      </c>
      <c r="E145" s="34">
        <f>'Theorretical Data'!F124</f>
        <v>0.80809788891106349</v>
      </c>
      <c r="F145" s="34">
        <f>'Theorretical Data'!P124</f>
        <v>0.51619577782212622</v>
      </c>
      <c r="G145" s="10" t="str">
        <f>'Theorretical Data'!K124</f>
        <v>Yes</v>
      </c>
      <c r="H145" s="34"/>
      <c r="I145" s="51">
        <f t="shared" si="93"/>
        <v>0.25</v>
      </c>
      <c r="J145" s="51">
        <f t="shared" si="94"/>
        <v>0.5</v>
      </c>
      <c r="K145" s="51">
        <f t="shared" si="95"/>
        <v>0.25</v>
      </c>
      <c r="L145" s="52">
        <f t="shared" si="88"/>
        <v>1</v>
      </c>
      <c r="M145" s="39">
        <f t="shared" si="102"/>
        <v>24899.524353733639</v>
      </c>
      <c r="N145" s="40">
        <f t="shared" si="103"/>
        <v>50483.820094950133</v>
      </c>
      <c r="O145" s="41">
        <f t="shared" si="104"/>
        <v>27731.719085307483</v>
      </c>
      <c r="P145" s="42">
        <f>M145*D145</f>
        <v>24899.524353733639</v>
      </c>
      <c r="Q145" s="43">
        <f t="shared" si="96"/>
        <v>40795.868442895131</v>
      </c>
      <c r="R145" s="43">
        <f t="shared" si="97"/>
        <v>14314.996303585</v>
      </c>
      <c r="S145" s="44">
        <f t="shared" si="98"/>
        <v>80010.389100213768</v>
      </c>
      <c r="T145" s="42">
        <f>IF(OR(G145="Yes",Summary!$F$25="EP"),S145*I145,P145)</f>
        <v>20002.597275053442</v>
      </c>
      <c r="U145" s="45">
        <f>IF(OR(G145="Yes",Summary!$F$25="EP"),S145*J145,Q145)</f>
        <v>40005.194550106884</v>
      </c>
      <c r="V145" s="45">
        <f>IF(OR(G145="yes",Summary!$F$25="EP"),S145*K145,R145)</f>
        <v>20002.597275053442</v>
      </c>
      <c r="W145" s="46">
        <f t="shared" si="99"/>
        <v>80010.389100213768</v>
      </c>
      <c r="X145" s="40">
        <f>T145/D145</f>
        <v>20002.597275053442</v>
      </c>
      <c r="Y145" s="40">
        <f t="shared" si="100"/>
        <v>49505.381834390268</v>
      </c>
      <c r="Z145" s="41">
        <f t="shared" si="101"/>
        <v>38750.021085887405</v>
      </c>
      <c r="AB145" s="47">
        <f t="shared" si="90"/>
        <v>100000</v>
      </c>
      <c r="AC145" s="48">
        <f t="shared" si="91"/>
        <v>79812.137176401331</v>
      </c>
      <c r="AD145" s="49">
        <f t="shared" si="92"/>
        <v>51619.577782212626</v>
      </c>
    </row>
    <row r="146" spans="2:30" x14ac:dyDescent="0.25">
      <c r="B146" s="10">
        <v>12</v>
      </c>
      <c r="C146" s="30"/>
      <c r="D146" s="30">
        <v>1</v>
      </c>
      <c r="E146" s="34">
        <f>'Theorretical Data'!F125</f>
        <v>0.75000097934493015</v>
      </c>
      <c r="F146" s="34">
        <f>'Theorretical Data'!P125</f>
        <v>0.38750195868985954</v>
      </c>
      <c r="G146" s="10" t="str">
        <f>'Theorretical Data'!K125</f>
        <v>Yes</v>
      </c>
      <c r="H146" s="34"/>
      <c r="I146" s="51">
        <f t="shared" si="93"/>
        <v>0.25</v>
      </c>
      <c r="J146" s="51">
        <f t="shared" si="94"/>
        <v>0.5</v>
      </c>
      <c r="K146" s="51">
        <f t="shared" si="95"/>
        <v>0.25</v>
      </c>
      <c r="L146" s="52">
        <f t="shared" si="88"/>
        <v>1</v>
      </c>
      <c r="M146" s="39">
        <f t="shared" si="102"/>
        <v>20002.597275053442</v>
      </c>
      <c r="N146" s="40">
        <f t="shared" si="103"/>
        <v>49505.381834390268</v>
      </c>
      <c r="O146" s="41">
        <f t="shared" si="104"/>
        <v>38750.021085887405</v>
      </c>
      <c r="P146" s="42">
        <f>M146*D146</f>
        <v>20002.597275053442</v>
      </c>
      <c r="Q146" s="43">
        <f t="shared" si="96"/>
        <v>37129.084858637412</v>
      </c>
      <c r="R146" s="43">
        <f t="shared" si="97"/>
        <v>15015.709070054727</v>
      </c>
      <c r="S146" s="44">
        <f t="shared" si="98"/>
        <v>72147.391203745588</v>
      </c>
      <c r="T146" s="42">
        <f>IF(OR(G146="Yes",Summary!$F$25="EP"),S146*I146,P146)</f>
        <v>18036.847800936397</v>
      </c>
      <c r="U146" s="45">
        <f>IF(OR(G146="Yes",Summary!$F$25="EP"),S146*J146,Q146)</f>
        <v>36073.695601872794</v>
      </c>
      <c r="V146" s="45">
        <f>IF(OR(G146="yes",Summary!$F$25="EP"),S146*K146,R146)</f>
        <v>18036.847800936397</v>
      </c>
      <c r="W146" s="46">
        <f t="shared" si="99"/>
        <v>72147.391203745588</v>
      </c>
      <c r="X146" s="40">
        <f>T146/D146</f>
        <v>18036.847800936397</v>
      </c>
      <c r="Y146" s="40">
        <f t="shared" si="100"/>
        <v>48098.197996195253</v>
      </c>
      <c r="Z146" s="41">
        <f t="shared" si="101"/>
        <v>46546.468724748665</v>
      </c>
      <c r="AB146" s="47">
        <f t="shared" si="90"/>
        <v>100000</v>
      </c>
      <c r="AC146" s="48">
        <f t="shared" si="91"/>
        <v>74074.170799499276</v>
      </c>
      <c r="AD146" s="49">
        <f t="shared" si="92"/>
        <v>38750.195868985953</v>
      </c>
    </row>
    <row r="147" spans="2:30" x14ac:dyDescent="0.25">
      <c r="B147" s="10">
        <v>13</v>
      </c>
      <c r="C147" s="30"/>
      <c r="D147" s="30">
        <v>1</v>
      </c>
      <c r="E147" s="34">
        <f>'Theorretical Data'!F126</f>
        <v>0.78384270819995705</v>
      </c>
      <c r="F147" s="34">
        <f>'Theorretical Data'!P126</f>
        <v>0.44268541639991327</v>
      </c>
      <c r="G147" s="10" t="str">
        <f>'Theorretical Data'!K126</f>
        <v>No</v>
      </c>
      <c r="H147" s="34"/>
      <c r="I147" s="51">
        <f t="shared" si="93"/>
        <v>0.25</v>
      </c>
      <c r="J147" s="51">
        <f t="shared" si="94"/>
        <v>0.5</v>
      </c>
      <c r="K147" s="51">
        <f t="shared" si="95"/>
        <v>0.25</v>
      </c>
      <c r="L147" s="52">
        <f t="shared" si="88"/>
        <v>1</v>
      </c>
      <c r="M147" s="39">
        <f t="shared" si="102"/>
        <v>18036.847800936397</v>
      </c>
      <c r="N147" s="40">
        <f t="shared" si="103"/>
        <v>48098.197996195253</v>
      </c>
      <c r="O147" s="41">
        <f t="shared" si="104"/>
        <v>46546.468724748665</v>
      </c>
      <c r="P147" s="42">
        <f>M147*D147</f>
        <v>18036.847800936397</v>
      </c>
      <c r="Q147" s="43">
        <f t="shared" si="96"/>
        <v>37701.421776875432</v>
      </c>
      <c r="R147" s="43">
        <f t="shared" si="97"/>
        <v>20605.442889360904</v>
      </c>
      <c r="S147" s="44">
        <f t="shared" si="98"/>
        <v>76343.712467172736</v>
      </c>
      <c r="T147" s="42">
        <f>IF(OR(G147="Yes",Summary!$F$25="EP"),S147*I147,P147)</f>
        <v>18036.847800936397</v>
      </c>
      <c r="U147" s="45">
        <f>IF(OR(G147="Yes",Summary!$F$25="EP"),S147*J147,Q147)</f>
        <v>37701.421776875432</v>
      </c>
      <c r="V147" s="45">
        <f>IF(OR(G147="yes",Summary!$F$25="EP"),S147*K147,R147)</f>
        <v>20605.442889360904</v>
      </c>
      <c r="W147" s="46">
        <f t="shared" si="99"/>
        <v>76343.712467172736</v>
      </c>
      <c r="X147" s="40">
        <f>T147/D147</f>
        <v>18036.847800936397</v>
      </c>
      <c r="Y147" s="40">
        <f t="shared" si="100"/>
        <v>48098.197996195246</v>
      </c>
      <c r="Z147" s="41">
        <f t="shared" si="101"/>
        <v>46546.468724748665</v>
      </c>
      <c r="AB147" s="47">
        <f t="shared" si="90"/>
        <v>100000</v>
      </c>
      <c r="AC147" s="48">
        <f t="shared" si="91"/>
        <v>77416.563772835274</v>
      </c>
      <c r="AD147" s="49">
        <f t="shared" si="92"/>
        <v>44268.54163999133</v>
      </c>
    </row>
    <row r="148" spans="2:30" x14ac:dyDescent="0.25">
      <c r="B148" s="10">
        <v>14</v>
      </c>
      <c r="C148" s="30"/>
      <c r="D148" s="30">
        <v>1</v>
      </c>
      <c r="E148" s="34">
        <f>'Theorretical Data'!F127</f>
        <v>0.8670167036826647</v>
      </c>
      <c r="F148" s="34">
        <f>'Theorretical Data'!P127</f>
        <v>0.59653340736532845</v>
      </c>
      <c r="G148" s="10" t="str">
        <f>'Theorretical Data'!K127</f>
        <v>No</v>
      </c>
      <c r="H148" s="34"/>
      <c r="I148" s="51">
        <f t="shared" si="93"/>
        <v>0.25</v>
      </c>
      <c r="J148" s="51">
        <f t="shared" si="94"/>
        <v>0.5</v>
      </c>
      <c r="K148" s="51">
        <f t="shared" si="95"/>
        <v>0.25</v>
      </c>
      <c r="L148" s="52">
        <f t="shared" si="88"/>
        <v>1</v>
      </c>
      <c r="M148" s="39">
        <f t="shared" si="102"/>
        <v>18036.847800936397</v>
      </c>
      <c r="N148" s="40">
        <f t="shared" si="103"/>
        <v>48098.197996195246</v>
      </c>
      <c r="O148" s="41">
        <f t="shared" si="104"/>
        <v>46546.468724748665</v>
      </c>
      <c r="P148" s="42">
        <f>M148*D148</f>
        <v>18036.847800936397</v>
      </c>
      <c r="Q148" s="43">
        <f t="shared" si="96"/>
        <v>41701.941079737349</v>
      </c>
      <c r="R148" s="43">
        <f t="shared" si="97"/>
        <v>27766.523589198016</v>
      </c>
      <c r="S148" s="44">
        <f t="shared" si="98"/>
        <v>87505.312469871758</v>
      </c>
      <c r="T148" s="42">
        <f>IF(OR(G148="Yes",Summary!$F$25="EP"),S148*I148,P148)</f>
        <v>18036.847800936397</v>
      </c>
      <c r="U148" s="45">
        <f>IF(OR(G148="Yes",Summary!$F$25="EP"),S148*J148,Q148)</f>
        <v>41701.941079737349</v>
      </c>
      <c r="V148" s="45">
        <f>IF(OR(G148="yes",Summary!$F$25="EP"),S148*K148,R148)</f>
        <v>27766.523589198016</v>
      </c>
      <c r="W148" s="46">
        <f t="shared" si="99"/>
        <v>87505.312469871758</v>
      </c>
      <c r="X148" s="40">
        <f>T148/D148</f>
        <v>18036.847800936397</v>
      </c>
      <c r="Y148" s="40">
        <f t="shared" si="100"/>
        <v>48098.197996195246</v>
      </c>
      <c r="Z148" s="41">
        <f t="shared" si="101"/>
        <v>46546.468724748665</v>
      </c>
      <c r="AB148" s="47">
        <f t="shared" si="90"/>
        <v>100000</v>
      </c>
      <c r="AC148" s="48">
        <f t="shared" si="91"/>
        <v>85631.27937606565</v>
      </c>
      <c r="AD148" s="49">
        <f t="shared" si="92"/>
        <v>59653.340736532846</v>
      </c>
    </row>
    <row r="149" spans="2:30" x14ac:dyDescent="0.25">
      <c r="B149" s="10">
        <v>15</v>
      </c>
      <c r="C149" s="30"/>
      <c r="D149" s="30">
        <v>1</v>
      </c>
      <c r="E149" s="34">
        <f>'Theorretical Data'!F128</f>
        <v>0.91156073556948769</v>
      </c>
      <c r="F149" s="34">
        <f>'Theorretical Data'!P128</f>
        <v>0.67312147113897436</v>
      </c>
      <c r="G149" s="10" t="str">
        <f>'Theorretical Data'!K128</f>
        <v>Yes</v>
      </c>
      <c r="H149" s="34"/>
      <c r="I149" s="51">
        <f t="shared" si="93"/>
        <v>0.25</v>
      </c>
      <c r="J149" s="51">
        <f t="shared" si="94"/>
        <v>0.5</v>
      </c>
      <c r="K149" s="51">
        <f t="shared" si="95"/>
        <v>0.25</v>
      </c>
      <c r="L149" s="52">
        <f t="shared" si="88"/>
        <v>1</v>
      </c>
      <c r="M149" s="39">
        <f t="shared" si="102"/>
        <v>18036.847800936397</v>
      </c>
      <c r="N149" s="40">
        <f t="shared" si="103"/>
        <v>48098.197996195246</v>
      </c>
      <c r="O149" s="41">
        <f t="shared" si="104"/>
        <v>46546.468724748665</v>
      </c>
      <c r="P149" s="42">
        <f>M149*D149</f>
        <v>18036.847800936397</v>
      </c>
      <c r="Q149" s="43">
        <f t="shared" si="96"/>
        <v>43844.428744978599</v>
      </c>
      <c r="R149" s="43">
        <f t="shared" si="97"/>
        <v>31331.427504327083</v>
      </c>
      <c r="S149" s="44">
        <f t="shared" si="98"/>
        <v>93212.704050242086</v>
      </c>
      <c r="T149" s="42">
        <f>IF(OR(G149="Yes",Summary!$F$25="EP"),S149*I149,P149)</f>
        <v>23303.176012560521</v>
      </c>
      <c r="U149" s="45">
        <f>IF(OR(G149="Yes",Summary!$F$25="EP"),S149*J149,Q149)</f>
        <v>46606.352025121043</v>
      </c>
      <c r="V149" s="45">
        <f>IF(OR(G149="yes",Summary!$F$25="EP"),S149*K149,R149)</f>
        <v>23303.176012560521</v>
      </c>
      <c r="W149" s="46">
        <f t="shared" si="99"/>
        <v>93212.704050242086</v>
      </c>
      <c r="X149" s="40">
        <f>T149/D149</f>
        <v>23303.176012560521</v>
      </c>
      <c r="Y149" s="40">
        <f t="shared" si="100"/>
        <v>51128.081987871308</v>
      </c>
      <c r="Z149" s="41">
        <f t="shared" si="101"/>
        <v>34619.57018415966</v>
      </c>
      <c r="AB149" s="47">
        <f t="shared" si="90"/>
        <v>100000</v>
      </c>
      <c r="AC149" s="48">
        <f t="shared" si="91"/>
        <v>90030.689932788911</v>
      </c>
      <c r="AD149" s="49">
        <f t="shared" si="92"/>
        <v>67312.14711389743</v>
      </c>
    </row>
    <row r="150" spans="2:30" x14ac:dyDescent="0.25">
      <c r="B150" s="10">
        <v>16</v>
      </c>
      <c r="C150" s="30"/>
      <c r="D150" s="30">
        <v>1</v>
      </c>
      <c r="E150" s="34">
        <f>'Theorretical Data'!F129</f>
        <v>0.86502878401571237</v>
      </c>
      <c r="F150" s="34">
        <f>'Theorretical Data'!P129</f>
        <v>0.56755756803142376</v>
      </c>
      <c r="G150" s="10" t="str">
        <f>'Theorretical Data'!K129</f>
        <v>No</v>
      </c>
      <c r="H150" s="34"/>
      <c r="I150" s="51">
        <f t="shared" si="93"/>
        <v>0.25</v>
      </c>
      <c r="J150" s="51">
        <f t="shared" si="94"/>
        <v>0.5</v>
      </c>
      <c r="K150" s="51">
        <f t="shared" si="95"/>
        <v>0.25</v>
      </c>
      <c r="L150" s="52">
        <f t="shared" si="88"/>
        <v>1</v>
      </c>
      <c r="M150" s="39">
        <f t="shared" si="102"/>
        <v>23303.176012560521</v>
      </c>
      <c r="N150" s="40">
        <f t="shared" si="103"/>
        <v>51128.081987871308</v>
      </c>
      <c r="O150" s="41">
        <f t="shared" si="104"/>
        <v>34619.57018415966</v>
      </c>
      <c r="P150" s="42">
        <f>M150*D150</f>
        <v>23303.176012560521</v>
      </c>
      <c r="Q150" s="43">
        <f t="shared" si="96"/>
        <v>44227.262591023966</v>
      </c>
      <c r="R150" s="43">
        <f t="shared" si="97"/>
        <v>19648.599060014847</v>
      </c>
      <c r="S150" s="44">
        <f t="shared" si="98"/>
        <v>87179.037663599331</v>
      </c>
      <c r="T150" s="42">
        <f>IF(OR(G150="Yes",Summary!$F$25="EP"),S150*I150,P150)</f>
        <v>23303.176012560521</v>
      </c>
      <c r="U150" s="45">
        <f>IF(OR(G150="Yes",Summary!$F$25="EP"),S150*J150,Q150)</f>
        <v>44227.262591023966</v>
      </c>
      <c r="V150" s="45">
        <f>IF(OR(G150="yes",Summary!$F$25="EP"),S150*K150,R150)</f>
        <v>19648.599060014847</v>
      </c>
      <c r="W150" s="46">
        <f t="shared" si="99"/>
        <v>87179.037663599331</v>
      </c>
      <c r="X150" s="40">
        <f>T150/D150</f>
        <v>23303.176012560521</v>
      </c>
      <c r="Y150" s="40">
        <f t="shared" si="100"/>
        <v>51128.081987871308</v>
      </c>
      <c r="Z150" s="41">
        <f t="shared" si="101"/>
        <v>34619.57018415966</v>
      </c>
      <c r="AB150" s="47">
        <f t="shared" si="90"/>
        <v>100000</v>
      </c>
      <c r="AC150" s="48">
        <f t="shared" si="91"/>
        <v>85434.941631181471</v>
      </c>
      <c r="AD150" s="49">
        <f t="shared" si="92"/>
        <v>56755.75680314238</v>
      </c>
    </row>
    <row r="151" spans="2:30" x14ac:dyDescent="0.25">
      <c r="B151" s="10">
        <v>17</v>
      </c>
      <c r="C151" s="30"/>
      <c r="D151" s="30">
        <v>1</v>
      </c>
      <c r="E151" s="34">
        <f>'Theorretical Data'!F130</f>
        <v>0.75870966833349418</v>
      </c>
      <c r="F151" s="34">
        <f>'Theorretical Data'!P130</f>
        <v>0.34241933666698732</v>
      </c>
      <c r="G151" s="10" t="str">
        <f>'Theorretical Data'!K130</f>
        <v>Yes</v>
      </c>
      <c r="H151" s="34"/>
      <c r="I151" s="51">
        <f t="shared" si="93"/>
        <v>0.25</v>
      </c>
      <c r="J151" s="51">
        <f t="shared" si="94"/>
        <v>0.5</v>
      </c>
      <c r="K151" s="51">
        <f t="shared" si="95"/>
        <v>0.25</v>
      </c>
      <c r="L151" s="52">
        <f t="shared" si="88"/>
        <v>1</v>
      </c>
      <c r="M151" s="39">
        <f t="shared" si="102"/>
        <v>23303.176012560521</v>
      </c>
      <c r="N151" s="40">
        <f t="shared" si="103"/>
        <v>51128.081987871308</v>
      </c>
      <c r="O151" s="41">
        <f t="shared" si="104"/>
        <v>34619.57018415966</v>
      </c>
      <c r="P151" s="42">
        <f>M151*D151</f>
        <v>23303.176012560521</v>
      </c>
      <c r="Q151" s="43">
        <f t="shared" si="96"/>
        <v>38791.370127545539</v>
      </c>
      <c r="R151" s="43">
        <f t="shared" si="97"/>
        <v>11854.410258156162</v>
      </c>
      <c r="S151" s="44">
        <f t="shared" si="98"/>
        <v>73948.95639826222</v>
      </c>
      <c r="T151" s="42">
        <f>IF(OR(G151="Yes",Summary!$F$25="EP"),S151*I151,P151)</f>
        <v>18487.239099565555</v>
      </c>
      <c r="U151" s="45">
        <f>IF(OR(G151="Yes",Summary!$F$25="EP"),S151*J151,Q151)</f>
        <v>36974.47819913111</v>
      </c>
      <c r="V151" s="45">
        <f>IF(OR(G151="yes",Summary!$F$25="EP"),S151*K151,R151)</f>
        <v>18487.239099565555</v>
      </c>
      <c r="W151" s="46">
        <f t="shared" si="99"/>
        <v>73948.95639826222</v>
      </c>
      <c r="X151" s="40">
        <f>T151/D151</f>
        <v>18487.239099565555</v>
      </c>
      <c r="Y151" s="40">
        <f t="shared" si="100"/>
        <v>48733.36895830727</v>
      </c>
      <c r="Z151" s="41">
        <f t="shared" si="101"/>
        <v>53990.055817276836</v>
      </c>
      <c r="AB151" s="47">
        <f t="shared" si="90"/>
        <v>100000</v>
      </c>
      <c r="AC151" s="48">
        <f t="shared" si="91"/>
        <v>74934.288230468563</v>
      </c>
      <c r="AD151" s="49">
        <f t="shared" si="92"/>
        <v>34241.933666698729</v>
      </c>
    </row>
    <row r="152" spans="2:30" x14ac:dyDescent="0.25">
      <c r="B152" s="10">
        <v>18</v>
      </c>
      <c r="C152" s="30"/>
      <c r="D152" s="30">
        <v>1</v>
      </c>
      <c r="E152" s="34">
        <f>'Theorretical Data'!F131</f>
        <v>0.67886025081204515</v>
      </c>
      <c r="F152" s="34">
        <f>'Theorretical Data'!P131</f>
        <v>0.170220501624089</v>
      </c>
      <c r="G152" s="10" t="str">
        <f>'Theorretical Data'!K131</f>
        <v>Yes</v>
      </c>
      <c r="H152" s="34"/>
      <c r="I152" s="51">
        <f t="shared" si="93"/>
        <v>0.25</v>
      </c>
      <c r="J152" s="51">
        <f t="shared" si="94"/>
        <v>0.5</v>
      </c>
      <c r="K152" s="51">
        <f t="shared" si="95"/>
        <v>0.25</v>
      </c>
      <c r="L152" s="52">
        <f t="shared" si="88"/>
        <v>1</v>
      </c>
      <c r="M152" s="39">
        <f t="shared" si="102"/>
        <v>18487.239099565555</v>
      </c>
      <c r="N152" s="40">
        <f t="shared" si="103"/>
        <v>48733.36895830727</v>
      </c>
      <c r="O152" s="41">
        <f t="shared" si="104"/>
        <v>53990.055817276836</v>
      </c>
      <c r="P152" s="42">
        <f>M152*D152</f>
        <v>18487.239099565555</v>
      </c>
      <c r="Q152" s="43">
        <f t="shared" si="96"/>
        <v>33083.147073952408</v>
      </c>
      <c r="R152" s="43">
        <f t="shared" si="97"/>
        <v>9190.2143839294276</v>
      </c>
      <c r="S152" s="44">
        <f t="shared" si="98"/>
        <v>60760.600557447397</v>
      </c>
      <c r="T152" s="42">
        <f>IF(OR(G152="Yes",Summary!$F$25="EP"),S152*I152,P152)</f>
        <v>15190.150139361849</v>
      </c>
      <c r="U152" s="45">
        <f>IF(OR(G152="Yes",Summary!$F$25="EP"),S152*J152,Q152)</f>
        <v>30380.300278723698</v>
      </c>
      <c r="V152" s="45">
        <f>IF(OR(G152="yes",Summary!$F$25="EP"),S152*K152,R152)</f>
        <v>15190.150139361849</v>
      </c>
      <c r="W152" s="46">
        <f t="shared" si="99"/>
        <v>60760.600557447397</v>
      </c>
      <c r="X152" s="40">
        <f>T152/D152</f>
        <v>15190.150139361849</v>
      </c>
      <c r="Y152" s="40">
        <f t="shared" si="100"/>
        <v>44751.920947475002</v>
      </c>
      <c r="Z152" s="41">
        <f t="shared" si="101"/>
        <v>89238.076462184472</v>
      </c>
      <c r="AB152" s="47">
        <f t="shared" si="90"/>
        <v>100000</v>
      </c>
      <c r="AC152" s="48">
        <f t="shared" si="91"/>
        <v>67047.92600612792</v>
      </c>
      <c r="AD152" s="49">
        <f t="shared" si="92"/>
        <v>17022.050162408901</v>
      </c>
    </row>
    <row r="153" spans="2:30" ht="15.75" thickBot="1" x14ac:dyDescent="0.3">
      <c r="B153" s="10">
        <v>19</v>
      </c>
      <c r="C153" s="30"/>
      <c r="D153" s="30">
        <v>1</v>
      </c>
      <c r="E153" s="34">
        <f>'Theorretical Data'!F132</f>
        <v>0.68740127532283324</v>
      </c>
      <c r="F153" s="34">
        <f>'Theorretical Data'!P132</f>
        <v>0.17480255064566519</v>
      </c>
      <c r="G153" s="10" t="str">
        <f>'Theorretical Data'!K132</f>
        <v>No</v>
      </c>
      <c r="H153" s="34"/>
      <c r="I153" s="51">
        <f t="shared" si="93"/>
        <v>0.25</v>
      </c>
      <c r="J153" s="51">
        <f t="shared" si="94"/>
        <v>0.5</v>
      </c>
      <c r="K153" s="51">
        <f t="shared" si="95"/>
        <v>0.25</v>
      </c>
      <c r="L153" s="52">
        <f t="shared" si="88"/>
        <v>1</v>
      </c>
      <c r="M153" s="39">
        <f t="shared" si="102"/>
        <v>15190.150139361849</v>
      </c>
      <c r="N153" s="40">
        <f t="shared" si="103"/>
        <v>44751.920947475002</v>
      </c>
      <c r="O153" s="41">
        <f t="shared" si="104"/>
        <v>89238.076462184472</v>
      </c>
      <c r="P153" s="42">
        <f>M153*D153</f>
        <v>15190.150139361849</v>
      </c>
      <c r="Q153" s="43">
        <f t="shared" si="96"/>
        <v>30762.52753244093</v>
      </c>
      <c r="R153" s="43">
        <f t="shared" si="97"/>
        <v>15599.043380302744</v>
      </c>
      <c r="S153" s="44">
        <f t="shared" si="98"/>
        <v>61551.721052105524</v>
      </c>
      <c r="T153" s="42">
        <f>IF(OR(G153="Yes",Summary!$F$25="EP"),S153*I153,P153)</f>
        <v>15190.150139361849</v>
      </c>
      <c r="U153" s="45">
        <f>IF(OR(G153="Yes",Summary!$F$25="EP"),S153*J153,Q153)</f>
        <v>30762.52753244093</v>
      </c>
      <c r="V153" s="45">
        <f>IF(OR(G153="yes",Summary!$F$25="EP"),S153*K153,R153)</f>
        <v>15599.043380302744</v>
      </c>
      <c r="W153" s="46">
        <f t="shared" si="99"/>
        <v>61551.721052105524</v>
      </c>
      <c r="X153" s="40">
        <f>T153/D153</f>
        <v>15190.150139361849</v>
      </c>
      <c r="Y153" s="40">
        <f t="shared" si="100"/>
        <v>44751.920947475002</v>
      </c>
      <c r="Z153" s="41">
        <f t="shared" si="101"/>
        <v>89238.076462184472</v>
      </c>
      <c r="AB153" s="47">
        <f t="shared" si="90"/>
        <v>100000</v>
      </c>
      <c r="AC153" s="48">
        <f t="shared" si="91"/>
        <v>67891.483982502046</v>
      </c>
      <c r="AD153" s="49">
        <f t="shared" si="92"/>
        <v>17480.255064566518</v>
      </c>
    </row>
    <row r="154" spans="2:30" ht="15.75" thickBot="1" x14ac:dyDescent="0.3">
      <c r="B154" s="11">
        <v>20</v>
      </c>
      <c r="C154" s="31"/>
      <c r="D154" s="31">
        <v>1</v>
      </c>
      <c r="E154" s="53">
        <f>'Theorretical Data'!F133</f>
        <v>0.76498772096629608</v>
      </c>
      <c r="F154" s="53">
        <f>'Theorretical Data'!P133</f>
        <v>0.31747544193259092</v>
      </c>
      <c r="G154" s="11" t="str">
        <f>'Theorretical Data'!K133</f>
        <v>No</v>
      </c>
      <c r="H154" s="53"/>
      <c r="I154" s="55">
        <f t="shared" si="93"/>
        <v>0.25</v>
      </c>
      <c r="J154" s="55">
        <f t="shared" si="94"/>
        <v>0.5</v>
      </c>
      <c r="K154" s="55">
        <f t="shared" si="95"/>
        <v>0.25</v>
      </c>
      <c r="L154" s="56">
        <f t="shared" si="88"/>
        <v>1</v>
      </c>
      <c r="M154" s="57">
        <f t="shared" si="102"/>
        <v>15190.150139361849</v>
      </c>
      <c r="N154" s="58">
        <f t="shared" si="103"/>
        <v>44751.920947475002</v>
      </c>
      <c r="O154" s="59">
        <f t="shared" si="104"/>
        <v>89238.076462184472</v>
      </c>
      <c r="P154" s="60">
        <f>M154*D154</f>
        <v>15190.150139361849</v>
      </c>
      <c r="Q154" s="61">
        <f t="shared" si="96"/>
        <v>34234.670014472751</v>
      </c>
      <c r="R154" s="61">
        <f>O154*F154</f>
        <v>28330.897762046356</v>
      </c>
      <c r="S154" s="68">
        <f>SUM(P154:R154)</f>
        <v>77755.717915880959</v>
      </c>
      <c r="T154" s="60">
        <f>IF(OR(G154="Yes",Summary!$F$25="EP"),S154*I154,P154)</f>
        <v>15190.150139361849</v>
      </c>
      <c r="U154" s="63">
        <f>IF(OR(G154="Yes",Summary!$F$25="EP"),S154*J154,Q154)</f>
        <v>34234.670014472751</v>
      </c>
      <c r="V154" s="63">
        <f>IF(OR(G154="yes",Summary!$F$25="EP"),S154*K154,R154)</f>
        <v>28330.897762046356</v>
      </c>
      <c r="W154" s="64">
        <f t="shared" si="99"/>
        <v>77755.717915880959</v>
      </c>
      <c r="X154" s="58">
        <f>T154/D154</f>
        <v>15190.150139361849</v>
      </c>
      <c r="Y154" s="58">
        <f t="shared" si="100"/>
        <v>44751.92094747501</v>
      </c>
      <c r="Z154" s="59">
        <f t="shared" si="101"/>
        <v>89238.076462184472</v>
      </c>
      <c r="AB154" s="65">
        <f t="shared" si="90"/>
        <v>100000</v>
      </c>
      <c r="AC154" s="66">
        <f t="shared" si="91"/>
        <v>75554.342811486029</v>
      </c>
      <c r="AD154" s="67">
        <f t="shared" si="92"/>
        <v>31747.544193259091</v>
      </c>
    </row>
    <row r="155" spans="2:30" x14ac:dyDescent="0.25">
      <c r="AB155" s="69"/>
      <c r="AC155" s="69"/>
      <c r="AD155" s="69"/>
    </row>
    <row r="156" spans="2:30" x14ac:dyDescent="0.25">
      <c r="AB156" s="69"/>
      <c r="AC156" s="69"/>
      <c r="AD156" s="69"/>
    </row>
  </sheetData>
  <mergeCells count="19">
    <mergeCell ref="AB133:AD133"/>
    <mergeCell ref="AB7:AD7"/>
    <mergeCell ref="AB32:AD32"/>
    <mergeCell ref="AB59:AD59"/>
    <mergeCell ref="AB83:AD83"/>
    <mergeCell ref="AB109:AD109"/>
    <mergeCell ref="H109:S109"/>
    <mergeCell ref="T109:Z109"/>
    <mergeCell ref="H133:S133"/>
    <mergeCell ref="T133:Z133"/>
    <mergeCell ref="H5:Z5"/>
    <mergeCell ref="H32:S32"/>
    <mergeCell ref="T32:Z32"/>
    <mergeCell ref="H59:S59"/>
    <mergeCell ref="T59:Z59"/>
    <mergeCell ref="H83:S83"/>
    <mergeCell ref="T83:Z83"/>
    <mergeCell ref="H7:S7"/>
    <mergeCell ref="T7:Z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topLeftCell="A4" workbookViewId="0">
      <selection activeCell="L94" sqref="L94:L98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9" customWidth="1"/>
    <col min="11" max="11" width="16.42578125" style="99" bestFit="1" customWidth="1"/>
    <col min="12" max="12" width="12.42578125" style="20" bestFit="1" customWidth="1"/>
    <col min="13" max="13" width="15.140625" style="20" bestFit="1" customWidth="1"/>
    <col min="14" max="14" width="12.42578125" style="20" bestFit="1" customWidth="1"/>
    <col min="15" max="15" width="15.140625" style="20" bestFit="1" customWidth="1"/>
    <col min="16" max="16" width="12" style="20" bestFit="1" customWidth="1"/>
    <col min="17" max="16384" width="9.140625" style="20"/>
  </cols>
  <sheetData>
    <row r="2" spans="2:16" x14ac:dyDescent="0.25">
      <c r="B2" s="98" t="s">
        <v>49</v>
      </c>
    </row>
    <row r="4" spans="2:16" x14ac:dyDescent="0.25">
      <c r="B4" s="20" t="s">
        <v>42</v>
      </c>
      <c r="D4" s="100">
        <v>1</v>
      </c>
      <c r="L4" s="20" t="s">
        <v>42</v>
      </c>
      <c r="M4" s="100">
        <f>D4</f>
        <v>1</v>
      </c>
    </row>
    <row r="5" spans="2:16" x14ac:dyDescent="0.25">
      <c r="B5" s="98" t="s">
        <v>28</v>
      </c>
      <c r="D5" s="100"/>
      <c r="G5" s="98"/>
      <c r="H5" s="98"/>
      <c r="I5" s="98"/>
      <c r="J5" s="101"/>
      <c r="K5" s="101"/>
      <c r="L5" s="98" t="s">
        <v>1</v>
      </c>
      <c r="M5" s="100"/>
    </row>
    <row r="6" spans="2:16" x14ac:dyDescent="0.25">
      <c r="B6" s="20" t="s">
        <v>44</v>
      </c>
      <c r="D6" s="102">
        <f>Summary!E35</f>
        <v>0.05</v>
      </c>
      <c r="L6" s="20" t="s">
        <v>44</v>
      </c>
      <c r="M6" s="102">
        <f>Summary!E39</f>
        <v>0.15</v>
      </c>
    </row>
    <row r="7" spans="2:16" x14ac:dyDescent="0.25">
      <c r="B7" s="20" t="s">
        <v>43</v>
      </c>
      <c r="D7" s="102">
        <f>Summary!E36</f>
        <v>0.1</v>
      </c>
      <c r="L7" s="20" t="s">
        <v>43</v>
      </c>
      <c r="M7" s="102">
        <f>Summary!E40</f>
        <v>0.2</v>
      </c>
    </row>
    <row r="8" spans="2:16" x14ac:dyDescent="0.25">
      <c r="B8" s="20" t="s">
        <v>41</v>
      </c>
      <c r="D8" s="84">
        <f>D7*D4</f>
        <v>0.1</v>
      </c>
      <c r="L8" s="20" t="s">
        <v>41</v>
      </c>
      <c r="M8" s="84">
        <f>M7*M4</f>
        <v>0.2</v>
      </c>
    </row>
    <row r="9" spans="2:16" x14ac:dyDescent="0.25">
      <c r="D9" s="84"/>
      <c r="M9" s="84"/>
    </row>
    <row r="10" spans="2:16" x14ac:dyDescent="0.25">
      <c r="B10" s="20" t="s">
        <v>61</v>
      </c>
      <c r="C10" s="20">
        <v>0.5</v>
      </c>
      <c r="D10" s="84"/>
      <c r="M10" s="84"/>
    </row>
    <row r="11" spans="2:16" x14ac:dyDescent="0.25">
      <c r="D11" s="84"/>
    </row>
    <row r="12" spans="2:16" x14ac:dyDescent="0.25">
      <c r="C12" s="20" t="s">
        <v>28</v>
      </c>
      <c r="M12" s="20" t="s">
        <v>1</v>
      </c>
    </row>
    <row r="13" spans="2:16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20" t="s">
        <v>48</v>
      </c>
      <c r="G13" s="20" t="s">
        <v>57</v>
      </c>
      <c r="H13" s="20" t="s">
        <v>60</v>
      </c>
      <c r="I13" s="103" t="s">
        <v>58</v>
      </c>
      <c r="J13" s="104" t="s">
        <v>59</v>
      </c>
      <c r="K13" s="104" t="s">
        <v>62</v>
      </c>
      <c r="M13" s="20" t="s">
        <v>46</v>
      </c>
      <c r="N13" s="20" t="s">
        <v>45</v>
      </c>
      <c r="O13" s="20" t="s">
        <v>47</v>
      </c>
      <c r="P13" s="20" t="s">
        <v>48</v>
      </c>
    </row>
    <row r="14" spans="2:16" x14ac:dyDescent="0.25">
      <c r="B14" s="20">
        <v>-12</v>
      </c>
      <c r="C14" s="20">
        <f t="shared" ref="C14:C24" si="0">C15-D16</f>
        <v>0.85000000000000053</v>
      </c>
      <c r="D14" s="20">
        <f>$D$6/4</f>
        <v>1.2500000000000001E-2</v>
      </c>
      <c r="E14" s="84">
        <f t="shared" ref="E14:E25" si="1">$D$8*SIN(B14)</f>
        <v>5.36572918000435E-2</v>
      </c>
      <c r="F14" s="85">
        <f t="shared" ref="F14:F25" si="2">SUM(C14:E14)</f>
        <v>0.91615729180004402</v>
      </c>
      <c r="G14" s="86"/>
      <c r="H14" s="86"/>
      <c r="I14" s="87"/>
      <c r="J14" s="87"/>
      <c r="K14" s="87"/>
    </row>
    <row r="15" spans="2:16" x14ac:dyDescent="0.25">
      <c r="B15" s="20">
        <v>-11</v>
      </c>
      <c r="C15" s="20">
        <f t="shared" si="0"/>
        <v>0.86250000000000049</v>
      </c>
      <c r="D15" s="20">
        <f t="shared" ref="D15:D45" si="3">$D$6/4</f>
        <v>1.2500000000000001E-2</v>
      </c>
      <c r="E15" s="84">
        <f t="shared" si="1"/>
        <v>9.9999020655070353E-2</v>
      </c>
      <c r="F15" s="85">
        <f t="shared" si="2"/>
        <v>0.97499902065507082</v>
      </c>
      <c r="G15" s="86"/>
      <c r="H15" s="86"/>
      <c r="I15" s="87"/>
      <c r="J15" s="87"/>
      <c r="K15" s="87"/>
    </row>
    <row r="16" spans="2:16" x14ac:dyDescent="0.25">
      <c r="B16" s="20">
        <v>-10</v>
      </c>
      <c r="C16" s="20">
        <f t="shared" si="0"/>
        <v>0.87500000000000044</v>
      </c>
      <c r="D16" s="20">
        <f t="shared" si="3"/>
        <v>1.2500000000000001E-2</v>
      </c>
      <c r="E16" s="84">
        <f t="shared" si="1"/>
        <v>5.4402111088936979E-2</v>
      </c>
      <c r="F16" s="85">
        <f t="shared" si="2"/>
        <v>0.9419021110889374</v>
      </c>
      <c r="G16" s="86"/>
      <c r="H16" s="86"/>
      <c r="I16" s="87"/>
      <c r="J16" s="87"/>
      <c r="K16" s="87"/>
    </row>
    <row r="17" spans="2:16" x14ac:dyDescent="0.25">
      <c r="B17" s="20">
        <v>-9</v>
      </c>
      <c r="C17" s="20">
        <f t="shared" si="0"/>
        <v>0.8875000000000004</v>
      </c>
      <c r="D17" s="20">
        <f t="shared" si="3"/>
        <v>1.2500000000000001E-2</v>
      </c>
      <c r="E17" s="84">
        <f t="shared" si="1"/>
        <v>-4.1211848524175664E-2</v>
      </c>
      <c r="F17" s="85">
        <f t="shared" si="2"/>
        <v>0.85878815147582466</v>
      </c>
      <c r="G17" s="86"/>
      <c r="H17" s="86"/>
      <c r="I17" s="87"/>
      <c r="J17" s="87"/>
      <c r="K17" s="87"/>
    </row>
    <row r="18" spans="2:16" x14ac:dyDescent="0.25">
      <c r="B18" s="20">
        <v>-8</v>
      </c>
      <c r="C18" s="20">
        <f t="shared" si="0"/>
        <v>0.90000000000000036</v>
      </c>
      <c r="D18" s="20">
        <f t="shared" si="3"/>
        <v>1.2500000000000001E-2</v>
      </c>
      <c r="E18" s="84">
        <f t="shared" si="1"/>
        <v>-9.893582466233819E-2</v>
      </c>
      <c r="F18" s="85">
        <f t="shared" si="2"/>
        <v>0.81356417533766212</v>
      </c>
      <c r="G18" s="86"/>
      <c r="H18" s="86"/>
      <c r="I18" s="87"/>
      <c r="J18" s="87"/>
      <c r="K18" s="87"/>
    </row>
    <row r="19" spans="2:16" x14ac:dyDescent="0.25">
      <c r="B19" s="20">
        <v>-7</v>
      </c>
      <c r="C19" s="20">
        <f t="shared" si="0"/>
        <v>0.91250000000000031</v>
      </c>
      <c r="D19" s="20">
        <f t="shared" si="3"/>
        <v>1.2500000000000001E-2</v>
      </c>
      <c r="E19" s="84">
        <f t="shared" si="1"/>
        <v>-6.5698659871878909E-2</v>
      </c>
      <c r="F19" s="85">
        <f t="shared" si="2"/>
        <v>0.85930134012812132</v>
      </c>
      <c r="G19" s="86"/>
      <c r="H19" s="86"/>
      <c r="I19" s="87"/>
      <c r="J19" s="87"/>
      <c r="K19" s="87"/>
    </row>
    <row r="20" spans="2:16" x14ac:dyDescent="0.25">
      <c r="B20" s="20">
        <v>-6</v>
      </c>
      <c r="C20" s="20">
        <f t="shared" si="0"/>
        <v>0.92500000000000027</v>
      </c>
      <c r="D20" s="20">
        <f t="shared" si="3"/>
        <v>1.2500000000000001E-2</v>
      </c>
      <c r="E20" s="84">
        <f t="shared" si="1"/>
        <v>2.7941549819892587E-2</v>
      </c>
      <c r="F20" s="85">
        <f t="shared" si="2"/>
        <v>0.96544154981989283</v>
      </c>
      <c r="G20" s="86"/>
      <c r="H20" s="86"/>
      <c r="I20" s="87"/>
      <c r="J20" s="87"/>
      <c r="K20" s="87"/>
    </row>
    <row r="21" spans="2:16" x14ac:dyDescent="0.25">
      <c r="B21" s="20">
        <v>-5</v>
      </c>
      <c r="C21" s="20">
        <f t="shared" si="0"/>
        <v>0.93750000000000022</v>
      </c>
      <c r="D21" s="20">
        <f t="shared" si="3"/>
        <v>1.2500000000000001E-2</v>
      </c>
      <c r="E21" s="84">
        <f t="shared" si="1"/>
        <v>9.5892427466313851E-2</v>
      </c>
      <c r="F21" s="85">
        <f t="shared" si="2"/>
        <v>1.0458924274663139</v>
      </c>
      <c r="G21" s="86"/>
      <c r="H21" s="86"/>
      <c r="I21" s="87"/>
      <c r="J21" s="87"/>
      <c r="K21" s="87"/>
    </row>
    <row r="22" spans="2:16" x14ac:dyDescent="0.25">
      <c r="B22" s="20">
        <v>-4</v>
      </c>
      <c r="C22" s="20">
        <f t="shared" si="0"/>
        <v>0.95000000000000018</v>
      </c>
      <c r="D22" s="20">
        <f t="shared" si="3"/>
        <v>1.2500000000000001E-2</v>
      </c>
      <c r="E22" s="84">
        <f t="shared" si="1"/>
        <v>7.5680249530792831E-2</v>
      </c>
      <c r="F22" s="85">
        <f t="shared" si="2"/>
        <v>1.038180249530793</v>
      </c>
      <c r="G22" s="86"/>
      <c r="H22" s="86"/>
      <c r="I22" s="87"/>
      <c r="J22" s="87"/>
      <c r="K22" s="87"/>
    </row>
    <row r="23" spans="2:16" x14ac:dyDescent="0.25">
      <c r="B23" s="20">
        <v>-3</v>
      </c>
      <c r="C23" s="20">
        <f t="shared" si="0"/>
        <v>0.96250000000000013</v>
      </c>
      <c r="D23" s="20">
        <f t="shared" si="3"/>
        <v>1.2500000000000001E-2</v>
      </c>
      <c r="E23" s="84">
        <f t="shared" si="1"/>
        <v>-1.4112000805986721E-2</v>
      </c>
      <c r="F23" s="85">
        <f t="shared" si="2"/>
        <v>0.96088799919401335</v>
      </c>
      <c r="G23" s="86"/>
      <c r="H23" s="86"/>
      <c r="I23" s="87"/>
      <c r="J23" s="87"/>
      <c r="K23" s="87"/>
    </row>
    <row r="24" spans="2:16" x14ac:dyDescent="0.25">
      <c r="B24" s="20">
        <v>-2</v>
      </c>
      <c r="C24" s="20">
        <f t="shared" si="0"/>
        <v>0.97500000000000009</v>
      </c>
      <c r="D24" s="20">
        <f t="shared" si="3"/>
        <v>1.2500000000000001E-2</v>
      </c>
      <c r="E24" s="84">
        <f t="shared" si="1"/>
        <v>-9.0929742682568176E-2</v>
      </c>
      <c r="F24" s="85">
        <f t="shared" si="2"/>
        <v>0.8965702573174319</v>
      </c>
      <c r="G24" s="87">
        <f>$C$10*$D$7</f>
        <v>0.05</v>
      </c>
      <c r="H24" s="86"/>
      <c r="I24" s="87">
        <f>C24-G24</f>
        <v>0.92500000000000004</v>
      </c>
      <c r="J24" s="87">
        <f>C24+G24</f>
        <v>1.0250000000000001</v>
      </c>
      <c r="K24" s="87" t="str">
        <f t="shared" ref="K24:K45" si="4">IF(OR(AND(F24&lt;F23,F24&lt;I24),AND(F24&gt;F23,F24&gt;J24)),"Yes","No")</f>
        <v>Yes</v>
      </c>
    </row>
    <row r="25" spans="2:16" x14ac:dyDescent="0.25">
      <c r="B25" s="20">
        <v>-1</v>
      </c>
      <c r="C25" s="20">
        <f>C26-D27</f>
        <v>0.98750000000000004</v>
      </c>
      <c r="D25" s="20">
        <f t="shared" si="3"/>
        <v>1.2500000000000001E-2</v>
      </c>
      <c r="E25" s="84">
        <f t="shared" si="1"/>
        <v>-8.4147098480789662E-2</v>
      </c>
      <c r="F25" s="85">
        <f t="shared" si="2"/>
        <v>0.91585290151921028</v>
      </c>
      <c r="G25" s="87">
        <f t="shared" ref="G25:G45" si="5">$C$10*$D$7</f>
        <v>0.05</v>
      </c>
      <c r="H25" s="86"/>
      <c r="I25" s="87">
        <f t="shared" ref="I25:I44" si="6">C25-G25</f>
        <v>0.9375</v>
      </c>
      <c r="J25" s="87">
        <f t="shared" ref="J25:J44" si="7">C25+G25</f>
        <v>1.0375000000000001</v>
      </c>
      <c r="K25" s="87" t="str">
        <f t="shared" si="4"/>
        <v>No</v>
      </c>
    </row>
    <row r="26" spans="2:16" x14ac:dyDescent="0.25">
      <c r="B26" s="20">
        <v>0</v>
      </c>
      <c r="C26" s="20">
        <v>1</v>
      </c>
      <c r="D26" s="20">
        <f t="shared" si="3"/>
        <v>1.2500000000000001E-2</v>
      </c>
      <c r="E26" s="84">
        <f>$D$8*SIN(B26)</f>
        <v>0</v>
      </c>
      <c r="F26" s="85">
        <f>SUM(C26:E26)</f>
        <v>1.0125</v>
      </c>
      <c r="G26" s="87">
        <f t="shared" si="5"/>
        <v>0.05</v>
      </c>
      <c r="H26" s="86">
        <f t="shared" ref="H24:H35" si="8">$C$10*G26</f>
        <v>2.5000000000000001E-2</v>
      </c>
      <c r="I26" s="87">
        <f t="shared" si="6"/>
        <v>0.95</v>
      </c>
      <c r="J26" s="87">
        <f t="shared" si="7"/>
        <v>1.05</v>
      </c>
      <c r="K26" s="87" t="str">
        <f t="shared" si="4"/>
        <v>No</v>
      </c>
      <c r="L26" s="69"/>
      <c r="M26" s="20">
        <v>1</v>
      </c>
      <c r="N26" s="20">
        <v>0</v>
      </c>
      <c r="O26" s="84">
        <f>$M$8*SIN(B26)</f>
        <v>0</v>
      </c>
      <c r="P26" s="85">
        <f>SUM(M26:O26)</f>
        <v>1</v>
      </c>
    </row>
    <row r="27" spans="2:16" x14ac:dyDescent="0.25">
      <c r="B27" s="20">
        <v>1</v>
      </c>
      <c r="C27" s="20">
        <f>C26+D26</f>
        <v>1.0125</v>
      </c>
      <c r="D27" s="20">
        <f t="shared" si="3"/>
        <v>1.2500000000000001E-2</v>
      </c>
      <c r="E27" s="110">
        <f>$D$8*SIN(B27)</f>
        <v>8.4147098480789662E-2</v>
      </c>
      <c r="F27" s="111">
        <f t="shared" ref="F27:F45" si="9">SUM(C27:E27)</f>
        <v>1.1091470984807896</v>
      </c>
      <c r="G27" s="112">
        <f t="shared" si="5"/>
        <v>0.05</v>
      </c>
      <c r="H27" s="113">
        <f t="shared" si="8"/>
        <v>2.5000000000000001E-2</v>
      </c>
      <c r="I27" s="112">
        <f t="shared" si="6"/>
        <v>0.96249999999999991</v>
      </c>
      <c r="J27" s="112">
        <f t="shared" si="7"/>
        <v>1.0625</v>
      </c>
      <c r="K27" s="112" t="str">
        <f t="shared" si="4"/>
        <v>Yes</v>
      </c>
      <c r="L27" s="69"/>
      <c r="M27" s="20">
        <f>M26+N26</f>
        <v>1</v>
      </c>
      <c r="N27" s="20">
        <f>M6/4</f>
        <v>3.7499999999999999E-2</v>
      </c>
      <c r="O27" s="84">
        <f>$M$8*SIN(B27)</f>
        <v>0.16829419696157932</v>
      </c>
      <c r="P27" s="85">
        <f t="shared" ref="P27:P45" si="10">SUM(M27:O27)</f>
        <v>1.2057941969615795</v>
      </c>
    </row>
    <row r="28" spans="2:16" x14ac:dyDescent="0.25">
      <c r="B28" s="20">
        <v>2</v>
      </c>
      <c r="C28" s="20">
        <f t="shared" ref="C28:C45" si="11">C27+D27</f>
        <v>1.0249999999999999</v>
      </c>
      <c r="D28" s="20">
        <f t="shared" si="3"/>
        <v>1.2500000000000001E-2</v>
      </c>
      <c r="E28" s="110">
        <f>$D$8*SIN(B28)</f>
        <v>9.0929742682568176E-2</v>
      </c>
      <c r="F28" s="111">
        <f t="shared" si="9"/>
        <v>1.128429742682568</v>
      </c>
      <c r="G28" s="112">
        <f t="shared" si="5"/>
        <v>0.05</v>
      </c>
      <c r="H28" s="113">
        <f t="shared" si="8"/>
        <v>2.5000000000000001E-2</v>
      </c>
      <c r="I28" s="112">
        <f>C28-G28</f>
        <v>0.97499999999999987</v>
      </c>
      <c r="J28" s="112">
        <f t="shared" si="7"/>
        <v>1.075</v>
      </c>
      <c r="K28" s="112" t="str">
        <f t="shared" si="4"/>
        <v>Yes</v>
      </c>
      <c r="L28" s="69"/>
      <c r="M28" s="20">
        <f t="shared" ref="M28:M45" si="12">M27+N27</f>
        <v>1.0375000000000001</v>
      </c>
      <c r="N28" s="20">
        <f t="shared" ref="N28:N45" si="13">N27</f>
        <v>3.7499999999999999E-2</v>
      </c>
      <c r="O28" s="84">
        <f>$M$8*SIN(B28)</f>
        <v>0.18185948536513635</v>
      </c>
      <c r="P28" s="85">
        <f t="shared" si="10"/>
        <v>1.2568594853651365</v>
      </c>
    </row>
    <row r="29" spans="2:16" x14ac:dyDescent="0.25">
      <c r="B29" s="20">
        <v>3</v>
      </c>
      <c r="C29" s="20">
        <f t="shared" si="11"/>
        <v>1.0374999999999999</v>
      </c>
      <c r="D29" s="20">
        <f t="shared" si="3"/>
        <v>1.2500000000000001E-2</v>
      </c>
      <c r="E29" s="84">
        <f>$D$8*SIN(B29)</f>
        <v>1.4112000805986721E-2</v>
      </c>
      <c r="F29" s="85">
        <f t="shared" si="9"/>
        <v>1.0641120008059866</v>
      </c>
      <c r="G29" s="87">
        <f t="shared" si="5"/>
        <v>0.05</v>
      </c>
      <c r="H29" s="86">
        <f t="shared" si="8"/>
        <v>2.5000000000000001E-2</v>
      </c>
      <c r="I29" s="87">
        <f>C29-G29</f>
        <v>0.98749999999999982</v>
      </c>
      <c r="J29" s="87">
        <f t="shared" si="7"/>
        <v>1.0874999999999999</v>
      </c>
      <c r="K29" s="87" t="str">
        <f t="shared" si="4"/>
        <v>No</v>
      </c>
      <c r="L29" s="69"/>
      <c r="M29" s="20">
        <f t="shared" si="12"/>
        <v>1.0750000000000002</v>
      </c>
      <c r="N29" s="20">
        <f t="shared" si="13"/>
        <v>3.7499999999999999E-2</v>
      </c>
      <c r="O29" s="84">
        <f>$M$8*SIN(B29)</f>
        <v>2.8224001611973443E-2</v>
      </c>
      <c r="P29" s="85">
        <f t="shared" si="10"/>
        <v>1.1407240016119737</v>
      </c>
    </row>
    <row r="30" spans="2:16" x14ac:dyDescent="0.25">
      <c r="B30" s="20">
        <v>4</v>
      </c>
      <c r="C30" s="20">
        <f t="shared" si="11"/>
        <v>1.0499999999999998</v>
      </c>
      <c r="D30" s="20">
        <f t="shared" si="3"/>
        <v>1.2500000000000001E-2</v>
      </c>
      <c r="E30" s="84">
        <f>$D$8*SIN(B30)</f>
        <v>-7.5680249530792831E-2</v>
      </c>
      <c r="F30" s="85">
        <f t="shared" si="9"/>
        <v>0.98681975046920689</v>
      </c>
      <c r="G30" s="87">
        <f t="shared" si="5"/>
        <v>0.05</v>
      </c>
      <c r="H30" s="86">
        <f t="shared" si="8"/>
        <v>2.5000000000000001E-2</v>
      </c>
      <c r="I30" s="87">
        <f>C30-G30</f>
        <v>0.99999999999999978</v>
      </c>
      <c r="J30" s="87">
        <f t="shared" si="7"/>
        <v>1.0999999999999999</v>
      </c>
      <c r="K30" s="87" t="str">
        <f t="shared" si="4"/>
        <v>Yes</v>
      </c>
      <c r="L30" s="69"/>
      <c r="M30" s="20">
        <f t="shared" si="12"/>
        <v>1.1125000000000003</v>
      </c>
      <c r="N30" s="20">
        <f t="shared" si="13"/>
        <v>3.7499999999999999E-2</v>
      </c>
      <c r="O30" s="84">
        <f>$M$8*SIN(B30)</f>
        <v>-0.15136049906158566</v>
      </c>
      <c r="P30" s="85">
        <f t="shared" si="10"/>
        <v>0.99863950093841469</v>
      </c>
    </row>
    <row r="31" spans="2:16" x14ac:dyDescent="0.25">
      <c r="B31" s="20">
        <v>5</v>
      </c>
      <c r="C31" s="20">
        <f t="shared" si="11"/>
        <v>1.0624999999999998</v>
      </c>
      <c r="D31" s="20">
        <f t="shared" si="3"/>
        <v>1.2500000000000001E-2</v>
      </c>
      <c r="E31" s="106">
        <f>$D$8*SIN(B31)</f>
        <v>-9.5892427466313851E-2</v>
      </c>
      <c r="F31" s="107">
        <f t="shared" si="9"/>
        <v>0.97910757253368585</v>
      </c>
      <c r="G31" s="108">
        <f t="shared" si="5"/>
        <v>0.05</v>
      </c>
      <c r="H31" s="109">
        <f t="shared" si="8"/>
        <v>2.5000000000000001E-2</v>
      </c>
      <c r="I31" s="108">
        <f t="shared" si="6"/>
        <v>1.0124999999999997</v>
      </c>
      <c r="J31" s="108">
        <f t="shared" si="7"/>
        <v>1.1124999999999998</v>
      </c>
      <c r="K31" s="108" t="str">
        <f t="shared" si="4"/>
        <v>Yes</v>
      </c>
      <c r="L31" s="69"/>
      <c r="M31" s="20">
        <f t="shared" si="12"/>
        <v>1.1500000000000004</v>
      </c>
      <c r="N31" s="20">
        <f t="shared" si="13"/>
        <v>3.7499999999999999E-2</v>
      </c>
      <c r="O31" s="84">
        <f>$M$8*SIN(B31)</f>
        <v>-0.1917848549326277</v>
      </c>
      <c r="P31" s="85">
        <f t="shared" si="10"/>
        <v>0.99571514506737269</v>
      </c>
    </row>
    <row r="32" spans="2:16" x14ac:dyDescent="0.25">
      <c r="B32" s="20">
        <v>6</v>
      </c>
      <c r="C32" s="20">
        <f t="shared" si="11"/>
        <v>1.0749999999999997</v>
      </c>
      <c r="D32" s="20">
        <f t="shared" si="3"/>
        <v>1.2500000000000001E-2</v>
      </c>
      <c r="E32" s="84">
        <f>$D$8*SIN(B32)</f>
        <v>-2.7941549819892587E-2</v>
      </c>
      <c r="F32" s="85">
        <f t="shared" si="9"/>
        <v>1.0595584501801072</v>
      </c>
      <c r="G32" s="87">
        <f t="shared" si="5"/>
        <v>0.05</v>
      </c>
      <c r="H32" s="86">
        <f t="shared" si="8"/>
        <v>2.5000000000000001E-2</v>
      </c>
      <c r="I32" s="87">
        <f t="shared" si="6"/>
        <v>1.0249999999999997</v>
      </c>
      <c r="J32" s="87">
        <f t="shared" si="7"/>
        <v>1.1249999999999998</v>
      </c>
      <c r="K32" s="87" t="str">
        <f t="shared" si="4"/>
        <v>No</v>
      </c>
      <c r="L32" s="69"/>
      <c r="M32" s="20">
        <f t="shared" si="12"/>
        <v>1.1875000000000004</v>
      </c>
      <c r="N32" s="20">
        <f t="shared" si="13"/>
        <v>3.7499999999999999E-2</v>
      </c>
      <c r="O32" s="84">
        <f>$M$8*SIN(B32)</f>
        <v>-5.5883099639785175E-2</v>
      </c>
      <c r="P32" s="85">
        <f t="shared" si="10"/>
        <v>1.1691169003602153</v>
      </c>
    </row>
    <row r="33" spans="2:16" x14ac:dyDescent="0.25">
      <c r="B33" s="20">
        <v>7</v>
      </c>
      <c r="C33" s="20">
        <f t="shared" si="11"/>
        <v>1.0874999999999997</v>
      </c>
      <c r="D33" s="20">
        <f t="shared" si="3"/>
        <v>1.2500000000000001E-2</v>
      </c>
      <c r="E33" s="110">
        <f>$D$8*SIN(B33)</f>
        <v>6.5698659871878909E-2</v>
      </c>
      <c r="F33" s="111">
        <f t="shared" si="9"/>
        <v>1.1656986598718786</v>
      </c>
      <c r="G33" s="112">
        <f t="shared" si="5"/>
        <v>0.05</v>
      </c>
      <c r="H33" s="113">
        <f t="shared" si="8"/>
        <v>2.5000000000000001E-2</v>
      </c>
      <c r="I33" s="112">
        <f t="shared" si="6"/>
        <v>1.0374999999999996</v>
      </c>
      <c r="J33" s="112">
        <f t="shared" si="7"/>
        <v>1.1374999999999997</v>
      </c>
      <c r="K33" s="112" t="str">
        <f t="shared" si="4"/>
        <v>Yes</v>
      </c>
      <c r="L33" s="69"/>
      <c r="M33" s="20">
        <f t="shared" si="12"/>
        <v>1.2250000000000005</v>
      </c>
      <c r="N33" s="20">
        <f t="shared" si="13"/>
        <v>3.7499999999999999E-2</v>
      </c>
      <c r="O33" s="84">
        <f>$M$8*SIN(B33)</f>
        <v>0.13139731974375782</v>
      </c>
      <c r="P33" s="85">
        <f t="shared" si="10"/>
        <v>1.3938973197437585</v>
      </c>
    </row>
    <row r="34" spans="2:16" x14ac:dyDescent="0.25">
      <c r="B34" s="20">
        <v>8</v>
      </c>
      <c r="C34" s="20">
        <f t="shared" si="11"/>
        <v>1.0999999999999996</v>
      </c>
      <c r="D34" s="20">
        <f t="shared" si="3"/>
        <v>1.2500000000000001E-2</v>
      </c>
      <c r="E34" s="110">
        <f>$D$8*SIN(B34)</f>
        <v>9.893582466233819E-2</v>
      </c>
      <c r="F34" s="111">
        <f t="shared" si="9"/>
        <v>1.2114358246623378</v>
      </c>
      <c r="G34" s="112">
        <f t="shared" si="5"/>
        <v>0.05</v>
      </c>
      <c r="H34" s="113">
        <f t="shared" si="8"/>
        <v>2.5000000000000001E-2</v>
      </c>
      <c r="I34" s="112">
        <f t="shared" si="6"/>
        <v>1.0499999999999996</v>
      </c>
      <c r="J34" s="112">
        <f t="shared" si="7"/>
        <v>1.1499999999999997</v>
      </c>
      <c r="K34" s="112" t="str">
        <f t="shared" si="4"/>
        <v>Yes</v>
      </c>
      <c r="L34" s="69"/>
      <c r="M34" s="20">
        <f t="shared" si="12"/>
        <v>1.2625000000000006</v>
      </c>
      <c r="N34" s="20">
        <f t="shared" si="13"/>
        <v>3.7499999999999999E-2</v>
      </c>
      <c r="O34" s="84">
        <f>$M$8*SIN(B34)</f>
        <v>0.19787164932467638</v>
      </c>
      <c r="P34" s="85">
        <f t="shared" si="10"/>
        <v>1.4978716493246771</v>
      </c>
    </row>
    <row r="35" spans="2:16" x14ac:dyDescent="0.25">
      <c r="B35" s="20">
        <v>9</v>
      </c>
      <c r="C35" s="20">
        <f t="shared" si="11"/>
        <v>1.1124999999999996</v>
      </c>
      <c r="D35" s="20">
        <f t="shared" si="3"/>
        <v>1.2500000000000001E-2</v>
      </c>
      <c r="E35" s="84">
        <f>$D$8*SIN(B35)</f>
        <v>4.1211848524175664E-2</v>
      </c>
      <c r="F35" s="85">
        <f t="shared" si="9"/>
        <v>1.1662118485241753</v>
      </c>
      <c r="G35" s="87">
        <f t="shared" si="5"/>
        <v>0.05</v>
      </c>
      <c r="H35" s="86">
        <f t="shared" si="8"/>
        <v>2.5000000000000001E-2</v>
      </c>
      <c r="I35" s="87">
        <f t="shared" si="6"/>
        <v>1.0624999999999996</v>
      </c>
      <c r="J35" s="87">
        <f t="shared" si="7"/>
        <v>1.1624999999999996</v>
      </c>
      <c r="K35" s="87" t="str">
        <f t="shared" si="4"/>
        <v>No</v>
      </c>
      <c r="L35" s="69"/>
      <c r="M35" s="20">
        <f t="shared" si="12"/>
        <v>1.3000000000000007</v>
      </c>
      <c r="N35" s="20">
        <f t="shared" si="13"/>
        <v>3.7499999999999999E-2</v>
      </c>
      <c r="O35" s="84">
        <f>$M$8*SIN(B35)</f>
        <v>8.2423697048351327E-2</v>
      </c>
      <c r="P35" s="85">
        <f t="shared" si="10"/>
        <v>1.4199236970483522</v>
      </c>
    </row>
    <row r="36" spans="2:16" x14ac:dyDescent="0.25">
      <c r="B36" s="20">
        <v>10</v>
      </c>
      <c r="C36" s="20">
        <f t="shared" si="11"/>
        <v>1.1249999999999996</v>
      </c>
      <c r="D36" s="20">
        <f t="shared" si="3"/>
        <v>1.2500000000000001E-2</v>
      </c>
      <c r="E36" s="84">
        <f>$D$8*SIN(B36)</f>
        <v>-5.4402111088936979E-2</v>
      </c>
      <c r="F36" s="85">
        <f t="shared" si="9"/>
        <v>1.0830978889110625</v>
      </c>
      <c r="G36" s="87">
        <f t="shared" si="5"/>
        <v>0.05</v>
      </c>
      <c r="H36" s="86">
        <f>$C$10*G36</f>
        <v>2.5000000000000001E-2</v>
      </c>
      <c r="I36" s="87">
        <f t="shared" si="6"/>
        <v>1.0749999999999995</v>
      </c>
      <c r="J36" s="87">
        <f t="shared" si="7"/>
        <v>1.1749999999999996</v>
      </c>
      <c r="K36" s="87" t="str">
        <f t="shared" si="4"/>
        <v>No</v>
      </c>
      <c r="L36" s="69"/>
      <c r="M36" s="20">
        <f t="shared" si="12"/>
        <v>1.3375000000000008</v>
      </c>
      <c r="N36" s="20">
        <f t="shared" si="13"/>
        <v>3.7499999999999999E-2</v>
      </c>
      <c r="O36" s="84">
        <f>$M$8*SIN(B36)</f>
        <v>-0.10880422217787396</v>
      </c>
      <c r="P36" s="85">
        <f t="shared" si="10"/>
        <v>1.2661957778221269</v>
      </c>
    </row>
    <row r="37" spans="2:16" x14ac:dyDescent="0.25">
      <c r="B37" s="20">
        <v>11</v>
      </c>
      <c r="C37" s="20">
        <f t="shared" si="11"/>
        <v>1.1374999999999995</v>
      </c>
      <c r="D37" s="20">
        <f t="shared" si="3"/>
        <v>1.2500000000000001E-2</v>
      </c>
      <c r="E37" s="106">
        <f>$D$8*SIN(B37)</f>
        <v>-9.9999020655070353E-2</v>
      </c>
      <c r="F37" s="107">
        <f t="shared" si="9"/>
        <v>1.0500009793449292</v>
      </c>
      <c r="G37" s="108">
        <f t="shared" si="5"/>
        <v>0.05</v>
      </c>
      <c r="H37" s="109">
        <f t="shared" ref="H37:H45" si="14">$C$10*G37</f>
        <v>2.5000000000000001E-2</v>
      </c>
      <c r="I37" s="108">
        <f>C37-G37</f>
        <v>1.0874999999999995</v>
      </c>
      <c r="J37" s="108">
        <f t="shared" si="7"/>
        <v>1.1874999999999996</v>
      </c>
      <c r="K37" s="108" t="str">
        <f t="shared" si="4"/>
        <v>Yes</v>
      </c>
      <c r="L37" s="69"/>
      <c r="M37" s="20">
        <f t="shared" si="12"/>
        <v>1.3750000000000009</v>
      </c>
      <c r="N37" s="20">
        <f t="shared" si="13"/>
        <v>3.7499999999999999E-2</v>
      </c>
      <c r="O37" s="84">
        <f>$M$8*SIN(B37)</f>
        <v>-0.19999804131014071</v>
      </c>
      <c r="P37" s="85">
        <f t="shared" si="10"/>
        <v>1.2125019586898602</v>
      </c>
    </row>
    <row r="38" spans="2:16" x14ac:dyDescent="0.25">
      <c r="B38" s="20">
        <v>12</v>
      </c>
      <c r="C38" s="20">
        <f t="shared" si="11"/>
        <v>1.1499999999999995</v>
      </c>
      <c r="D38" s="20">
        <f t="shared" si="3"/>
        <v>1.2500000000000001E-2</v>
      </c>
      <c r="E38" s="84">
        <f>$D$8*SIN(B38)</f>
        <v>-5.36572918000435E-2</v>
      </c>
      <c r="F38" s="85">
        <f t="shared" si="9"/>
        <v>1.1088427081999559</v>
      </c>
      <c r="G38" s="87">
        <f t="shared" si="5"/>
        <v>0.05</v>
      </c>
      <c r="H38" s="86">
        <f t="shared" si="14"/>
        <v>2.5000000000000001E-2</v>
      </c>
      <c r="I38" s="87">
        <f t="shared" si="6"/>
        <v>1.0999999999999994</v>
      </c>
      <c r="J38" s="87">
        <f t="shared" si="7"/>
        <v>1.1999999999999995</v>
      </c>
      <c r="K38" s="87" t="str">
        <f t="shared" si="4"/>
        <v>No</v>
      </c>
      <c r="L38" s="69"/>
      <c r="M38" s="20">
        <f t="shared" si="12"/>
        <v>1.412500000000001</v>
      </c>
      <c r="N38" s="20">
        <f t="shared" si="13"/>
        <v>3.7499999999999999E-2</v>
      </c>
      <c r="O38" s="84">
        <f>$M$8*SIN(B38)</f>
        <v>-0.107314583600087</v>
      </c>
      <c r="P38" s="85">
        <f t="shared" si="10"/>
        <v>1.342685416399914</v>
      </c>
    </row>
    <row r="39" spans="2:16" x14ac:dyDescent="0.25">
      <c r="B39" s="20">
        <v>13</v>
      </c>
      <c r="C39" s="20">
        <f t="shared" si="11"/>
        <v>1.1624999999999994</v>
      </c>
      <c r="D39" s="20">
        <f t="shared" si="3"/>
        <v>1.2500000000000001E-2</v>
      </c>
      <c r="E39" s="84">
        <f>$D$8*SIN(B39)</f>
        <v>4.2016703682664094E-2</v>
      </c>
      <c r="F39" s="85">
        <f t="shared" si="9"/>
        <v>1.2170167036826636</v>
      </c>
      <c r="G39" s="87">
        <f t="shared" si="5"/>
        <v>0.05</v>
      </c>
      <c r="H39" s="86">
        <f t="shared" si="14"/>
        <v>2.5000000000000001E-2</v>
      </c>
      <c r="I39" s="87">
        <f t="shared" si="6"/>
        <v>1.1124999999999994</v>
      </c>
      <c r="J39" s="87">
        <f t="shared" si="7"/>
        <v>1.2124999999999995</v>
      </c>
      <c r="K39" s="87" t="str">
        <f t="shared" si="4"/>
        <v>Yes</v>
      </c>
      <c r="L39" s="69"/>
      <c r="M39" s="20">
        <f t="shared" si="12"/>
        <v>1.4500000000000011</v>
      </c>
      <c r="N39" s="20">
        <f t="shared" si="13"/>
        <v>3.7499999999999999E-2</v>
      </c>
      <c r="O39" s="84">
        <f>$M$8*SIN(B39)</f>
        <v>8.4033407365328189E-2</v>
      </c>
      <c r="P39" s="85">
        <f t="shared" si="10"/>
        <v>1.5715334073653293</v>
      </c>
    </row>
    <row r="40" spans="2:16" x14ac:dyDescent="0.25">
      <c r="B40" s="20">
        <v>14</v>
      </c>
      <c r="C40" s="20">
        <f t="shared" si="11"/>
        <v>1.1749999999999994</v>
      </c>
      <c r="D40" s="20">
        <f t="shared" si="3"/>
        <v>1.2500000000000001E-2</v>
      </c>
      <c r="E40" s="110">
        <f>$D$8*SIN(B40)</f>
        <v>9.9060735569487038E-2</v>
      </c>
      <c r="F40" s="111">
        <f t="shared" si="9"/>
        <v>1.2865607355694864</v>
      </c>
      <c r="G40" s="112">
        <f t="shared" si="5"/>
        <v>0.05</v>
      </c>
      <c r="H40" s="113">
        <f t="shared" si="14"/>
        <v>2.5000000000000001E-2</v>
      </c>
      <c r="I40" s="112">
        <f t="shared" si="6"/>
        <v>1.1249999999999993</v>
      </c>
      <c r="J40" s="112">
        <f t="shared" si="7"/>
        <v>1.2249999999999994</v>
      </c>
      <c r="K40" s="112" t="str">
        <f t="shared" si="4"/>
        <v>Yes</v>
      </c>
      <c r="L40" s="69"/>
      <c r="M40" s="20">
        <f t="shared" si="12"/>
        <v>1.4875000000000012</v>
      </c>
      <c r="N40" s="20">
        <f t="shared" si="13"/>
        <v>3.7499999999999999E-2</v>
      </c>
      <c r="O40" s="84">
        <f>$M$8*SIN(B40)</f>
        <v>0.19812147113897408</v>
      </c>
      <c r="P40" s="85">
        <f t="shared" si="10"/>
        <v>1.7231214711389753</v>
      </c>
    </row>
    <row r="41" spans="2:16" x14ac:dyDescent="0.25">
      <c r="B41" s="20">
        <v>15</v>
      </c>
      <c r="C41" s="20">
        <f t="shared" si="11"/>
        <v>1.1874999999999993</v>
      </c>
      <c r="D41" s="20">
        <f t="shared" si="3"/>
        <v>1.2500000000000001E-2</v>
      </c>
      <c r="E41" s="84">
        <f>$D$8*SIN(B41)</f>
        <v>6.5028784015711688E-2</v>
      </c>
      <c r="F41" s="85">
        <f t="shared" si="9"/>
        <v>1.2650287840157111</v>
      </c>
      <c r="G41" s="87">
        <f t="shared" si="5"/>
        <v>0.05</v>
      </c>
      <c r="H41" s="86">
        <f t="shared" si="14"/>
        <v>2.5000000000000001E-2</v>
      </c>
      <c r="I41" s="87">
        <f t="shared" si="6"/>
        <v>1.1374999999999993</v>
      </c>
      <c r="J41" s="87">
        <f t="shared" si="7"/>
        <v>1.2374999999999994</v>
      </c>
      <c r="K41" s="87" t="str">
        <f t="shared" si="4"/>
        <v>No</v>
      </c>
      <c r="L41" s="69"/>
      <c r="M41" s="20">
        <f t="shared" si="12"/>
        <v>1.5250000000000012</v>
      </c>
      <c r="N41" s="20">
        <f t="shared" si="13"/>
        <v>3.7499999999999999E-2</v>
      </c>
      <c r="O41" s="84">
        <f>$M$8*SIN(B41)</f>
        <v>0.13005756803142338</v>
      </c>
      <c r="P41" s="85">
        <f t="shared" si="10"/>
        <v>1.6925575680314247</v>
      </c>
    </row>
    <row r="42" spans="2:16" x14ac:dyDescent="0.25">
      <c r="B42" s="20">
        <v>16</v>
      </c>
      <c r="C42" s="20">
        <f t="shared" si="11"/>
        <v>1.1999999999999993</v>
      </c>
      <c r="D42" s="20">
        <f t="shared" si="3"/>
        <v>1.2500000000000001E-2</v>
      </c>
      <c r="E42" s="84">
        <f>$D$8*SIN(B42)</f>
        <v>-2.8790331666506533E-2</v>
      </c>
      <c r="F42" s="85">
        <f t="shared" si="9"/>
        <v>1.1837096683334927</v>
      </c>
      <c r="G42" s="87">
        <f t="shared" si="5"/>
        <v>0.05</v>
      </c>
      <c r="H42" s="86">
        <f t="shared" si="14"/>
        <v>2.5000000000000001E-2</v>
      </c>
      <c r="I42" s="87">
        <f t="shared" si="6"/>
        <v>1.1499999999999992</v>
      </c>
      <c r="J42" s="87">
        <f t="shared" si="7"/>
        <v>1.2499999999999993</v>
      </c>
      <c r="K42" s="87" t="str">
        <f t="shared" si="4"/>
        <v>No</v>
      </c>
      <c r="L42" s="69"/>
      <c r="M42" s="20">
        <f t="shared" si="12"/>
        <v>1.5625000000000013</v>
      </c>
      <c r="N42" s="20">
        <f t="shared" si="13"/>
        <v>3.7499999999999999E-2</v>
      </c>
      <c r="O42" s="84">
        <f>$M$8*SIN(B42)</f>
        <v>-5.7580663333013066E-2</v>
      </c>
      <c r="P42" s="85">
        <f t="shared" si="10"/>
        <v>1.5424193366669883</v>
      </c>
    </row>
    <row r="43" spans="2:16" x14ac:dyDescent="0.25">
      <c r="B43" s="20">
        <v>17</v>
      </c>
      <c r="C43" s="20">
        <f t="shared" si="11"/>
        <v>1.2124999999999992</v>
      </c>
      <c r="D43" s="20">
        <f t="shared" si="3"/>
        <v>1.2500000000000001E-2</v>
      </c>
      <c r="E43" s="106">
        <f>$D$8*SIN(B43)</f>
        <v>-9.6139749187955689E-2</v>
      </c>
      <c r="F43" s="107">
        <f t="shared" si="9"/>
        <v>1.1288602508120436</v>
      </c>
      <c r="G43" s="108">
        <f t="shared" si="5"/>
        <v>0.05</v>
      </c>
      <c r="H43" s="109">
        <f t="shared" si="14"/>
        <v>2.5000000000000001E-2</v>
      </c>
      <c r="I43" s="108">
        <f t="shared" si="6"/>
        <v>1.1624999999999992</v>
      </c>
      <c r="J43" s="108">
        <f t="shared" si="7"/>
        <v>1.2624999999999993</v>
      </c>
      <c r="K43" s="108" t="str">
        <f t="shared" si="4"/>
        <v>Yes</v>
      </c>
      <c r="L43" s="69"/>
      <c r="M43" s="20">
        <f t="shared" si="12"/>
        <v>1.6000000000000014</v>
      </c>
      <c r="N43" s="20">
        <f t="shared" si="13"/>
        <v>3.7499999999999999E-2</v>
      </c>
      <c r="O43" s="84">
        <f>$M$8*SIN(B43)</f>
        <v>-0.19227949837591138</v>
      </c>
      <c r="P43" s="85">
        <f t="shared" si="10"/>
        <v>1.4452205016240902</v>
      </c>
    </row>
    <row r="44" spans="2:16" x14ac:dyDescent="0.25">
      <c r="B44" s="20">
        <v>18</v>
      </c>
      <c r="C44" s="20">
        <f t="shared" si="11"/>
        <v>1.2249999999999992</v>
      </c>
      <c r="D44" s="20">
        <f t="shared" si="3"/>
        <v>1.2500000000000001E-2</v>
      </c>
      <c r="E44" s="84">
        <f>$D$8*SIN(B44)</f>
        <v>-7.5098724677167605E-2</v>
      </c>
      <c r="F44" s="85">
        <f t="shared" si="9"/>
        <v>1.1624012753228317</v>
      </c>
      <c r="G44" s="87">
        <f t="shared" si="5"/>
        <v>0.05</v>
      </c>
      <c r="H44" s="86">
        <f t="shared" si="14"/>
        <v>2.5000000000000001E-2</v>
      </c>
      <c r="I44" s="87">
        <f t="shared" si="6"/>
        <v>1.1749999999999992</v>
      </c>
      <c r="J44" s="87">
        <f t="shared" si="7"/>
        <v>1.2749999999999992</v>
      </c>
      <c r="K44" s="87" t="str">
        <f t="shared" si="4"/>
        <v>No</v>
      </c>
      <c r="L44" s="69"/>
      <c r="M44" s="20">
        <f t="shared" si="12"/>
        <v>1.6375000000000015</v>
      </c>
      <c r="N44" s="20">
        <f t="shared" si="13"/>
        <v>3.7499999999999999E-2</v>
      </c>
      <c r="O44" s="84">
        <f>$M$8*SIN(B44)</f>
        <v>-0.15019744935433521</v>
      </c>
      <c r="P44" s="85">
        <f t="shared" si="10"/>
        <v>1.5248025506456664</v>
      </c>
    </row>
    <row r="45" spans="2:16" x14ac:dyDescent="0.25">
      <c r="B45" s="20">
        <v>19</v>
      </c>
      <c r="C45" s="20">
        <f t="shared" si="11"/>
        <v>1.2374999999999992</v>
      </c>
      <c r="D45" s="20">
        <f t="shared" si="3"/>
        <v>1.2500000000000001E-2</v>
      </c>
      <c r="E45" s="84">
        <f>$D$8*SIN(B45)</f>
        <v>1.4987720966295234E-2</v>
      </c>
      <c r="F45" s="85">
        <f t="shared" si="9"/>
        <v>1.2649877209662943</v>
      </c>
      <c r="G45" s="87">
        <f t="shared" si="5"/>
        <v>0.05</v>
      </c>
      <c r="H45" s="86">
        <f t="shared" si="14"/>
        <v>2.5000000000000001E-2</v>
      </c>
      <c r="I45" s="87">
        <f>C45-G45</f>
        <v>1.1874999999999991</v>
      </c>
      <c r="J45" s="87">
        <f>C45+G45</f>
        <v>1.2874999999999992</v>
      </c>
      <c r="K45" s="87" t="str">
        <f t="shared" si="4"/>
        <v>No</v>
      </c>
      <c r="L45" s="69"/>
      <c r="M45" s="20">
        <f t="shared" si="12"/>
        <v>1.6750000000000016</v>
      </c>
      <c r="N45" s="20">
        <f t="shared" si="13"/>
        <v>3.7499999999999999E-2</v>
      </c>
      <c r="O45" s="84">
        <f>$M$8*SIN(B45)</f>
        <v>2.9975441932590469E-2</v>
      </c>
      <c r="P45" s="85">
        <f t="shared" si="10"/>
        <v>1.7424754419325921</v>
      </c>
    </row>
    <row r="46" spans="2:16" x14ac:dyDescent="0.25">
      <c r="E46" s="84"/>
      <c r="F46" s="85"/>
      <c r="G46" s="86"/>
      <c r="H46" s="86"/>
      <c r="I46" s="86"/>
      <c r="J46" s="87"/>
      <c r="K46" s="87"/>
      <c r="O46" s="84"/>
      <c r="P46" s="85"/>
    </row>
    <row r="47" spans="2:16" x14ac:dyDescent="0.25">
      <c r="E47" s="84"/>
      <c r="F47" s="85"/>
      <c r="G47" s="86"/>
      <c r="H47" s="86"/>
      <c r="I47" s="86"/>
      <c r="J47" s="87"/>
      <c r="K47" s="87"/>
      <c r="O47" s="84"/>
      <c r="P47" s="85"/>
    </row>
    <row r="48" spans="2:16" x14ac:dyDescent="0.25">
      <c r="B48" s="98" t="s">
        <v>19</v>
      </c>
    </row>
    <row r="50" spans="2:16" x14ac:dyDescent="0.25">
      <c r="B50" s="20" t="s">
        <v>42</v>
      </c>
      <c r="D50" s="100">
        <v>1</v>
      </c>
      <c r="L50" s="20" t="s">
        <v>42</v>
      </c>
      <c r="M50" s="100">
        <f>D50</f>
        <v>1</v>
      </c>
    </row>
    <row r="51" spans="2:16" x14ac:dyDescent="0.25">
      <c r="B51" s="98" t="s">
        <v>28</v>
      </c>
      <c r="D51" s="100"/>
      <c r="G51" s="98"/>
      <c r="H51" s="98"/>
      <c r="I51" s="98"/>
      <c r="J51" s="101"/>
      <c r="K51" s="101"/>
      <c r="L51" s="98" t="s">
        <v>1</v>
      </c>
      <c r="M51" s="100"/>
    </row>
    <row r="52" spans="2:16" x14ac:dyDescent="0.25">
      <c r="B52" s="20" t="s">
        <v>44</v>
      </c>
      <c r="D52" s="102">
        <f>Summary!F35</f>
        <v>0</v>
      </c>
      <c r="L52" s="20" t="s">
        <v>44</v>
      </c>
      <c r="M52" s="102">
        <f>Summary!F39</f>
        <v>0</v>
      </c>
    </row>
    <row r="53" spans="2:16" x14ac:dyDescent="0.25">
      <c r="B53" s="20" t="s">
        <v>43</v>
      </c>
      <c r="D53" s="102">
        <f>Summary!F36</f>
        <v>0.1</v>
      </c>
      <c r="L53" s="20" t="s">
        <v>43</v>
      </c>
      <c r="M53" s="102">
        <f>Summary!F40</f>
        <v>0.2</v>
      </c>
    </row>
    <row r="54" spans="2:16" x14ac:dyDescent="0.25">
      <c r="B54" s="20" t="s">
        <v>41</v>
      </c>
      <c r="D54" s="84">
        <f>D53*D50</f>
        <v>0.1</v>
      </c>
      <c r="L54" s="20" t="s">
        <v>41</v>
      </c>
      <c r="M54" s="84">
        <f>M53*M50</f>
        <v>0.2</v>
      </c>
    </row>
    <row r="55" spans="2:16" x14ac:dyDescent="0.25">
      <c r="D55" s="84"/>
      <c r="M55" s="84"/>
    </row>
    <row r="56" spans="2:16" x14ac:dyDescent="0.25">
      <c r="C56" s="20" t="s">
        <v>28</v>
      </c>
      <c r="M56" s="20" t="s">
        <v>1</v>
      </c>
    </row>
    <row r="57" spans="2:16" x14ac:dyDescent="0.25">
      <c r="B57" s="20" t="s">
        <v>4</v>
      </c>
      <c r="C57" s="20" t="s">
        <v>46</v>
      </c>
      <c r="D57" s="20" t="s">
        <v>45</v>
      </c>
      <c r="E57" s="20" t="s">
        <v>47</v>
      </c>
      <c r="F57" s="20" t="s">
        <v>48</v>
      </c>
      <c r="G57" s="20" t="s">
        <v>57</v>
      </c>
      <c r="H57" s="20" t="s">
        <v>60</v>
      </c>
      <c r="I57" s="103" t="s">
        <v>58</v>
      </c>
      <c r="J57" s="104" t="s">
        <v>59</v>
      </c>
      <c r="K57" s="104" t="s">
        <v>62</v>
      </c>
      <c r="M57" s="20" t="s">
        <v>46</v>
      </c>
      <c r="N57" s="20" t="s">
        <v>45</v>
      </c>
      <c r="O57" s="20" t="s">
        <v>47</v>
      </c>
      <c r="P57" s="20" t="s">
        <v>48</v>
      </c>
    </row>
    <row r="58" spans="2:16" x14ac:dyDescent="0.25">
      <c r="B58" s="20">
        <v>-12</v>
      </c>
      <c r="C58" s="20">
        <f t="shared" ref="C58:C68" si="15">C59-D60</f>
        <v>1</v>
      </c>
      <c r="D58" s="20">
        <f>$D$52/4</f>
        <v>0</v>
      </c>
      <c r="E58" s="84">
        <f t="shared" ref="E58:E69" si="16">$D$8*SIN(B58)</f>
        <v>5.36572918000435E-2</v>
      </c>
      <c r="F58" s="85">
        <f t="shared" ref="F58:F69" si="17">SUM(C58:E58)</f>
        <v>1.0536572918000435</v>
      </c>
      <c r="G58" s="86"/>
      <c r="H58" s="86"/>
      <c r="I58" s="86"/>
      <c r="J58" s="87"/>
      <c r="K58" s="87"/>
    </row>
    <row r="59" spans="2:16" x14ac:dyDescent="0.25">
      <c r="B59" s="20">
        <v>-11</v>
      </c>
      <c r="C59" s="20">
        <f t="shared" si="15"/>
        <v>1</v>
      </c>
      <c r="D59" s="20">
        <f t="shared" ref="D59:D89" si="18">$D$52/4</f>
        <v>0</v>
      </c>
      <c r="E59" s="84">
        <f t="shared" si="16"/>
        <v>9.9999020655070353E-2</v>
      </c>
      <c r="F59" s="85">
        <f t="shared" si="17"/>
        <v>1.0999990206550703</v>
      </c>
      <c r="G59" s="86"/>
      <c r="H59" s="86"/>
      <c r="I59" s="86"/>
      <c r="J59" s="87"/>
      <c r="K59" s="87"/>
    </row>
    <row r="60" spans="2:16" x14ac:dyDescent="0.25">
      <c r="B60" s="20">
        <v>-10</v>
      </c>
      <c r="C60" s="20">
        <f t="shared" si="15"/>
        <v>1</v>
      </c>
      <c r="D60" s="20">
        <f t="shared" si="18"/>
        <v>0</v>
      </c>
      <c r="E60" s="84">
        <f t="shared" si="16"/>
        <v>5.4402111088936979E-2</v>
      </c>
      <c r="F60" s="85">
        <f t="shared" si="17"/>
        <v>1.054402111088937</v>
      </c>
      <c r="G60" s="86"/>
      <c r="H60" s="86"/>
      <c r="I60" s="86"/>
      <c r="J60" s="87"/>
      <c r="K60" s="87"/>
    </row>
    <row r="61" spans="2:16" x14ac:dyDescent="0.25">
      <c r="B61" s="20">
        <v>-9</v>
      </c>
      <c r="C61" s="20">
        <f t="shared" si="15"/>
        <v>1</v>
      </c>
      <c r="D61" s="20">
        <f t="shared" si="18"/>
        <v>0</v>
      </c>
      <c r="E61" s="84">
        <f t="shared" si="16"/>
        <v>-4.1211848524175664E-2</v>
      </c>
      <c r="F61" s="85">
        <f t="shared" si="17"/>
        <v>0.9587881514758243</v>
      </c>
      <c r="G61" s="86"/>
      <c r="H61" s="86"/>
      <c r="I61" s="86"/>
      <c r="J61" s="87"/>
      <c r="K61" s="87"/>
    </row>
    <row r="62" spans="2:16" x14ac:dyDescent="0.25">
      <c r="B62" s="20">
        <v>-8</v>
      </c>
      <c r="C62" s="20">
        <f t="shared" si="15"/>
        <v>1</v>
      </c>
      <c r="D62" s="20">
        <f t="shared" si="18"/>
        <v>0</v>
      </c>
      <c r="E62" s="84">
        <f t="shared" si="16"/>
        <v>-9.893582466233819E-2</v>
      </c>
      <c r="F62" s="85">
        <f t="shared" si="17"/>
        <v>0.90106417533766181</v>
      </c>
      <c r="G62" s="86"/>
      <c r="H62" s="86"/>
      <c r="I62" s="86"/>
      <c r="J62" s="87"/>
      <c r="K62" s="87"/>
    </row>
    <row r="63" spans="2:16" x14ac:dyDescent="0.25">
      <c r="B63" s="20">
        <v>-7</v>
      </c>
      <c r="C63" s="20">
        <f t="shared" si="15"/>
        <v>1</v>
      </c>
      <c r="D63" s="20">
        <f t="shared" si="18"/>
        <v>0</v>
      </c>
      <c r="E63" s="84">
        <f t="shared" si="16"/>
        <v>-6.5698659871878909E-2</v>
      </c>
      <c r="F63" s="85">
        <f t="shared" si="17"/>
        <v>0.93430134012812105</v>
      </c>
      <c r="G63" s="86"/>
      <c r="H63" s="86"/>
      <c r="I63" s="86"/>
      <c r="J63" s="87"/>
      <c r="K63" s="87"/>
    </row>
    <row r="64" spans="2:16" x14ac:dyDescent="0.25">
      <c r="B64" s="20">
        <v>-6</v>
      </c>
      <c r="C64" s="20">
        <f t="shared" si="15"/>
        <v>1</v>
      </c>
      <c r="D64" s="20">
        <f t="shared" si="18"/>
        <v>0</v>
      </c>
      <c r="E64" s="84">
        <f t="shared" si="16"/>
        <v>2.7941549819892587E-2</v>
      </c>
      <c r="F64" s="85">
        <f t="shared" si="17"/>
        <v>1.0279415498198925</v>
      </c>
      <c r="G64" s="86"/>
      <c r="H64" s="86"/>
      <c r="I64" s="86"/>
      <c r="J64" s="87"/>
      <c r="K64" s="87"/>
    </row>
    <row r="65" spans="2:16" x14ac:dyDescent="0.25">
      <c r="B65" s="20">
        <v>-5</v>
      </c>
      <c r="C65" s="20">
        <f t="shared" si="15"/>
        <v>1</v>
      </c>
      <c r="D65" s="20">
        <f t="shared" si="18"/>
        <v>0</v>
      </c>
      <c r="E65" s="84">
        <f t="shared" si="16"/>
        <v>9.5892427466313851E-2</v>
      </c>
      <c r="F65" s="85">
        <f t="shared" si="17"/>
        <v>1.0958924274663138</v>
      </c>
      <c r="G65" s="86"/>
      <c r="H65" s="86"/>
      <c r="I65" s="86"/>
      <c r="J65" s="87"/>
      <c r="K65" s="87"/>
    </row>
    <row r="66" spans="2:16" x14ac:dyDescent="0.25">
      <c r="B66" s="20">
        <v>-4</v>
      </c>
      <c r="C66" s="20">
        <f t="shared" si="15"/>
        <v>1</v>
      </c>
      <c r="D66" s="20">
        <f t="shared" si="18"/>
        <v>0</v>
      </c>
      <c r="E66" s="84">
        <f t="shared" si="16"/>
        <v>7.5680249530792831E-2</v>
      </c>
      <c r="F66" s="85">
        <f t="shared" si="17"/>
        <v>1.0756802495307929</v>
      </c>
      <c r="G66" s="86"/>
      <c r="H66" s="86"/>
      <c r="I66" s="86"/>
      <c r="J66" s="87"/>
      <c r="K66" s="87"/>
    </row>
    <row r="67" spans="2:16" x14ac:dyDescent="0.25">
      <c r="B67" s="20">
        <v>-3</v>
      </c>
      <c r="C67" s="20">
        <f t="shared" si="15"/>
        <v>1</v>
      </c>
      <c r="D67" s="20">
        <f t="shared" si="18"/>
        <v>0</v>
      </c>
      <c r="E67" s="84">
        <f t="shared" si="16"/>
        <v>-1.4112000805986721E-2</v>
      </c>
      <c r="F67" s="85">
        <f t="shared" si="17"/>
        <v>0.98588799919401326</v>
      </c>
      <c r="G67" s="86"/>
      <c r="H67" s="86"/>
      <c r="I67" s="86"/>
      <c r="J67" s="87"/>
      <c r="K67" s="87"/>
    </row>
    <row r="68" spans="2:16" x14ac:dyDescent="0.25">
      <c r="B68" s="20">
        <v>-2</v>
      </c>
      <c r="C68" s="20">
        <f t="shared" si="15"/>
        <v>1</v>
      </c>
      <c r="D68" s="20">
        <f t="shared" si="18"/>
        <v>0</v>
      </c>
      <c r="E68" s="84">
        <f t="shared" si="16"/>
        <v>-9.0929742682568176E-2</v>
      </c>
      <c r="F68" s="85">
        <f t="shared" si="17"/>
        <v>0.90907025731743185</v>
      </c>
      <c r="G68" s="86">
        <f>STDEVA(F58:F68)</f>
        <v>7.4136813754759584E-2</v>
      </c>
      <c r="H68" s="86">
        <f t="shared" ref="H68:H79" si="19">$C$10*G68</f>
        <v>3.7068406877379792E-2</v>
      </c>
      <c r="I68" s="87">
        <f>C68-H68</f>
        <v>0.96293159312262022</v>
      </c>
      <c r="J68" s="87">
        <f t="shared" ref="J68:J79" si="20">C68+H68</f>
        <v>1.0370684068773799</v>
      </c>
      <c r="K68" s="87" t="str">
        <f t="shared" ref="K68:K89" si="21">IF(OR(AND(F68&lt;F67,F68&lt;I68),AND(F68&gt;F67,F68&gt;J68)),"Yes","No")</f>
        <v>Yes</v>
      </c>
    </row>
    <row r="69" spans="2:16" x14ac:dyDescent="0.25">
      <c r="B69" s="20">
        <v>-1</v>
      </c>
      <c r="C69" s="20">
        <f>C70-D71</f>
        <v>1</v>
      </c>
      <c r="D69" s="20">
        <f t="shared" si="18"/>
        <v>0</v>
      </c>
      <c r="E69" s="84">
        <f t="shared" si="16"/>
        <v>-8.4147098480789662E-2</v>
      </c>
      <c r="F69" s="85">
        <f t="shared" si="17"/>
        <v>0.91585290151921028</v>
      </c>
      <c r="G69" s="86">
        <f t="shared" ref="G69:G79" si="22">STDEVA(F59:F69)</f>
        <v>7.7369501615703287E-2</v>
      </c>
      <c r="H69" s="86">
        <f t="shared" si="19"/>
        <v>3.8684750807851644E-2</v>
      </c>
      <c r="I69" s="87">
        <f t="shared" ref="I69:I89" si="23">C69-H69</f>
        <v>0.96131524919214839</v>
      </c>
      <c r="J69" s="87">
        <f t="shared" ref="J69:J89" si="24">C69+H69</f>
        <v>1.0386847508078516</v>
      </c>
      <c r="K69" s="87" t="str">
        <f t="shared" si="21"/>
        <v>No</v>
      </c>
    </row>
    <row r="70" spans="2:16" x14ac:dyDescent="0.25">
      <c r="B70" s="20">
        <v>0</v>
      </c>
      <c r="C70" s="20">
        <v>1</v>
      </c>
      <c r="D70" s="20">
        <f t="shared" si="18"/>
        <v>0</v>
      </c>
      <c r="E70" s="84">
        <f>$D$8*SIN(B70)</f>
        <v>0</v>
      </c>
      <c r="F70" s="85">
        <f>SUM(C70:E70)</f>
        <v>1</v>
      </c>
      <c r="G70" s="86">
        <f t="shared" si="22"/>
        <v>6.9429024811660453E-2</v>
      </c>
      <c r="H70" s="86">
        <f t="shared" si="19"/>
        <v>3.4714512405830227E-2</v>
      </c>
      <c r="I70" s="87">
        <f t="shared" si="23"/>
        <v>0.96528548759416977</v>
      </c>
      <c r="J70" s="87">
        <f t="shared" si="24"/>
        <v>1.0347145124058301</v>
      </c>
      <c r="K70" s="87" t="str">
        <f t="shared" si="21"/>
        <v>No</v>
      </c>
      <c r="M70" s="20">
        <v>1</v>
      </c>
      <c r="N70" s="20">
        <v>0</v>
      </c>
      <c r="O70" s="84">
        <f>$M$8*SIN(B70)</f>
        <v>0</v>
      </c>
      <c r="P70" s="85">
        <f t="shared" ref="P70:P89" si="25">IF(SUM(M70:O70)&gt;0,SUM(M70:O70),0.01)</f>
        <v>1</v>
      </c>
    </row>
    <row r="71" spans="2:16" x14ac:dyDescent="0.25">
      <c r="B71" s="20">
        <v>1</v>
      </c>
      <c r="C71" s="20">
        <f>C70+D70</f>
        <v>1</v>
      </c>
      <c r="D71" s="20">
        <f t="shared" si="18"/>
        <v>0</v>
      </c>
      <c r="E71" s="84">
        <f>$D$8*SIN(B71)</f>
        <v>8.4147098480789662E-2</v>
      </c>
      <c r="F71" s="85">
        <f t="shared" ref="F71:F89" si="26">SUM(C71:E71)</f>
        <v>1.0841470984807897</v>
      </c>
      <c r="G71" s="86">
        <f t="shared" si="22"/>
        <v>7.2806457299133959E-2</v>
      </c>
      <c r="H71" s="86">
        <f t="shared" si="19"/>
        <v>3.6403228649566979E-2</v>
      </c>
      <c r="I71" s="87">
        <f t="shared" si="23"/>
        <v>0.96359677135043298</v>
      </c>
      <c r="J71" s="87">
        <f t="shared" si="24"/>
        <v>1.036403228649567</v>
      </c>
      <c r="K71" s="87" t="str">
        <f t="shared" si="21"/>
        <v>Yes</v>
      </c>
      <c r="M71" s="20">
        <f xml:space="preserve"> IF(SUM(M70:O70)&gt;0, M70+N70,0.01)</f>
        <v>1</v>
      </c>
      <c r="N71" s="20">
        <f>M52/4</f>
        <v>0</v>
      </c>
      <c r="O71" s="84">
        <f>$M$8*SIN(B71)</f>
        <v>0.16829419696157932</v>
      </c>
      <c r="P71" s="85">
        <f t="shared" si="25"/>
        <v>1.1682941969615794</v>
      </c>
    </row>
    <row r="72" spans="2:16" x14ac:dyDescent="0.25">
      <c r="B72" s="20">
        <v>2</v>
      </c>
      <c r="C72" s="20">
        <f t="shared" ref="C72:C89" si="27">C71+D71</f>
        <v>1</v>
      </c>
      <c r="D72" s="20">
        <f t="shared" si="18"/>
        <v>0</v>
      </c>
      <c r="E72" s="84">
        <f>$D$8*SIN(B72)</f>
        <v>9.0929742682568176E-2</v>
      </c>
      <c r="F72" s="85">
        <f t="shared" si="26"/>
        <v>1.0909297426825681</v>
      </c>
      <c r="G72" s="86">
        <f t="shared" si="22"/>
        <v>7.7888409577018508E-2</v>
      </c>
      <c r="H72" s="86">
        <f t="shared" si="19"/>
        <v>3.8944204788509254E-2</v>
      </c>
      <c r="I72" s="87">
        <f t="shared" si="23"/>
        <v>0.96105579521149076</v>
      </c>
      <c r="J72" s="87">
        <f t="shared" si="24"/>
        <v>1.0389442047885094</v>
      </c>
      <c r="K72" s="87" t="str">
        <f t="shared" si="21"/>
        <v>Yes</v>
      </c>
      <c r="M72" s="20">
        <f t="shared" ref="M72:M89" si="28" xml:space="preserve"> IF(SUM(M71:O71)&gt;0, M71+N71,0.01)</f>
        <v>1</v>
      </c>
      <c r="N72" s="20">
        <f t="shared" ref="N72:N89" si="29">N71</f>
        <v>0</v>
      </c>
      <c r="O72" s="84">
        <f>$M$8*SIN(B72)</f>
        <v>0.18185948536513635</v>
      </c>
      <c r="P72" s="85">
        <f t="shared" si="25"/>
        <v>1.1818594853651363</v>
      </c>
    </row>
    <row r="73" spans="2:16" x14ac:dyDescent="0.25">
      <c r="B73" s="20">
        <v>3</v>
      </c>
      <c r="C73" s="20">
        <f t="shared" si="27"/>
        <v>1</v>
      </c>
      <c r="D73" s="20">
        <f t="shared" si="18"/>
        <v>0</v>
      </c>
      <c r="E73" s="84">
        <f>$D$8*SIN(B73)</f>
        <v>1.4112000805986721E-2</v>
      </c>
      <c r="F73" s="85">
        <f t="shared" si="26"/>
        <v>1.0141120008059867</v>
      </c>
      <c r="G73" s="86">
        <f t="shared" si="22"/>
        <v>7.0347871587222596E-2</v>
      </c>
      <c r="H73" s="86">
        <f t="shared" si="19"/>
        <v>3.5173935793611298E-2</v>
      </c>
      <c r="I73" s="87">
        <f t="shared" si="23"/>
        <v>0.96482606420638872</v>
      </c>
      <c r="J73" s="87">
        <f t="shared" si="24"/>
        <v>1.0351739357936114</v>
      </c>
      <c r="K73" s="87" t="str">
        <f t="shared" si="21"/>
        <v>No</v>
      </c>
      <c r="M73" s="20">
        <f t="shared" si="28"/>
        <v>1</v>
      </c>
      <c r="N73" s="20">
        <f t="shared" si="29"/>
        <v>0</v>
      </c>
      <c r="O73" s="84">
        <f>$M$8*SIN(B73)</f>
        <v>2.8224001611973443E-2</v>
      </c>
      <c r="P73" s="85">
        <f t="shared" si="25"/>
        <v>1.0282240016119735</v>
      </c>
    </row>
    <row r="74" spans="2:16" x14ac:dyDescent="0.25">
      <c r="B74" s="20">
        <v>4</v>
      </c>
      <c r="C74" s="20">
        <f t="shared" si="27"/>
        <v>1</v>
      </c>
      <c r="D74" s="20">
        <f t="shared" si="18"/>
        <v>0</v>
      </c>
      <c r="E74" s="84">
        <f>$D$8*SIN(B74)</f>
        <v>-7.5680249530792831E-2</v>
      </c>
      <c r="F74" s="85">
        <f t="shared" si="26"/>
        <v>0.92431975046920711</v>
      </c>
      <c r="G74" s="86">
        <f t="shared" si="22"/>
        <v>7.1507490703675583E-2</v>
      </c>
      <c r="H74" s="86">
        <f t="shared" si="19"/>
        <v>3.5753745351837792E-2</v>
      </c>
      <c r="I74" s="87">
        <f t="shared" si="23"/>
        <v>0.96424625464816216</v>
      </c>
      <c r="J74" s="87">
        <f t="shared" si="24"/>
        <v>1.0357537453518377</v>
      </c>
      <c r="K74" s="87" t="str">
        <f t="shared" si="21"/>
        <v>Yes</v>
      </c>
      <c r="M74" s="20">
        <f t="shared" si="28"/>
        <v>1</v>
      </c>
      <c r="N74" s="20">
        <f t="shared" si="29"/>
        <v>0</v>
      </c>
      <c r="O74" s="84">
        <f>$M$8*SIN(B74)</f>
        <v>-0.15136049906158566</v>
      </c>
      <c r="P74" s="85">
        <f t="shared" si="25"/>
        <v>0.84863950093841434</v>
      </c>
    </row>
    <row r="75" spans="2:16" x14ac:dyDescent="0.25">
      <c r="B75" s="20">
        <v>5</v>
      </c>
      <c r="C75" s="20">
        <f t="shared" si="27"/>
        <v>1</v>
      </c>
      <c r="D75" s="20">
        <f t="shared" si="18"/>
        <v>0</v>
      </c>
      <c r="E75" s="84">
        <f>$D$8*SIN(B75)</f>
        <v>-9.5892427466313851E-2</v>
      </c>
      <c r="F75" s="85">
        <f t="shared" si="26"/>
        <v>0.90410757253368612</v>
      </c>
      <c r="G75" s="86">
        <f t="shared" si="22"/>
        <v>7.8065304288431864E-2</v>
      </c>
      <c r="H75" s="86">
        <f t="shared" si="19"/>
        <v>3.9032652144215932E-2</v>
      </c>
      <c r="I75" s="87">
        <f t="shared" si="23"/>
        <v>0.96096734785578408</v>
      </c>
      <c r="J75" s="87">
        <f t="shared" si="24"/>
        <v>1.0390326521442159</v>
      </c>
      <c r="K75" s="87" t="str">
        <f t="shared" si="21"/>
        <v>Yes</v>
      </c>
      <c r="M75" s="20">
        <f t="shared" si="28"/>
        <v>1</v>
      </c>
      <c r="N75" s="20">
        <f t="shared" si="29"/>
        <v>0</v>
      </c>
      <c r="O75" s="84">
        <f>$M$8*SIN(B75)</f>
        <v>-0.1917848549326277</v>
      </c>
      <c r="P75" s="85">
        <f t="shared" si="25"/>
        <v>0.80821514506737224</v>
      </c>
    </row>
    <row r="76" spans="2:16" x14ac:dyDescent="0.25">
      <c r="B76" s="20">
        <v>6</v>
      </c>
      <c r="C76" s="20">
        <f t="shared" si="27"/>
        <v>1</v>
      </c>
      <c r="D76" s="20">
        <f t="shared" si="18"/>
        <v>0</v>
      </c>
      <c r="E76" s="84">
        <f>$D$8*SIN(B76)</f>
        <v>-2.7941549819892587E-2</v>
      </c>
      <c r="F76" s="85">
        <f t="shared" si="26"/>
        <v>0.97205845018010739</v>
      </c>
      <c r="G76" s="86">
        <f t="shared" si="22"/>
        <v>7.1507490703675597E-2</v>
      </c>
      <c r="H76" s="86">
        <f t="shared" si="19"/>
        <v>3.5753745351837798E-2</v>
      </c>
      <c r="I76" s="87">
        <f t="shared" si="23"/>
        <v>0.96424625464816216</v>
      </c>
      <c r="J76" s="87">
        <f t="shared" si="24"/>
        <v>1.0357537453518377</v>
      </c>
      <c r="K76" s="87" t="str">
        <f t="shared" si="21"/>
        <v>No</v>
      </c>
      <c r="M76" s="20">
        <f t="shared" si="28"/>
        <v>1</v>
      </c>
      <c r="N76" s="20">
        <f t="shared" si="29"/>
        <v>0</v>
      </c>
      <c r="O76" s="84">
        <f>$M$8*SIN(B76)</f>
        <v>-5.5883099639785175E-2</v>
      </c>
      <c r="P76" s="85">
        <f t="shared" si="25"/>
        <v>0.94411690036021478</v>
      </c>
    </row>
    <row r="77" spans="2:16" x14ac:dyDescent="0.25">
      <c r="B77" s="20">
        <v>7</v>
      </c>
      <c r="C77" s="20">
        <f t="shared" si="27"/>
        <v>1</v>
      </c>
      <c r="D77" s="20">
        <f t="shared" si="18"/>
        <v>0</v>
      </c>
      <c r="E77" s="84">
        <f>$D$8*SIN(B77)</f>
        <v>6.5698659871878909E-2</v>
      </c>
      <c r="F77" s="85">
        <f t="shared" si="26"/>
        <v>1.065698659871879</v>
      </c>
      <c r="G77" s="86">
        <f t="shared" si="22"/>
        <v>7.034787158722261E-2</v>
      </c>
      <c r="H77" s="86">
        <f t="shared" si="19"/>
        <v>3.5173935793611305E-2</v>
      </c>
      <c r="I77" s="87">
        <f t="shared" si="23"/>
        <v>0.96482606420638872</v>
      </c>
      <c r="J77" s="87">
        <f t="shared" si="24"/>
        <v>1.0351739357936114</v>
      </c>
      <c r="K77" s="87" t="str">
        <f t="shared" si="21"/>
        <v>Yes</v>
      </c>
      <c r="M77" s="20">
        <f t="shared" si="28"/>
        <v>1</v>
      </c>
      <c r="N77" s="20">
        <f t="shared" si="29"/>
        <v>0</v>
      </c>
      <c r="O77" s="84">
        <f>$M$8*SIN(B77)</f>
        <v>0.13139731974375782</v>
      </c>
      <c r="P77" s="85">
        <f t="shared" si="25"/>
        <v>1.1313973197437579</v>
      </c>
    </row>
    <row r="78" spans="2:16" x14ac:dyDescent="0.25">
      <c r="B78" s="20">
        <v>8</v>
      </c>
      <c r="C78" s="20">
        <f t="shared" si="27"/>
        <v>1</v>
      </c>
      <c r="D78" s="20">
        <f t="shared" si="18"/>
        <v>0</v>
      </c>
      <c r="E78" s="84">
        <f>$D$8*SIN(B78)</f>
        <v>9.893582466233819E-2</v>
      </c>
      <c r="F78" s="85">
        <f t="shared" si="26"/>
        <v>1.0989358246623382</v>
      </c>
      <c r="G78" s="86">
        <f t="shared" si="22"/>
        <v>7.7888409577018536E-2</v>
      </c>
      <c r="H78" s="86">
        <f t="shared" si="19"/>
        <v>3.8944204788509268E-2</v>
      </c>
      <c r="I78" s="87">
        <f t="shared" si="23"/>
        <v>0.96105579521149076</v>
      </c>
      <c r="J78" s="87">
        <f t="shared" si="24"/>
        <v>1.0389442047885094</v>
      </c>
      <c r="K78" s="87" t="str">
        <f t="shared" si="21"/>
        <v>Yes</v>
      </c>
      <c r="M78" s="20">
        <f t="shared" si="28"/>
        <v>1</v>
      </c>
      <c r="N78" s="20">
        <f t="shared" si="29"/>
        <v>0</v>
      </c>
      <c r="O78" s="84">
        <f>$M$8*SIN(B78)</f>
        <v>0.19787164932467638</v>
      </c>
      <c r="P78" s="85">
        <f t="shared" si="25"/>
        <v>1.1978716493246764</v>
      </c>
    </row>
    <row r="79" spans="2:16" x14ac:dyDescent="0.25">
      <c r="B79" s="20">
        <v>9</v>
      </c>
      <c r="C79" s="20">
        <f t="shared" si="27"/>
        <v>1</v>
      </c>
      <c r="D79" s="20">
        <f t="shared" si="18"/>
        <v>0</v>
      </c>
      <c r="E79" s="84">
        <f>$D$8*SIN(B79)</f>
        <v>4.1211848524175664E-2</v>
      </c>
      <c r="F79" s="85">
        <f t="shared" si="26"/>
        <v>1.0412118485241757</v>
      </c>
      <c r="G79" s="86">
        <f t="shared" si="22"/>
        <v>7.2806457299133973E-2</v>
      </c>
      <c r="H79" s="86">
        <f t="shared" si="19"/>
        <v>3.6403228649566986E-2</v>
      </c>
      <c r="I79" s="87">
        <f t="shared" si="23"/>
        <v>0.96359677135043298</v>
      </c>
      <c r="J79" s="87">
        <f t="shared" si="24"/>
        <v>1.036403228649567</v>
      </c>
      <c r="K79" s="87" t="str">
        <f t="shared" si="21"/>
        <v>No</v>
      </c>
      <c r="M79" s="20">
        <f t="shared" si="28"/>
        <v>1</v>
      </c>
      <c r="N79" s="20">
        <f t="shared" si="29"/>
        <v>0</v>
      </c>
      <c r="O79" s="84">
        <f>$M$8*SIN(B79)</f>
        <v>8.2423697048351327E-2</v>
      </c>
      <c r="P79" s="85">
        <f t="shared" si="25"/>
        <v>1.0824236970483514</v>
      </c>
    </row>
    <row r="80" spans="2:16" x14ac:dyDescent="0.25">
      <c r="B80" s="20">
        <v>10</v>
      </c>
      <c r="C80" s="20">
        <f t="shared" si="27"/>
        <v>1</v>
      </c>
      <c r="D80" s="20">
        <f t="shared" si="18"/>
        <v>0</v>
      </c>
      <c r="E80" s="84">
        <f>$D$8*SIN(B80)</f>
        <v>-5.4402111088936979E-2</v>
      </c>
      <c r="F80" s="85">
        <f t="shared" si="26"/>
        <v>0.945597888911063</v>
      </c>
      <c r="G80" s="86">
        <f>STDEVA(F70:F80)</f>
        <v>6.9429024811660467E-2</v>
      </c>
      <c r="H80" s="86">
        <f>$C$10*G80</f>
        <v>3.4714512405830233E-2</v>
      </c>
      <c r="I80" s="87">
        <f t="shared" si="23"/>
        <v>0.96528548759416977</v>
      </c>
      <c r="J80" s="87">
        <f t="shared" si="24"/>
        <v>1.0347145124058303</v>
      </c>
      <c r="K80" s="87" t="str">
        <f t="shared" si="21"/>
        <v>Yes</v>
      </c>
      <c r="M80" s="20">
        <f t="shared" si="28"/>
        <v>1</v>
      </c>
      <c r="N80" s="20">
        <f t="shared" si="29"/>
        <v>0</v>
      </c>
      <c r="O80" s="84">
        <f>$M$8*SIN(B80)</f>
        <v>-0.10880422217787396</v>
      </c>
      <c r="P80" s="85">
        <f t="shared" si="25"/>
        <v>0.891195777822126</v>
      </c>
    </row>
    <row r="81" spans="2:16" x14ac:dyDescent="0.25">
      <c r="B81" s="20">
        <v>11</v>
      </c>
      <c r="C81" s="20">
        <f t="shared" si="27"/>
        <v>1</v>
      </c>
      <c r="D81" s="20">
        <f t="shared" si="18"/>
        <v>0</v>
      </c>
      <c r="E81" s="84">
        <f>$D$8*SIN(B81)</f>
        <v>-9.9999020655070353E-2</v>
      </c>
      <c r="F81" s="85">
        <f t="shared" si="26"/>
        <v>0.90000097934492962</v>
      </c>
      <c r="G81" s="86">
        <f t="shared" ref="G81:G89" si="30">STDEVA(F71:F81)</f>
        <v>7.7369501615703329E-2</v>
      </c>
      <c r="H81" s="86">
        <f t="shared" ref="H81:H89" si="31">$C$10*G81</f>
        <v>3.8684750807851664E-2</v>
      </c>
      <c r="I81" s="87">
        <f t="shared" si="23"/>
        <v>0.96131524919214839</v>
      </c>
      <c r="J81" s="87">
        <f t="shared" si="24"/>
        <v>1.0386847508078516</v>
      </c>
      <c r="K81" s="87" t="str">
        <f t="shared" si="21"/>
        <v>Yes</v>
      </c>
      <c r="M81" s="20">
        <f t="shared" si="28"/>
        <v>1</v>
      </c>
      <c r="N81" s="20">
        <f t="shared" si="29"/>
        <v>0</v>
      </c>
      <c r="O81" s="84">
        <f>$M$8*SIN(B81)</f>
        <v>-0.19999804131014071</v>
      </c>
      <c r="P81" s="85">
        <f t="shared" si="25"/>
        <v>0.80000195868985924</v>
      </c>
    </row>
    <row r="82" spans="2:16" x14ac:dyDescent="0.25">
      <c r="B82" s="20">
        <v>12</v>
      </c>
      <c r="C82" s="20">
        <f t="shared" si="27"/>
        <v>1</v>
      </c>
      <c r="D82" s="20">
        <f t="shared" si="18"/>
        <v>0</v>
      </c>
      <c r="E82" s="84">
        <f>$D$8*SIN(B82)</f>
        <v>-5.36572918000435E-2</v>
      </c>
      <c r="F82" s="85">
        <f t="shared" si="26"/>
        <v>0.94634270819995647</v>
      </c>
      <c r="G82" s="86">
        <f t="shared" si="30"/>
        <v>7.4136813754759598E-2</v>
      </c>
      <c r="H82" s="86">
        <f t="shared" si="31"/>
        <v>3.7068406877379799E-2</v>
      </c>
      <c r="I82" s="87">
        <f t="shared" si="23"/>
        <v>0.96293159312262022</v>
      </c>
      <c r="J82" s="87">
        <f t="shared" si="24"/>
        <v>1.0370684068773799</v>
      </c>
      <c r="K82" s="87" t="str">
        <f t="shared" si="21"/>
        <v>No</v>
      </c>
      <c r="M82" s="20">
        <f t="shared" si="28"/>
        <v>1</v>
      </c>
      <c r="N82" s="20">
        <f t="shared" si="29"/>
        <v>0</v>
      </c>
      <c r="O82" s="84">
        <f>$M$8*SIN(B82)</f>
        <v>-0.107314583600087</v>
      </c>
      <c r="P82" s="85">
        <f t="shared" si="25"/>
        <v>0.89268541639991295</v>
      </c>
    </row>
    <row r="83" spans="2:16" x14ac:dyDescent="0.25">
      <c r="B83" s="20">
        <v>13</v>
      </c>
      <c r="C83" s="20">
        <f t="shared" si="27"/>
        <v>1</v>
      </c>
      <c r="D83" s="20">
        <f t="shared" si="18"/>
        <v>0</v>
      </c>
      <c r="E83" s="84">
        <f>$D$8*SIN(B83)</f>
        <v>4.2016703682664094E-2</v>
      </c>
      <c r="F83" s="85">
        <f t="shared" si="26"/>
        <v>1.0420167036826642</v>
      </c>
      <c r="G83" s="86">
        <f t="shared" si="30"/>
        <v>6.8834958546364816E-2</v>
      </c>
      <c r="H83" s="86">
        <f t="shared" si="31"/>
        <v>3.4417479273182408E-2</v>
      </c>
      <c r="I83" s="87">
        <f t="shared" si="23"/>
        <v>0.96558252072681761</v>
      </c>
      <c r="J83" s="87">
        <f t="shared" si="24"/>
        <v>1.0344174792731824</v>
      </c>
      <c r="K83" s="87" t="str">
        <f t="shared" si="21"/>
        <v>Yes</v>
      </c>
      <c r="M83" s="20">
        <f t="shared" si="28"/>
        <v>1</v>
      </c>
      <c r="N83" s="20">
        <f t="shared" si="29"/>
        <v>0</v>
      </c>
      <c r="O83" s="84">
        <f>$M$8*SIN(B83)</f>
        <v>8.4033407365328189E-2</v>
      </c>
      <c r="P83" s="85">
        <f t="shared" si="25"/>
        <v>1.0840334073653282</v>
      </c>
    </row>
    <row r="84" spans="2:16" x14ac:dyDescent="0.25">
      <c r="B84" s="20">
        <v>14</v>
      </c>
      <c r="C84" s="20">
        <f t="shared" si="27"/>
        <v>1</v>
      </c>
      <c r="D84" s="20">
        <f t="shared" si="18"/>
        <v>0</v>
      </c>
      <c r="E84" s="84">
        <f>$D$8*SIN(B84)</f>
        <v>9.9060735569487038E-2</v>
      </c>
      <c r="F84" s="85">
        <f t="shared" si="26"/>
        <v>1.099060735569487</v>
      </c>
      <c r="G84" s="86">
        <f t="shared" si="30"/>
        <v>7.6543554674930153E-2</v>
      </c>
      <c r="H84" s="86">
        <f t="shared" si="31"/>
        <v>3.8271777337465077E-2</v>
      </c>
      <c r="I84" s="87">
        <f t="shared" si="23"/>
        <v>0.96172822266253488</v>
      </c>
      <c r="J84" s="87">
        <f t="shared" si="24"/>
        <v>1.038271777337465</v>
      </c>
      <c r="K84" s="87" t="str">
        <f t="shared" si="21"/>
        <v>Yes</v>
      </c>
      <c r="M84" s="20">
        <f t="shared" si="28"/>
        <v>1</v>
      </c>
      <c r="N84" s="20">
        <f t="shared" si="29"/>
        <v>0</v>
      </c>
      <c r="O84" s="84">
        <f>$M$8*SIN(B84)</f>
        <v>0.19812147113897408</v>
      </c>
      <c r="P84" s="85">
        <f t="shared" si="25"/>
        <v>1.198121471138974</v>
      </c>
    </row>
    <row r="85" spans="2:16" x14ac:dyDescent="0.25">
      <c r="B85" s="20">
        <v>15</v>
      </c>
      <c r="C85" s="20">
        <f t="shared" si="27"/>
        <v>1</v>
      </c>
      <c r="D85" s="20">
        <f t="shared" si="18"/>
        <v>0</v>
      </c>
      <c r="E85" s="84">
        <f>$D$8*SIN(B85)</f>
        <v>6.5028784015711688E-2</v>
      </c>
      <c r="F85" s="85">
        <f t="shared" si="26"/>
        <v>1.0650287840157118</v>
      </c>
      <c r="G85" s="86">
        <f t="shared" si="30"/>
        <v>7.5393697599973844E-2</v>
      </c>
      <c r="H85" s="86">
        <f t="shared" si="31"/>
        <v>3.7696848799986922E-2</v>
      </c>
      <c r="I85" s="87">
        <f t="shared" si="23"/>
        <v>0.96230315120001308</v>
      </c>
      <c r="J85" s="87">
        <f t="shared" si="24"/>
        <v>1.0376968487999869</v>
      </c>
      <c r="K85" s="87" t="str">
        <f t="shared" si="21"/>
        <v>No</v>
      </c>
      <c r="M85" s="20">
        <f t="shared" si="28"/>
        <v>1</v>
      </c>
      <c r="N85" s="20">
        <f t="shared" si="29"/>
        <v>0</v>
      </c>
      <c r="O85" s="84">
        <f>$M$8*SIN(B85)</f>
        <v>0.13005756803142338</v>
      </c>
      <c r="P85" s="85">
        <f t="shared" si="25"/>
        <v>1.1300575680314233</v>
      </c>
    </row>
    <row r="86" spans="2:16" x14ac:dyDescent="0.25">
      <c r="B86" s="20">
        <v>16</v>
      </c>
      <c r="C86" s="20">
        <f t="shared" si="27"/>
        <v>1</v>
      </c>
      <c r="D86" s="20">
        <f t="shared" si="18"/>
        <v>0</v>
      </c>
      <c r="E86" s="84">
        <f>$D$8*SIN(B86)</f>
        <v>-2.8790331666506533E-2</v>
      </c>
      <c r="F86" s="85">
        <f t="shared" si="26"/>
        <v>0.97120966833349343</v>
      </c>
      <c r="G86" s="86">
        <f t="shared" si="30"/>
        <v>6.8621805540627329E-2</v>
      </c>
      <c r="H86" s="86">
        <f t="shared" si="31"/>
        <v>3.4310902770313664E-2</v>
      </c>
      <c r="I86" s="87">
        <f t="shared" si="23"/>
        <v>0.96568909722968632</v>
      </c>
      <c r="J86" s="87">
        <f t="shared" si="24"/>
        <v>1.0343109027703137</v>
      </c>
      <c r="K86" s="87" t="str">
        <f t="shared" si="21"/>
        <v>No</v>
      </c>
      <c r="M86" s="20">
        <f t="shared" si="28"/>
        <v>1</v>
      </c>
      <c r="N86" s="20">
        <f t="shared" si="29"/>
        <v>0</v>
      </c>
      <c r="O86" s="84">
        <f>$M$8*SIN(B86)</f>
        <v>-5.7580663333013066E-2</v>
      </c>
      <c r="P86" s="85">
        <f t="shared" si="25"/>
        <v>0.94241933666698696</v>
      </c>
    </row>
    <row r="87" spans="2:16" x14ac:dyDescent="0.25">
      <c r="B87" s="20">
        <v>17</v>
      </c>
      <c r="C87" s="20">
        <f t="shared" si="27"/>
        <v>1</v>
      </c>
      <c r="D87" s="20">
        <f t="shared" si="18"/>
        <v>0</v>
      </c>
      <c r="E87" s="84">
        <f>$D$8*SIN(B87)</f>
        <v>-9.6139749187955689E-2</v>
      </c>
      <c r="F87" s="85">
        <f t="shared" si="26"/>
        <v>0.90386025081204435</v>
      </c>
      <c r="G87" s="86">
        <f t="shared" si="30"/>
        <v>7.546760178291842E-2</v>
      </c>
      <c r="H87" s="86">
        <f t="shared" si="31"/>
        <v>3.773380089145921E-2</v>
      </c>
      <c r="I87" s="87">
        <f t="shared" si="23"/>
        <v>0.96226619910854083</v>
      </c>
      <c r="J87" s="87">
        <f t="shared" si="24"/>
        <v>1.0377338008914592</v>
      </c>
      <c r="K87" s="87" t="str">
        <f t="shared" si="21"/>
        <v>Yes</v>
      </c>
      <c r="M87" s="20">
        <f t="shared" si="28"/>
        <v>1</v>
      </c>
      <c r="N87" s="20">
        <f t="shared" si="29"/>
        <v>0</v>
      </c>
      <c r="O87" s="84">
        <f>$M$8*SIN(B87)</f>
        <v>-0.19227949837591138</v>
      </c>
      <c r="P87" s="85">
        <f t="shared" si="25"/>
        <v>0.80772050162408859</v>
      </c>
    </row>
    <row r="88" spans="2:16" x14ac:dyDescent="0.25">
      <c r="B88" s="20">
        <v>18</v>
      </c>
      <c r="C88" s="20">
        <f t="shared" si="27"/>
        <v>1</v>
      </c>
      <c r="D88" s="20">
        <f t="shared" si="18"/>
        <v>0</v>
      </c>
      <c r="E88" s="84">
        <f>$D$8*SIN(B88)</f>
        <v>-7.5098724677167605E-2</v>
      </c>
      <c r="F88" s="85">
        <f t="shared" si="26"/>
        <v>0.92490127532283239</v>
      </c>
      <c r="G88" s="86">
        <f t="shared" si="30"/>
        <v>7.648291499531687E-2</v>
      </c>
      <c r="H88" s="86">
        <f t="shared" si="31"/>
        <v>3.8241457497658435E-2</v>
      </c>
      <c r="I88" s="87">
        <f t="shared" si="23"/>
        <v>0.96175854250234161</v>
      </c>
      <c r="J88" s="87">
        <f t="shared" si="24"/>
        <v>1.0382414574976584</v>
      </c>
      <c r="K88" s="87" t="str">
        <f t="shared" si="21"/>
        <v>No</v>
      </c>
      <c r="M88" s="20">
        <f t="shared" si="28"/>
        <v>1</v>
      </c>
      <c r="N88" s="20">
        <f t="shared" si="29"/>
        <v>0</v>
      </c>
      <c r="O88" s="84">
        <f>$M$8*SIN(B88)</f>
        <v>-0.15019744935433521</v>
      </c>
      <c r="P88" s="85">
        <f t="shared" si="25"/>
        <v>0.84980255064566479</v>
      </c>
    </row>
    <row r="89" spans="2:16" x14ac:dyDescent="0.25">
      <c r="B89" s="20">
        <v>19</v>
      </c>
      <c r="C89" s="20">
        <f t="shared" si="27"/>
        <v>1</v>
      </c>
      <c r="D89" s="20">
        <f t="shared" si="18"/>
        <v>0</v>
      </c>
      <c r="E89" s="84">
        <f>$D$8*SIN(B89)</f>
        <v>1.4987720966295234E-2</v>
      </c>
      <c r="F89" s="85">
        <f t="shared" si="26"/>
        <v>1.0149877209662952</v>
      </c>
      <c r="G89" s="86">
        <f t="shared" si="30"/>
        <v>6.8810068204099836E-2</v>
      </c>
      <c r="H89" s="86">
        <f t="shared" si="31"/>
        <v>3.4405034102049918E-2</v>
      </c>
      <c r="I89" s="87">
        <f t="shared" si="23"/>
        <v>0.96559496589795013</v>
      </c>
      <c r="J89" s="87">
        <f t="shared" si="24"/>
        <v>1.0344050341020499</v>
      </c>
      <c r="K89" s="87" t="str">
        <f t="shared" si="21"/>
        <v>No</v>
      </c>
      <c r="M89" s="20">
        <f t="shared" si="28"/>
        <v>1</v>
      </c>
      <c r="N89" s="20">
        <f t="shared" si="29"/>
        <v>0</v>
      </c>
      <c r="O89" s="84">
        <f>$M$8*SIN(B89)</f>
        <v>2.9975441932590469E-2</v>
      </c>
      <c r="P89" s="85">
        <f t="shared" si="25"/>
        <v>1.0299754419325904</v>
      </c>
    </row>
    <row r="90" spans="2:16" x14ac:dyDescent="0.25">
      <c r="E90" s="84"/>
      <c r="F90" s="85"/>
      <c r="G90" s="86"/>
      <c r="H90" s="86"/>
      <c r="I90" s="87"/>
      <c r="J90" s="87"/>
      <c r="K90" s="87"/>
      <c r="O90" s="84"/>
      <c r="P90" s="85"/>
    </row>
    <row r="91" spans="2:16" x14ac:dyDescent="0.25">
      <c r="E91" s="84"/>
      <c r="F91" s="85"/>
      <c r="G91" s="86"/>
      <c r="H91" s="86"/>
      <c r="I91" s="86"/>
      <c r="J91" s="87"/>
      <c r="K91" s="87"/>
      <c r="O91" s="84"/>
      <c r="P91" s="85"/>
    </row>
    <row r="92" spans="2:16" x14ac:dyDescent="0.25">
      <c r="B92" s="98" t="s">
        <v>40</v>
      </c>
    </row>
    <row r="94" spans="2:16" x14ac:dyDescent="0.25">
      <c r="B94" s="20" t="s">
        <v>42</v>
      </c>
      <c r="D94" s="100">
        <v>1</v>
      </c>
      <c r="L94" s="20" t="s">
        <v>42</v>
      </c>
      <c r="M94" s="100">
        <f>D94</f>
        <v>1</v>
      </c>
    </row>
    <row r="95" spans="2:16" x14ac:dyDescent="0.25">
      <c r="B95" s="98" t="s">
        <v>28</v>
      </c>
      <c r="D95" s="100"/>
      <c r="G95" s="98"/>
      <c r="H95" s="98"/>
      <c r="I95" s="98"/>
      <c r="J95" s="101"/>
      <c r="K95" s="101"/>
      <c r="L95" s="98" t="s">
        <v>1</v>
      </c>
      <c r="M95" s="100"/>
    </row>
    <row r="96" spans="2:16" x14ac:dyDescent="0.25">
      <c r="B96" s="20" t="s">
        <v>44</v>
      </c>
      <c r="D96" s="102">
        <f>Summary!G35</f>
        <v>-0.05</v>
      </c>
      <c r="L96" s="20" t="s">
        <v>44</v>
      </c>
      <c r="M96" s="102">
        <f>Summary!G39</f>
        <v>-0.15</v>
      </c>
    </row>
    <row r="97" spans="2:16" x14ac:dyDescent="0.25">
      <c r="B97" s="20" t="s">
        <v>43</v>
      </c>
      <c r="D97" s="102">
        <f>Summary!G36</f>
        <v>0.1</v>
      </c>
      <c r="L97" s="20" t="s">
        <v>43</v>
      </c>
      <c r="M97" s="102">
        <f>Summary!G40</f>
        <v>0.2</v>
      </c>
    </row>
    <row r="98" spans="2:16" x14ac:dyDescent="0.25">
      <c r="B98" s="20" t="s">
        <v>41</v>
      </c>
      <c r="D98" s="84">
        <f>D97*D94</f>
        <v>0.1</v>
      </c>
      <c r="L98" s="20" t="s">
        <v>41</v>
      </c>
      <c r="M98" s="84">
        <f>M97*M94</f>
        <v>0.2</v>
      </c>
    </row>
    <row r="99" spans="2:16" x14ac:dyDescent="0.25">
      <c r="D99" s="84"/>
      <c r="M99" s="84"/>
    </row>
    <row r="100" spans="2:16" x14ac:dyDescent="0.25">
      <c r="C100" s="20" t="s">
        <v>28</v>
      </c>
      <c r="M100" s="20" t="s">
        <v>1</v>
      </c>
    </row>
    <row r="101" spans="2:16" x14ac:dyDescent="0.25">
      <c r="B101" s="20" t="s">
        <v>4</v>
      </c>
      <c r="C101" s="20" t="s">
        <v>46</v>
      </c>
      <c r="D101" s="20" t="s">
        <v>45</v>
      </c>
      <c r="E101" s="20" t="s">
        <v>47</v>
      </c>
      <c r="F101" s="20" t="s">
        <v>48</v>
      </c>
      <c r="G101" s="20" t="s">
        <v>57</v>
      </c>
      <c r="H101" s="20" t="s">
        <v>60</v>
      </c>
      <c r="I101" s="103" t="s">
        <v>58</v>
      </c>
      <c r="J101" s="104" t="s">
        <v>59</v>
      </c>
      <c r="K101" s="104" t="s">
        <v>62</v>
      </c>
      <c r="M101" s="20" t="s">
        <v>46</v>
      </c>
      <c r="N101" s="20" t="s">
        <v>45</v>
      </c>
      <c r="O101" s="20" t="s">
        <v>47</v>
      </c>
      <c r="P101" s="20" t="s">
        <v>48</v>
      </c>
    </row>
    <row r="102" spans="2:16" x14ac:dyDescent="0.25">
      <c r="B102" s="20">
        <v>-12</v>
      </c>
      <c r="C102" s="20">
        <f t="shared" ref="C102:C112" si="32">C103-D104</f>
        <v>1.1499999999999995</v>
      </c>
      <c r="D102" s="20">
        <f>$D$96/4</f>
        <v>-1.2500000000000001E-2</v>
      </c>
      <c r="E102" s="84">
        <f t="shared" ref="E102:E113" si="33">$D$8*SIN(B102)</f>
        <v>5.36572918000435E-2</v>
      </c>
      <c r="F102" s="85">
        <f t="shared" ref="F102:F113" si="34">SUM(C102:E102)</f>
        <v>1.191157291800043</v>
      </c>
      <c r="G102" s="86"/>
      <c r="H102" s="86"/>
      <c r="I102" s="86"/>
      <c r="J102" s="87"/>
      <c r="K102" s="87"/>
    </row>
    <row r="103" spans="2:16" x14ac:dyDescent="0.25">
      <c r="B103" s="20">
        <v>-11</v>
      </c>
      <c r="C103" s="20">
        <f t="shared" si="32"/>
        <v>1.1374999999999995</v>
      </c>
      <c r="D103" s="20">
        <f t="shared" ref="D103:D133" si="35">$D$96/4</f>
        <v>-1.2500000000000001E-2</v>
      </c>
      <c r="E103" s="84">
        <f t="shared" si="33"/>
        <v>9.9999020655070353E-2</v>
      </c>
      <c r="F103" s="85">
        <f t="shared" si="34"/>
        <v>1.2249990206550698</v>
      </c>
      <c r="G103" s="86"/>
      <c r="H103" s="86"/>
      <c r="I103" s="86"/>
      <c r="J103" s="87"/>
      <c r="K103" s="87"/>
    </row>
    <row r="104" spans="2:16" x14ac:dyDescent="0.25">
      <c r="B104" s="20">
        <v>-10</v>
      </c>
      <c r="C104" s="20">
        <f t="shared" si="32"/>
        <v>1.1249999999999996</v>
      </c>
      <c r="D104" s="20">
        <f t="shared" si="35"/>
        <v>-1.2500000000000001E-2</v>
      </c>
      <c r="E104" s="84">
        <f t="shared" si="33"/>
        <v>5.4402111088936979E-2</v>
      </c>
      <c r="F104" s="85">
        <f t="shared" si="34"/>
        <v>1.1669021110889366</v>
      </c>
      <c r="G104" s="86"/>
      <c r="H104" s="86"/>
      <c r="I104" s="86"/>
      <c r="J104" s="87"/>
      <c r="K104" s="87"/>
    </row>
    <row r="105" spans="2:16" x14ac:dyDescent="0.25">
      <c r="B105" s="20">
        <v>-9</v>
      </c>
      <c r="C105" s="20">
        <f t="shared" si="32"/>
        <v>1.1124999999999996</v>
      </c>
      <c r="D105" s="20">
        <f t="shared" si="35"/>
        <v>-1.2500000000000001E-2</v>
      </c>
      <c r="E105" s="84">
        <f t="shared" si="33"/>
        <v>-4.1211848524175664E-2</v>
      </c>
      <c r="F105" s="85">
        <f t="shared" si="34"/>
        <v>1.0587881514758239</v>
      </c>
      <c r="G105" s="86"/>
      <c r="H105" s="86"/>
      <c r="I105" s="86"/>
      <c r="J105" s="87"/>
      <c r="K105" s="87"/>
    </row>
    <row r="106" spans="2:16" x14ac:dyDescent="0.25">
      <c r="B106" s="20">
        <v>-8</v>
      </c>
      <c r="C106" s="20">
        <f t="shared" si="32"/>
        <v>1.0999999999999996</v>
      </c>
      <c r="D106" s="20">
        <f t="shared" si="35"/>
        <v>-1.2500000000000001E-2</v>
      </c>
      <c r="E106" s="84">
        <f t="shared" si="33"/>
        <v>-9.893582466233819E-2</v>
      </c>
      <c r="F106" s="85">
        <f t="shared" si="34"/>
        <v>0.9885641753376615</v>
      </c>
      <c r="G106" s="86"/>
      <c r="H106" s="86"/>
      <c r="I106" s="86"/>
      <c r="J106" s="87"/>
      <c r="K106" s="87"/>
    </row>
    <row r="107" spans="2:16" x14ac:dyDescent="0.25">
      <c r="B107" s="20">
        <v>-7</v>
      </c>
      <c r="C107" s="20">
        <f t="shared" si="32"/>
        <v>1.0874999999999997</v>
      </c>
      <c r="D107" s="20">
        <f t="shared" si="35"/>
        <v>-1.2500000000000001E-2</v>
      </c>
      <c r="E107" s="84">
        <f t="shared" si="33"/>
        <v>-6.5698659871878909E-2</v>
      </c>
      <c r="F107" s="85">
        <f t="shared" si="34"/>
        <v>1.0093013401281208</v>
      </c>
      <c r="G107" s="86"/>
      <c r="H107" s="86"/>
      <c r="I107" s="86"/>
      <c r="J107" s="87"/>
      <c r="K107" s="87"/>
    </row>
    <row r="108" spans="2:16" x14ac:dyDescent="0.25">
      <c r="B108" s="20">
        <v>-6</v>
      </c>
      <c r="C108" s="20">
        <f t="shared" si="32"/>
        <v>1.0749999999999997</v>
      </c>
      <c r="D108" s="20">
        <f t="shared" si="35"/>
        <v>-1.2500000000000001E-2</v>
      </c>
      <c r="E108" s="84">
        <f t="shared" si="33"/>
        <v>2.7941549819892587E-2</v>
      </c>
      <c r="F108" s="85">
        <f t="shared" si="34"/>
        <v>1.0904415498198923</v>
      </c>
      <c r="G108" s="86"/>
      <c r="H108" s="86"/>
      <c r="I108" s="86"/>
      <c r="J108" s="87"/>
      <c r="K108" s="87"/>
    </row>
    <row r="109" spans="2:16" x14ac:dyDescent="0.25">
      <c r="B109" s="20">
        <v>-5</v>
      </c>
      <c r="C109" s="20">
        <f t="shared" si="32"/>
        <v>1.0624999999999998</v>
      </c>
      <c r="D109" s="20">
        <f t="shared" si="35"/>
        <v>-1.2500000000000001E-2</v>
      </c>
      <c r="E109" s="84">
        <f t="shared" si="33"/>
        <v>9.5892427466313851E-2</v>
      </c>
      <c r="F109" s="85">
        <f t="shared" si="34"/>
        <v>1.1458924274663136</v>
      </c>
      <c r="G109" s="86"/>
      <c r="H109" s="86"/>
      <c r="I109" s="86"/>
      <c r="J109" s="87"/>
      <c r="K109" s="87"/>
    </row>
    <row r="110" spans="2:16" x14ac:dyDescent="0.25">
      <c r="B110" s="20">
        <v>-4</v>
      </c>
      <c r="C110" s="20">
        <f t="shared" si="32"/>
        <v>1.0499999999999998</v>
      </c>
      <c r="D110" s="20">
        <f t="shared" si="35"/>
        <v>-1.2500000000000001E-2</v>
      </c>
      <c r="E110" s="84">
        <f t="shared" si="33"/>
        <v>7.5680249530792831E-2</v>
      </c>
      <c r="F110" s="85">
        <f t="shared" si="34"/>
        <v>1.1131802495307928</v>
      </c>
      <c r="G110" s="86"/>
      <c r="H110" s="86"/>
      <c r="I110" s="86"/>
      <c r="J110" s="87"/>
      <c r="K110" s="87"/>
    </row>
    <row r="111" spans="2:16" x14ac:dyDescent="0.25">
      <c r="B111" s="20">
        <v>-3</v>
      </c>
      <c r="C111" s="20">
        <f t="shared" si="32"/>
        <v>1.0374999999999999</v>
      </c>
      <c r="D111" s="20">
        <f t="shared" si="35"/>
        <v>-1.2500000000000001E-2</v>
      </c>
      <c r="E111" s="84">
        <f t="shared" si="33"/>
        <v>-1.4112000805986721E-2</v>
      </c>
      <c r="F111" s="85">
        <f t="shared" si="34"/>
        <v>1.0108879991940132</v>
      </c>
      <c r="G111" s="86"/>
      <c r="H111" s="86"/>
      <c r="I111" s="86"/>
      <c r="J111" s="87"/>
      <c r="K111" s="87"/>
    </row>
    <row r="112" spans="2:16" x14ac:dyDescent="0.25">
      <c r="B112" s="20">
        <v>-2</v>
      </c>
      <c r="C112" s="20">
        <f t="shared" si="32"/>
        <v>1.0249999999999999</v>
      </c>
      <c r="D112" s="20">
        <f t="shared" si="35"/>
        <v>-1.2500000000000001E-2</v>
      </c>
      <c r="E112" s="84">
        <f t="shared" si="33"/>
        <v>-9.0929742682568176E-2</v>
      </c>
      <c r="F112" s="85">
        <f t="shared" si="34"/>
        <v>0.92157025731743181</v>
      </c>
      <c r="G112" s="86">
        <f>STDEVA(F102:F112)</f>
        <v>9.4874466769933219E-2</v>
      </c>
      <c r="H112" s="86">
        <f t="shared" ref="H112:H123" si="36">$C$10*G112</f>
        <v>4.7437233384966609E-2</v>
      </c>
      <c r="I112" s="86">
        <f>C112-H112</f>
        <v>0.97756276661503327</v>
      </c>
      <c r="J112" s="87">
        <f t="shared" ref="J112:J123" si="37">C112+H112</f>
        <v>1.0724372333849665</v>
      </c>
      <c r="K112" s="87" t="str">
        <f t="shared" ref="K112:K133" si="38">IF(OR(AND(F112&lt;F111,F112&lt;I112),AND(F112&gt;F111,F112&gt;J112)),"Yes","No")</f>
        <v>Yes</v>
      </c>
    </row>
    <row r="113" spans="2:16" x14ac:dyDescent="0.25">
      <c r="B113" s="20">
        <v>-1</v>
      </c>
      <c r="C113" s="20">
        <f>C114-D115</f>
        <v>1.0125</v>
      </c>
      <c r="D113" s="20">
        <f t="shared" si="35"/>
        <v>-1.2500000000000001E-2</v>
      </c>
      <c r="E113" s="84">
        <f t="shared" si="33"/>
        <v>-8.4147098480789662E-2</v>
      </c>
      <c r="F113" s="85">
        <f t="shared" si="34"/>
        <v>0.91585290151921028</v>
      </c>
      <c r="G113" s="86">
        <f t="shared" ref="G113:G123" si="39">STDEVA(F103:F113)</f>
        <v>9.9898087368968394E-2</v>
      </c>
      <c r="H113" s="86">
        <f t="shared" si="36"/>
        <v>4.9949043684484197E-2</v>
      </c>
      <c r="I113" s="86">
        <f t="shared" ref="I113:I133" si="40">C113-H113</f>
        <v>0.96255095631551579</v>
      </c>
      <c r="J113" s="87">
        <f t="shared" ref="J113:J133" si="41">C113+H113</f>
        <v>1.0624490436844842</v>
      </c>
      <c r="K113" s="87" t="str">
        <f t="shared" si="38"/>
        <v>Yes</v>
      </c>
    </row>
    <row r="114" spans="2:16" x14ac:dyDescent="0.25">
      <c r="B114" s="20">
        <v>0</v>
      </c>
      <c r="C114" s="20">
        <v>1</v>
      </c>
      <c r="D114" s="20">
        <f t="shared" si="35"/>
        <v>-1.2500000000000001E-2</v>
      </c>
      <c r="E114" s="84">
        <f>$D$8*SIN(B114)</f>
        <v>0</v>
      </c>
      <c r="F114" s="85">
        <f>SUM(C114:E114)</f>
        <v>0.98750000000000004</v>
      </c>
      <c r="G114" s="86">
        <f t="shared" si="39"/>
        <v>8.4918741836069456E-2</v>
      </c>
      <c r="H114" s="86">
        <f>$C$10*G114</f>
        <v>4.2459370918034728E-2</v>
      </c>
      <c r="I114" s="86">
        <f t="shared" si="40"/>
        <v>0.95754062908196524</v>
      </c>
      <c r="J114" s="87">
        <f t="shared" si="41"/>
        <v>1.0424593709180348</v>
      </c>
      <c r="K114" s="87" t="str">
        <f t="shared" si="38"/>
        <v>No</v>
      </c>
      <c r="M114" s="20">
        <v>1</v>
      </c>
      <c r="N114" s="20">
        <v>0</v>
      </c>
      <c r="O114" s="84">
        <f>$M$8*SIN(B114)</f>
        <v>0</v>
      </c>
      <c r="P114" s="85">
        <f t="shared" ref="P114:P133" si="42">IF(SUM(M114:O114)&gt;0,SUM(M114:O114),0.01)</f>
        <v>1</v>
      </c>
    </row>
    <row r="115" spans="2:16" x14ac:dyDescent="0.25">
      <c r="B115" s="20">
        <v>1</v>
      </c>
      <c r="C115" s="20">
        <f>C114+D114</f>
        <v>0.98750000000000004</v>
      </c>
      <c r="D115" s="20">
        <f t="shared" si="35"/>
        <v>-1.2500000000000001E-2</v>
      </c>
      <c r="E115" s="84">
        <f>$D$8*SIN(B115)</f>
        <v>8.4147098480789662E-2</v>
      </c>
      <c r="F115" s="85">
        <f t="shared" ref="F115:F133" si="43">SUM(C115:E115)</f>
        <v>1.0591470984807898</v>
      </c>
      <c r="G115" s="86">
        <f t="shared" si="39"/>
        <v>7.3965640421921899E-2</v>
      </c>
      <c r="H115" s="86">
        <f t="shared" si="36"/>
        <v>3.698282021096095E-2</v>
      </c>
      <c r="I115" s="86">
        <f t="shared" si="40"/>
        <v>0.95051717978903905</v>
      </c>
      <c r="J115" s="87">
        <f t="shared" si="41"/>
        <v>1.024482820210961</v>
      </c>
      <c r="K115" s="87" t="str">
        <f t="shared" si="38"/>
        <v>Yes</v>
      </c>
      <c r="M115" s="20">
        <f xml:space="preserve"> IF(SUM(M114:O114)&gt;0, M114+N114,0.01)</f>
        <v>1</v>
      </c>
      <c r="N115" s="20">
        <f>M96/4</f>
        <v>-3.7499999999999999E-2</v>
      </c>
      <c r="O115" s="84">
        <f>$M$8*SIN(B115)</f>
        <v>0.16829419696157932</v>
      </c>
      <c r="P115" s="85">
        <f t="shared" si="42"/>
        <v>1.1307941969615793</v>
      </c>
    </row>
    <row r="116" spans="2:16" x14ac:dyDescent="0.25">
      <c r="B116" s="20">
        <v>2</v>
      </c>
      <c r="C116" s="20">
        <f t="shared" ref="C116:C133" si="44">C115+D115</f>
        <v>0.97500000000000009</v>
      </c>
      <c r="D116" s="20">
        <f t="shared" si="35"/>
        <v>-1.2500000000000001E-2</v>
      </c>
      <c r="E116" s="84">
        <f>$D$8*SIN(B116)</f>
        <v>9.0929742682568176E-2</v>
      </c>
      <c r="F116" s="85">
        <f t="shared" si="43"/>
        <v>1.0534297426825683</v>
      </c>
      <c r="G116" s="86">
        <f t="shared" si="39"/>
        <v>7.3755416106327285E-2</v>
      </c>
      <c r="H116" s="86">
        <f t="shared" si="36"/>
        <v>3.6877708053163642E-2</v>
      </c>
      <c r="I116" s="86">
        <f t="shared" si="40"/>
        <v>0.9381222919468365</v>
      </c>
      <c r="J116" s="87">
        <f t="shared" si="41"/>
        <v>1.0118777080531638</v>
      </c>
      <c r="K116" s="87" t="str">
        <f t="shared" si="38"/>
        <v>No</v>
      </c>
      <c r="M116" s="20">
        <f t="shared" ref="M116:M133" si="45" xml:space="preserve"> IF(SUM(M115:O115)&gt;0, M115+N115,0.01)</f>
        <v>0.96250000000000002</v>
      </c>
      <c r="N116" s="20">
        <f t="shared" ref="N116:N133" si="46">N115</f>
        <v>-3.7499999999999999E-2</v>
      </c>
      <c r="O116" s="84">
        <f>$M$8*SIN(B116)</f>
        <v>0.18185948536513635</v>
      </c>
      <c r="P116" s="85">
        <f t="shared" si="42"/>
        <v>1.1068594853651363</v>
      </c>
    </row>
    <row r="117" spans="2:16" x14ac:dyDescent="0.25">
      <c r="B117" s="20">
        <v>3</v>
      </c>
      <c r="C117" s="20">
        <f t="shared" si="44"/>
        <v>0.96250000000000013</v>
      </c>
      <c r="D117" s="20">
        <f t="shared" si="35"/>
        <v>-1.2500000000000001E-2</v>
      </c>
      <c r="E117" s="84">
        <f>$D$8*SIN(B117)</f>
        <v>1.4112000805986721E-2</v>
      </c>
      <c r="F117" s="85">
        <f t="shared" si="43"/>
        <v>0.96411200080598691</v>
      </c>
      <c r="G117" s="86">
        <f t="shared" si="39"/>
        <v>7.5376633043567801E-2</v>
      </c>
      <c r="H117" s="86">
        <f t="shared" si="36"/>
        <v>3.76883165217839E-2</v>
      </c>
      <c r="I117" s="86">
        <f t="shared" si="40"/>
        <v>0.92481168347821618</v>
      </c>
      <c r="J117" s="87">
        <f t="shared" si="41"/>
        <v>1.000188316521784</v>
      </c>
      <c r="K117" s="87" t="str">
        <f t="shared" si="38"/>
        <v>No</v>
      </c>
      <c r="M117" s="20">
        <f t="shared" si="45"/>
        <v>0.92500000000000004</v>
      </c>
      <c r="N117" s="20">
        <f t="shared" si="46"/>
        <v>-3.7499999999999999E-2</v>
      </c>
      <c r="O117" s="84">
        <f>$M$8*SIN(B117)</f>
        <v>2.8224001611973443E-2</v>
      </c>
      <c r="P117" s="85">
        <f t="shared" si="42"/>
        <v>0.91572400161197354</v>
      </c>
    </row>
    <row r="118" spans="2:16" x14ac:dyDescent="0.25">
      <c r="B118" s="20">
        <v>4</v>
      </c>
      <c r="C118" s="20">
        <f t="shared" si="44"/>
        <v>0.95000000000000018</v>
      </c>
      <c r="D118" s="20">
        <f t="shared" si="35"/>
        <v>-1.2500000000000001E-2</v>
      </c>
      <c r="E118" s="84">
        <f>$D$8*SIN(B118)</f>
        <v>-7.5680249530792831E-2</v>
      </c>
      <c r="F118" s="85">
        <f t="shared" si="43"/>
        <v>0.86181975046920734</v>
      </c>
      <c r="G118" s="86">
        <f>STDEVA(F108:F118)</f>
        <v>9.0067513196737323E-2</v>
      </c>
      <c r="H118" s="86">
        <f t="shared" si="36"/>
        <v>4.5033756598368661E-2</v>
      </c>
      <c r="I118" s="86">
        <f t="shared" si="40"/>
        <v>0.90496624340163156</v>
      </c>
      <c r="J118" s="87">
        <f t="shared" si="41"/>
        <v>0.99503375659836879</v>
      </c>
      <c r="K118" s="87" t="str">
        <f t="shared" si="38"/>
        <v>Yes</v>
      </c>
      <c r="M118" s="20">
        <f t="shared" si="45"/>
        <v>0.88750000000000007</v>
      </c>
      <c r="N118" s="20">
        <f t="shared" si="46"/>
        <v>-3.7499999999999999E-2</v>
      </c>
      <c r="O118" s="84">
        <f>$M$8*SIN(B118)</f>
        <v>-0.15136049906158566</v>
      </c>
      <c r="P118" s="85">
        <f t="shared" si="42"/>
        <v>0.69863950093841443</v>
      </c>
    </row>
    <row r="119" spans="2:16" x14ac:dyDescent="0.25">
      <c r="B119" s="20">
        <v>5</v>
      </c>
      <c r="C119" s="20">
        <f t="shared" si="44"/>
        <v>0.93750000000000022</v>
      </c>
      <c r="D119" s="20">
        <f t="shared" si="35"/>
        <v>-1.2500000000000001E-2</v>
      </c>
      <c r="E119" s="84">
        <f>$D$8*SIN(B119)</f>
        <v>-9.5892427466313851E-2</v>
      </c>
      <c r="F119" s="85">
        <f t="shared" si="43"/>
        <v>0.82910757253368639</v>
      </c>
      <c r="G119" s="86">
        <f t="shared" si="39"/>
        <v>0.10090661266537346</v>
      </c>
      <c r="H119" s="86">
        <f t="shared" si="36"/>
        <v>5.0453306332686729E-2</v>
      </c>
      <c r="I119" s="86">
        <f t="shared" si="40"/>
        <v>0.88704669366731348</v>
      </c>
      <c r="J119" s="87">
        <f t="shared" si="41"/>
        <v>0.98795330633268696</v>
      </c>
      <c r="K119" s="87" t="str">
        <f t="shared" si="38"/>
        <v>Yes</v>
      </c>
      <c r="M119" s="20">
        <f t="shared" si="45"/>
        <v>0.85000000000000009</v>
      </c>
      <c r="N119" s="20">
        <f t="shared" si="46"/>
        <v>-3.7499999999999999E-2</v>
      </c>
      <c r="O119" s="84">
        <f>$M$8*SIN(B119)</f>
        <v>-0.1917848549326277</v>
      </c>
      <c r="P119" s="85">
        <f t="shared" si="42"/>
        <v>0.62071514506737246</v>
      </c>
    </row>
    <row r="120" spans="2:16" x14ac:dyDescent="0.25">
      <c r="B120" s="20">
        <v>6</v>
      </c>
      <c r="C120" s="20">
        <f t="shared" si="44"/>
        <v>0.92500000000000027</v>
      </c>
      <c r="D120" s="20">
        <f t="shared" si="35"/>
        <v>-1.2500000000000001E-2</v>
      </c>
      <c r="E120" s="84">
        <f>$D$8*SIN(B120)</f>
        <v>-2.7941549819892587E-2</v>
      </c>
      <c r="F120" s="85">
        <f t="shared" si="43"/>
        <v>0.8845584501801077</v>
      </c>
      <c r="G120" s="86">
        <f t="shared" si="39"/>
        <v>9.0067513196737364E-2</v>
      </c>
      <c r="H120" s="86">
        <f t="shared" si="36"/>
        <v>4.5033756598368682E-2</v>
      </c>
      <c r="I120" s="86">
        <f t="shared" si="40"/>
        <v>0.87996624340163154</v>
      </c>
      <c r="J120" s="87">
        <f t="shared" si="41"/>
        <v>0.97003375659836899</v>
      </c>
      <c r="K120" s="87" t="str">
        <f t="shared" si="38"/>
        <v>No</v>
      </c>
      <c r="M120" s="20">
        <f t="shared" si="45"/>
        <v>0.81250000000000011</v>
      </c>
      <c r="N120" s="20">
        <f t="shared" si="46"/>
        <v>-3.7499999999999999E-2</v>
      </c>
      <c r="O120" s="84">
        <f>$M$8*SIN(B120)</f>
        <v>-5.5883099639785175E-2</v>
      </c>
      <c r="P120" s="85">
        <f t="shared" si="42"/>
        <v>0.71911690036021492</v>
      </c>
    </row>
    <row r="121" spans="2:16" x14ac:dyDescent="0.25">
      <c r="B121" s="20">
        <v>7</v>
      </c>
      <c r="C121" s="20">
        <f t="shared" si="44"/>
        <v>0.91250000000000031</v>
      </c>
      <c r="D121" s="20">
        <f t="shared" si="35"/>
        <v>-1.2500000000000001E-2</v>
      </c>
      <c r="E121" s="84">
        <f>$D$8*SIN(B121)</f>
        <v>6.5698659871878909E-2</v>
      </c>
      <c r="F121" s="85">
        <f t="shared" si="43"/>
        <v>0.96569865987187931</v>
      </c>
      <c r="G121" s="86">
        <f t="shared" si="39"/>
        <v>7.5376633043567814E-2</v>
      </c>
      <c r="H121" s="86">
        <f t="shared" si="36"/>
        <v>3.7688316521783907E-2</v>
      </c>
      <c r="I121" s="86">
        <f t="shared" si="40"/>
        <v>0.87481168347821636</v>
      </c>
      <c r="J121" s="87">
        <f t="shared" si="41"/>
        <v>0.95018831652178426</v>
      </c>
      <c r="K121" s="87" t="str">
        <f t="shared" si="38"/>
        <v>Yes</v>
      </c>
      <c r="M121" s="20">
        <f t="shared" si="45"/>
        <v>0.77500000000000013</v>
      </c>
      <c r="N121" s="20">
        <f t="shared" si="46"/>
        <v>-3.7499999999999999E-2</v>
      </c>
      <c r="O121" s="84">
        <f>$M$8*SIN(B121)</f>
        <v>0.13139731974375782</v>
      </c>
      <c r="P121" s="85">
        <f t="shared" si="42"/>
        <v>0.86889731974375795</v>
      </c>
    </row>
    <row r="122" spans="2:16" x14ac:dyDescent="0.25">
      <c r="B122" s="20">
        <v>8</v>
      </c>
      <c r="C122" s="20">
        <f t="shared" si="44"/>
        <v>0.90000000000000036</v>
      </c>
      <c r="D122" s="20">
        <f t="shared" si="35"/>
        <v>-1.2500000000000001E-2</v>
      </c>
      <c r="E122" s="84">
        <f>$D$8*SIN(B122)</f>
        <v>9.893582466233819E-2</v>
      </c>
      <c r="F122" s="85">
        <f t="shared" si="43"/>
        <v>0.98643582466233859</v>
      </c>
      <c r="G122" s="86">
        <f t="shared" si="39"/>
        <v>7.3755416106327312E-2</v>
      </c>
      <c r="H122" s="86">
        <f t="shared" si="36"/>
        <v>3.6877708053163656E-2</v>
      </c>
      <c r="I122" s="86">
        <f t="shared" si="40"/>
        <v>0.86312229194683665</v>
      </c>
      <c r="J122" s="87">
        <f t="shared" si="41"/>
        <v>0.93687770805316406</v>
      </c>
      <c r="K122" s="87" t="str">
        <f t="shared" si="38"/>
        <v>Yes</v>
      </c>
      <c r="M122" s="20">
        <f t="shared" si="45"/>
        <v>0.73750000000000016</v>
      </c>
      <c r="N122" s="20">
        <f t="shared" si="46"/>
        <v>-3.7499999999999999E-2</v>
      </c>
      <c r="O122" s="84">
        <f>$M$8*SIN(B122)</f>
        <v>0.19787164932467638</v>
      </c>
      <c r="P122" s="85">
        <f t="shared" si="42"/>
        <v>0.89787164932467656</v>
      </c>
    </row>
    <row r="123" spans="2:16" x14ac:dyDescent="0.25">
      <c r="B123" s="20">
        <v>9</v>
      </c>
      <c r="C123" s="20">
        <f t="shared" si="44"/>
        <v>0.8875000000000004</v>
      </c>
      <c r="D123" s="20">
        <f t="shared" si="35"/>
        <v>-1.2500000000000001E-2</v>
      </c>
      <c r="E123" s="84">
        <f>$D$8*SIN(B123)</f>
        <v>4.1211848524175664E-2</v>
      </c>
      <c r="F123" s="85">
        <f t="shared" si="43"/>
        <v>0.91621184852417614</v>
      </c>
      <c r="G123" s="86">
        <f t="shared" si="39"/>
        <v>7.3965640421921913E-2</v>
      </c>
      <c r="H123" s="86">
        <f t="shared" si="36"/>
        <v>3.6982820210960957E-2</v>
      </c>
      <c r="I123" s="86">
        <f t="shared" si="40"/>
        <v>0.8505171797890394</v>
      </c>
      <c r="J123" s="87">
        <f t="shared" si="41"/>
        <v>0.9244828202109614</v>
      </c>
      <c r="K123" s="87" t="str">
        <f t="shared" si="38"/>
        <v>No</v>
      </c>
      <c r="M123" s="20">
        <f t="shared" si="45"/>
        <v>0.70000000000000018</v>
      </c>
      <c r="N123" s="20">
        <f t="shared" si="46"/>
        <v>-3.7499999999999999E-2</v>
      </c>
      <c r="O123" s="84">
        <f>$M$8*SIN(B123)</f>
        <v>8.2423697048351327E-2</v>
      </c>
      <c r="P123" s="85">
        <f t="shared" si="42"/>
        <v>0.74492369704835149</v>
      </c>
    </row>
    <row r="124" spans="2:16" x14ac:dyDescent="0.25">
      <c r="B124" s="20">
        <v>10</v>
      </c>
      <c r="C124" s="20">
        <f t="shared" si="44"/>
        <v>0.87500000000000044</v>
      </c>
      <c r="D124" s="20">
        <f t="shared" si="35"/>
        <v>-1.2500000000000001E-2</v>
      </c>
      <c r="E124" s="84">
        <f>$D$8*SIN(B124)</f>
        <v>-5.4402111088936979E-2</v>
      </c>
      <c r="F124" s="85">
        <f t="shared" si="43"/>
        <v>0.80809788891106349</v>
      </c>
      <c r="G124" s="86">
        <f>STDEVA(F114:F124)</f>
        <v>8.4918741836069483E-2</v>
      </c>
      <c r="H124" s="86">
        <f>$C$10*G124</f>
        <v>4.2459370918034742E-2</v>
      </c>
      <c r="I124" s="86">
        <f t="shared" si="40"/>
        <v>0.83254062908196569</v>
      </c>
      <c r="J124" s="87">
        <f t="shared" si="41"/>
        <v>0.9174593709180352</v>
      </c>
      <c r="K124" s="87" t="str">
        <f t="shared" si="38"/>
        <v>Yes</v>
      </c>
      <c r="M124" s="20">
        <f t="shared" si="45"/>
        <v>0.6625000000000002</v>
      </c>
      <c r="N124" s="20">
        <f t="shared" si="46"/>
        <v>-3.7499999999999999E-2</v>
      </c>
      <c r="O124" s="84">
        <f>$M$8*SIN(B124)</f>
        <v>-0.10880422217787396</v>
      </c>
      <c r="P124" s="85">
        <f t="shared" si="42"/>
        <v>0.51619577782212622</v>
      </c>
    </row>
    <row r="125" spans="2:16" x14ac:dyDescent="0.25">
      <c r="B125" s="20">
        <v>11</v>
      </c>
      <c r="C125" s="20">
        <f t="shared" si="44"/>
        <v>0.86250000000000049</v>
      </c>
      <c r="D125" s="20">
        <f t="shared" si="35"/>
        <v>-1.2500000000000001E-2</v>
      </c>
      <c r="E125" s="84">
        <f>$D$8*SIN(B125)</f>
        <v>-9.9999020655070353E-2</v>
      </c>
      <c r="F125" s="85">
        <f t="shared" si="43"/>
        <v>0.75000097934493015</v>
      </c>
      <c r="G125" s="86">
        <f t="shared" ref="G125:G133" si="47">STDEVA(F115:F125)</f>
        <v>9.9898087368966909E-2</v>
      </c>
      <c r="H125" s="86">
        <f t="shared" ref="H125:H133" si="48">$C$10*G125</f>
        <v>4.9949043684483455E-2</v>
      </c>
      <c r="I125" s="86">
        <f t="shared" si="40"/>
        <v>0.81255095631551699</v>
      </c>
      <c r="J125" s="87">
        <f t="shared" si="41"/>
        <v>0.91244904368448398</v>
      </c>
      <c r="K125" s="87" t="str">
        <f t="shared" si="38"/>
        <v>Yes</v>
      </c>
      <c r="M125" s="20">
        <f t="shared" si="45"/>
        <v>0.62500000000000022</v>
      </c>
      <c r="N125" s="20">
        <f t="shared" si="46"/>
        <v>-3.7499999999999999E-2</v>
      </c>
      <c r="O125" s="84">
        <f>$M$8*SIN(B125)</f>
        <v>-0.19999804131014071</v>
      </c>
      <c r="P125" s="85">
        <f t="shared" si="42"/>
        <v>0.38750195868985954</v>
      </c>
    </row>
    <row r="126" spans="2:16" x14ac:dyDescent="0.25">
      <c r="B126" s="20">
        <v>12</v>
      </c>
      <c r="C126" s="20">
        <f t="shared" si="44"/>
        <v>0.85000000000000053</v>
      </c>
      <c r="D126" s="20">
        <f t="shared" si="35"/>
        <v>-1.2500000000000001E-2</v>
      </c>
      <c r="E126" s="84">
        <f>$D$8*SIN(B126)</f>
        <v>-5.36572918000435E-2</v>
      </c>
      <c r="F126" s="85">
        <f t="shared" si="43"/>
        <v>0.78384270819995705</v>
      </c>
      <c r="G126" s="86">
        <f t="shared" si="47"/>
        <v>9.4874466769933274E-2</v>
      </c>
      <c r="H126" s="86">
        <f t="shared" si="48"/>
        <v>4.7437233384966637E-2</v>
      </c>
      <c r="I126" s="86">
        <f t="shared" si="40"/>
        <v>0.8025627666150339</v>
      </c>
      <c r="J126" s="87">
        <f t="shared" si="41"/>
        <v>0.89743723338496717</v>
      </c>
      <c r="K126" s="87" t="str">
        <f t="shared" si="38"/>
        <v>No</v>
      </c>
      <c r="M126" s="20">
        <f t="shared" si="45"/>
        <v>0.58750000000000024</v>
      </c>
      <c r="N126" s="20">
        <f t="shared" si="46"/>
        <v>-3.7499999999999999E-2</v>
      </c>
      <c r="O126" s="84">
        <f>$M$8*SIN(B126)</f>
        <v>-0.107314583600087</v>
      </c>
      <c r="P126" s="85">
        <f t="shared" si="42"/>
        <v>0.44268541639991327</v>
      </c>
    </row>
    <row r="127" spans="2:16" x14ac:dyDescent="0.25">
      <c r="B127" s="20">
        <v>13</v>
      </c>
      <c r="C127" s="20">
        <f t="shared" si="44"/>
        <v>0.83750000000000058</v>
      </c>
      <c r="D127" s="20">
        <f t="shared" si="35"/>
        <v>-1.2500000000000001E-2</v>
      </c>
      <c r="E127" s="84">
        <f>$D$8*SIN(B127)</f>
        <v>4.2016703682664094E-2</v>
      </c>
      <c r="F127" s="85">
        <f t="shared" si="43"/>
        <v>0.8670167036826647</v>
      </c>
      <c r="G127" s="86">
        <f t="shared" si="47"/>
        <v>7.8181087472891694E-2</v>
      </c>
      <c r="H127" s="86">
        <f t="shared" si="48"/>
        <v>3.9090543736445847E-2</v>
      </c>
      <c r="I127" s="86">
        <f t="shared" si="40"/>
        <v>0.79840945626355475</v>
      </c>
      <c r="J127" s="87">
        <f t="shared" si="41"/>
        <v>0.8765905437364464</v>
      </c>
      <c r="K127" s="87" t="str">
        <f t="shared" si="38"/>
        <v>No</v>
      </c>
      <c r="M127" s="20">
        <f t="shared" si="45"/>
        <v>0.55000000000000027</v>
      </c>
      <c r="N127" s="20">
        <f t="shared" si="46"/>
        <v>-3.7499999999999999E-2</v>
      </c>
      <c r="O127" s="84">
        <f>$M$8*SIN(B127)</f>
        <v>8.4033407365328189E-2</v>
      </c>
      <c r="P127" s="85">
        <f t="shared" si="42"/>
        <v>0.59653340736532845</v>
      </c>
    </row>
    <row r="128" spans="2:16" x14ac:dyDescent="0.25">
      <c r="B128" s="20">
        <v>14</v>
      </c>
      <c r="C128" s="20">
        <f t="shared" si="44"/>
        <v>0.82500000000000062</v>
      </c>
      <c r="D128" s="20">
        <f t="shared" si="35"/>
        <v>-1.2500000000000001E-2</v>
      </c>
      <c r="E128" s="84">
        <f>$D$8*SIN(B128)</f>
        <v>9.9060735569487038E-2</v>
      </c>
      <c r="F128" s="85">
        <f t="shared" si="43"/>
        <v>0.91156073556948769</v>
      </c>
      <c r="G128" s="86">
        <f t="shared" si="47"/>
        <v>7.3613948704676913E-2</v>
      </c>
      <c r="H128" s="86">
        <f t="shared" si="48"/>
        <v>3.6806974352338456E-2</v>
      </c>
      <c r="I128" s="86">
        <f t="shared" si="40"/>
        <v>0.78819302564766214</v>
      </c>
      <c r="J128" s="87">
        <f t="shared" si="41"/>
        <v>0.86180697435233911</v>
      </c>
      <c r="K128" s="87" t="str">
        <f t="shared" si="38"/>
        <v>Yes</v>
      </c>
      <c r="M128" s="20">
        <f t="shared" si="45"/>
        <v>0.51250000000000029</v>
      </c>
      <c r="N128" s="20">
        <f t="shared" si="46"/>
        <v>-3.7499999999999999E-2</v>
      </c>
      <c r="O128" s="84">
        <f>$M$8*SIN(B128)</f>
        <v>0.19812147113897408</v>
      </c>
      <c r="P128" s="85">
        <f t="shared" si="42"/>
        <v>0.67312147113897436</v>
      </c>
    </row>
    <row r="129" spans="2:16" x14ac:dyDescent="0.25">
      <c r="B129" s="20">
        <v>15</v>
      </c>
      <c r="C129" s="20">
        <f t="shared" si="44"/>
        <v>0.81250000000000067</v>
      </c>
      <c r="D129" s="20">
        <f t="shared" si="35"/>
        <v>-1.2500000000000001E-2</v>
      </c>
      <c r="E129" s="84">
        <f>$D$8*SIN(B129)</f>
        <v>6.5028784015711688E-2</v>
      </c>
      <c r="F129" s="85">
        <f t="shared" si="43"/>
        <v>0.86502878401571237</v>
      </c>
      <c r="G129" s="86">
        <f t="shared" si="47"/>
        <v>7.3586881079825056E-2</v>
      </c>
      <c r="H129" s="86">
        <f t="shared" si="48"/>
        <v>3.6793440539912528E-2</v>
      </c>
      <c r="I129" s="86">
        <f t="shared" si="40"/>
        <v>0.77570655946008815</v>
      </c>
      <c r="J129" s="87">
        <f t="shared" si="41"/>
        <v>0.84929344053991318</v>
      </c>
      <c r="K129" s="87" t="str">
        <f t="shared" si="38"/>
        <v>No</v>
      </c>
      <c r="M129" s="20">
        <f t="shared" si="45"/>
        <v>0.47500000000000031</v>
      </c>
      <c r="N129" s="20">
        <f t="shared" si="46"/>
        <v>-3.7499999999999999E-2</v>
      </c>
      <c r="O129" s="84">
        <f>$M$8*SIN(B129)</f>
        <v>0.13005756803142338</v>
      </c>
      <c r="P129" s="85">
        <f t="shared" si="42"/>
        <v>0.56755756803142376</v>
      </c>
    </row>
    <row r="130" spans="2:16" x14ac:dyDescent="0.25">
      <c r="B130" s="20">
        <v>16</v>
      </c>
      <c r="C130" s="20">
        <f t="shared" si="44"/>
        <v>0.80000000000000071</v>
      </c>
      <c r="D130" s="20">
        <f t="shared" si="35"/>
        <v>-1.2500000000000001E-2</v>
      </c>
      <c r="E130" s="84">
        <f>$D$8*SIN(B130)</f>
        <v>-2.8790331666506533E-2</v>
      </c>
      <c r="F130" s="85">
        <f t="shared" si="43"/>
        <v>0.75870966833349418</v>
      </c>
      <c r="G130" s="86">
        <f t="shared" si="47"/>
        <v>8.0238317352009023E-2</v>
      </c>
      <c r="H130" s="86">
        <f t="shared" si="48"/>
        <v>4.0119158676004511E-2</v>
      </c>
      <c r="I130" s="86">
        <f t="shared" si="40"/>
        <v>0.75988084132399625</v>
      </c>
      <c r="J130" s="87">
        <f t="shared" si="41"/>
        <v>0.84011915867600517</v>
      </c>
      <c r="K130" s="87" t="str">
        <f t="shared" si="38"/>
        <v>Yes</v>
      </c>
      <c r="M130" s="20">
        <f t="shared" si="45"/>
        <v>0.43750000000000033</v>
      </c>
      <c r="N130" s="20">
        <f t="shared" si="46"/>
        <v>-3.7499999999999999E-2</v>
      </c>
      <c r="O130" s="84">
        <f>$M$8*SIN(B130)</f>
        <v>-5.7580663333013066E-2</v>
      </c>
      <c r="P130" s="85">
        <f t="shared" si="42"/>
        <v>0.34241933666698732</v>
      </c>
    </row>
    <row r="131" spans="2:16" x14ac:dyDescent="0.25">
      <c r="B131" s="20">
        <v>17</v>
      </c>
      <c r="C131" s="20">
        <f t="shared" si="44"/>
        <v>0.78750000000000075</v>
      </c>
      <c r="D131" s="20">
        <f t="shared" si="35"/>
        <v>-1.2500000000000001E-2</v>
      </c>
      <c r="E131" s="84">
        <f>$D$8*SIN(B131)</f>
        <v>-9.6139749187955689E-2</v>
      </c>
      <c r="F131" s="85">
        <f t="shared" si="43"/>
        <v>0.67886025081204515</v>
      </c>
      <c r="G131" s="86">
        <f t="shared" si="47"/>
        <v>9.7022523339060154E-2</v>
      </c>
      <c r="H131" s="86">
        <f t="shared" si="48"/>
        <v>4.8511261669530077E-2</v>
      </c>
      <c r="I131" s="86">
        <f t="shared" si="40"/>
        <v>0.73898873833047063</v>
      </c>
      <c r="J131" s="87">
        <f t="shared" si="41"/>
        <v>0.83601126166953088</v>
      </c>
      <c r="K131" s="87" t="str">
        <f t="shared" si="38"/>
        <v>Yes</v>
      </c>
      <c r="M131" s="20">
        <f t="shared" si="45"/>
        <v>0.40000000000000036</v>
      </c>
      <c r="N131" s="20">
        <f t="shared" si="46"/>
        <v>-3.7499999999999999E-2</v>
      </c>
      <c r="O131" s="84">
        <f>$M$8*SIN(B131)</f>
        <v>-0.19227949837591138</v>
      </c>
      <c r="P131" s="85">
        <f t="shared" si="42"/>
        <v>0.170220501624089</v>
      </c>
    </row>
    <row r="132" spans="2:16" x14ac:dyDescent="0.25">
      <c r="B132" s="20">
        <v>18</v>
      </c>
      <c r="C132" s="20">
        <f t="shared" si="44"/>
        <v>0.7750000000000008</v>
      </c>
      <c r="D132" s="20">
        <f t="shared" si="35"/>
        <v>-1.2500000000000001E-2</v>
      </c>
      <c r="E132" s="84">
        <f>$D$8*SIN(B132)</f>
        <v>-7.5098724677167605E-2</v>
      </c>
      <c r="F132" s="85">
        <f t="shared" si="43"/>
        <v>0.68740127532283324</v>
      </c>
      <c r="G132" s="86">
        <f t="shared" si="47"/>
        <v>9.8581497719400446E-2</v>
      </c>
      <c r="H132" s="86">
        <f t="shared" si="48"/>
        <v>4.9290748859700223E-2</v>
      </c>
      <c r="I132" s="86">
        <f t="shared" si="40"/>
        <v>0.7257092511403006</v>
      </c>
      <c r="J132" s="87">
        <f t="shared" si="41"/>
        <v>0.82429074885970099</v>
      </c>
      <c r="K132" s="87" t="str">
        <f t="shared" si="38"/>
        <v>No</v>
      </c>
      <c r="M132" s="20">
        <f t="shared" si="45"/>
        <v>0.36250000000000038</v>
      </c>
      <c r="N132" s="20">
        <f t="shared" si="46"/>
        <v>-3.7499999999999999E-2</v>
      </c>
      <c r="O132" s="84">
        <f>$M$8*SIN(B132)</f>
        <v>-0.15019744935433521</v>
      </c>
      <c r="P132" s="85">
        <f t="shared" si="42"/>
        <v>0.17480255064566519</v>
      </c>
    </row>
    <row r="133" spans="2:16" x14ac:dyDescent="0.25">
      <c r="B133" s="20">
        <v>19</v>
      </c>
      <c r="C133" s="20">
        <f t="shared" si="44"/>
        <v>0.76250000000000084</v>
      </c>
      <c r="D133" s="20">
        <f t="shared" si="35"/>
        <v>-1.2500000000000001E-2</v>
      </c>
      <c r="E133" s="84">
        <f>$D$8*SIN(B133)</f>
        <v>1.4987720966295234E-2</v>
      </c>
      <c r="F133" s="85">
        <f t="shared" si="43"/>
        <v>0.76498772096629608</v>
      </c>
      <c r="G133" s="86">
        <f t="shared" si="47"/>
        <v>8.2325777731552613E-2</v>
      </c>
      <c r="H133" s="86">
        <f t="shared" si="48"/>
        <v>4.1162888865776306E-2</v>
      </c>
      <c r="I133" s="86">
        <f t="shared" si="40"/>
        <v>0.7213371111342245</v>
      </c>
      <c r="J133" s="87">
        <f t="shared" si="41"/>
        <v>0.80366288886577719</v>
      </c>
      <c r="K133" s="87" t="str">
        <f t="shared" si="38"/>
        <v>No</v>
      </c>
      <c r="M133" s="20">
        <f t="shared" si="45"/>
        <v>0.3250000000000004</v>
      </c>
      <c r="N133" s="20">
        <f t="shared" si="46"/>
        <v>-3.7499999999999999E-2</v>
      </c>
      <c r="O133" s="84">
        <f>$M$8*SIN(B133)</f>
        <v>2.9975441932590469E-2</v>
      </c>
      <c r="P133" s="85">
        <f t="shared" si="42"/>
        <v>0.31747544193259092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Calculations</vt:lpstr>
      <vt:lpstr>Theorretical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Dunlop</dc:creator>
  <cp:lastModifiedBy>Martin Dunlop</cp:lastModifiedBy>
  <dcterms:created xsi:type="dcterms:W3CDTF">2019-02-09T03:19:35Z</dcterms:created>
  <dcterms:modified xsi:type="dcterms:W3CDTF">2020-06-02T13:27:56Z</dcterms:modified>
</cp:coreProperties>
</file>