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ristol/Dropbox/Stream biogeochemistry research/"/>
    </mc:Choice>
  </mc:AlternateContent>
  <xr:revisionPtr revIDLastSave="0" documentId="13_ncr:1_{E5DE0E24-7F38-C449-836E-AB83C65FC280}" xr6:coauthVersionLast="33" xr6:coauthVersionMax="33" xr10:uidLastSave="{00000000-0000-0000-0000-000000000000}"/>
  <bookViews>
    <workbookView xWindow="0" yWindow="0" windowWidth="28800" windowHeight="18000" xr2:uid="{F5EE7B6C-04A2-5C4E-803F-234DBD26360C}"/>
  </bookViews>
  <sheets>
    <sheet name="Calculations" sheetId="2" r:id="rId1"/>
    <sheet name="Averages" sheetId="4" r:id="rId2"/>
    <sheet name="Metadata" sheetId="3" r:id="rId3"/>
  </sheets>
  <definedNames>
    <definedName name="_xlchart.v2.0" hidden="1">Averages!$A$3:$A$7</definedName>
    <definedName name="_xlchart.v2.1" hidden="1">Averages!$E$2</definedName>
    <definedName name="_xlchart.v2.10" hidden="1">Averages!$A$4</definedName>
    <definedName name="_xlchart.v2.11" hidden="1">Averages!$A$5</definedName>
    <definedName name="_xlchart.v2.12" hidden="1">Averages!$A$6</definedName>
    <definedName name="_xlchart.v2.13" hidden="1">Averages!$A$7</definedName>
    <definedName name="_xlchart.v2.14" hidden="1">Averages!$E$2:$H$2</definedName>
    <definedName name="_xlchart.v2.15" hidden="1">Averages!$E$3:$H$3</definedName>
    <definedName name="_xlchart.v2.16" hidden="1">Averages!$E$4:$H$4</definedName>
    <definedName name="_xlchart.v2.17" hidden="1">Averages!$E$5:$H$5</definedName>
    <definedName name="_xlchart.v2.18" hidden="1">Averages!$E$6:$H$6</definedName>
    <definedName name="_xlchart.v2.19" hidden="1">Averages!$E$7:$H$7</definedName>
    <definedName name="_xlchart.v2.2" hidden="1">Averages!$E$3:$E$7</definedName>
    <definedName name="_xlchart.v2.3" hidden="1">Averages!$F$2</definedName>
    <definedName name="_xlchart.v2.4" hidden="1">Averages!$F$3:$F$7</definedName>
    <definedName name="_xlchart.v2.5" hidden="1">Averages!$G$2</definedName>
    <definedName name="_xlchart.v2.6" hidden="1">Averages!$G$3:$G$7</definedName>
    <definedName name="_xlchart.v2.7" hidden="1">Averages!$H$2</definedName>
    <definedName name="_xlchart.v2.8" hidden="1">Averages!$H$3:$H$7</definedName>
    <definedName name="_xlchart.v2.9" hidden="1">Averages!$A$3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K5" i="2" l="1"/>
  <c r="K3" i="2"/>
  <c r="K6" i="2"/>
  <c r="K4" i="2"/>
  <c r="K7" i="2"/>
  <c r="K8" i="2"/>
  <c r="K22" i="2"/>
  <c r="K23" i="2"/>
  <c r="K24" i="2"/>
  <c r="K25" i="2"/>
  <c r="K26" i="2"/>
  <c r="K27" i="2"/>
  <c r="K28" i="2"/>
  <c r="K15" i="2"/>
  <c r="K9" i="2"/>
  <c r="K16" i="2"/>
  <c r="K10" i="2"/>
  <c r="K17" i="2"/>
  <c r="K11" i="2"/>
  <c r="K18" i="2"/>
  <c r="K12" i="2"/>
  <c r="K19" i="2"/>
  <c r="K13" i="2"/>
  <c r="K20" i="2"/>
  <c r="K14" i="2"/>
  <c r="K21" i="2"/>
  <c r="K2" i="2"/>
  <c r="L22" i="2"/>
  <c r="L23" i="2"/>
  <c r="L24" i="2"/>
  <c r="L25" i="2"/>
  <c r="L26" i="2"/>
  <c r="L27" i="2"/>
  <c r="L28" i="2"/>
  <c r="N5" i="2"/>
  <c r="P5" i="2" s="1"/>
  <c r="T5" i="2" s="1"/>
  <c r="N3" i="2"/>
  <c r="N6" i="2"/>
  <c r="N4" i="2"/>
  <c r="N7" i="2"/>
  <c r="P7" i="2" s="1"/>
  <c r="T7" i="2" s="1"/>
  <c r="N8" i="2"/>
  <c r="N22" i="2"/>
  <c r="N23" i="2"/>
  <c r="N24" i="2"/>
  <c r="P24" i="2" s="1"/>
  <c r="T24" i="2" s="1"/>
  <c r="N25" i="2"/>
  <c r="N26" i="2"/>
  <c r="N27" i="2"/>
  <c r="N28" i="2"/>
  <c r="P28" i="2" s="1"/>
  <c r="T28" i="2" s="1"/>
  <c r="N15" i="2"/>
  <c r="N9" i="2"/>
  <c r="N16" i="2"/>
  <c r="N10" i="2"/>
  <c r="P10" i="2" s="1"/>
  <c r="T10" i="2" s="1"/>
  <c r="N17" i="2"/>
  <c r="N11" i="2"/>
  <c r="N18" i="2"/>
  <c r="N12" i="2"/>
  <c r="P12" i="2" s="1"/>
  <c r="T12" i="2" s="1"/>
  <c r="N19" i="2"/>
  <c r="N13" i="2"/>
  <c r="N20" i="2"/>
  <c r="N14" i="2"/>
  <c r="P14" i="2" s="1"/>
  <c r="T14" i="2" s="1"/>
  <c r="N21" i="2"/>
  <c r="N2" i="2"/>
  <c r="M5" i="2"/>
  <c r="O5" i="2" s="1"/>
  <c r="S5" i="2" s="1"/>
  <c r="M3" i="2"/>
  <c r="M6" i="2"/>
  <c r="M4" i="2"/>
  <c r="M7" i="2"/>
  <c r="O7" i="2" s="1"/>
  <c r="S7" i="2" s="1"/>
  <c r="M8" i="2"/>
  <c r="M22" i="2"/>
  <c r="M23" i="2"/>
  <c r="M24" i="2"/>
  <c r="O24" i="2" s="1"/>
  <c r="S24" i="2" s="1"/>
  <c r="M25" i="2"/>
  <c r="M26" i="2"/>
  <c r="M27" i="2"/>
  <c r="M28" i="2"/>
  <c r="O28" i="2" s="1"/>
  <c r="S28" i="2" s="1"/>
  <c r="M15" i="2"/>
  <c r="M9" i="2"/>
  <c r="M16" i="2"/>
  <c r="M10" i="2"/>
  <c r="O10" i="2" s="1"/>
  <c r="S10" i="2" s="1"/>
  <c r="M17" i="2"/>
  <c r="M11" i="2"/>
  <c r="M18" i="2"/>
  <c r="M12" i="2"/>
  <c r="O12" i="2" s="1"/>
  <c r="S12" i="2" s="1"/>
  <c r="M19" i="2"/>
  <c r="M13" i="2"/>
  <c r="M20" i="2"/>
  <c r="M14" i="2"/>
  <c r="O14" i="2" s="1"/>
  <c r="S14" i="2" s="1"/>
  <c r="M21" i="2"/>
  <c r="M2" i="2"/>
  <c r="L15" i="2"/>
  <c r="L9" i="2"/>
  <c r="L16" i="2"/>
  <c r="L10" i="2"/>
  <c r="L17" i="2"/>
  <c r="L11" i="2"/>
  <c r="L18" i="2"/>
  <c r="L12" i="2"/>
  <c r="L19" i="2"/>
  <c r="L13" i="2"/>
  <c r="L20" i="2"/>
  <c r="L14" i="2"/>
  <c r="L21" i="2"/>
  <c r="L5" i="2"/>
  <c r="Q5" i="2" s="1"/>
  <c r="U5" i="2" s="1"/>
  <c r="L3" i="2"/>
  <c r="Q3" i="2" s="1"/>
  <c r="U3" i="2" s="1"/>
  <c r="L6" i="2"/>
  <c r="Q6" i="2" s="1"/>
  <c r="U6" i="2" s="1"/>
  <c r="L4" i="2"/>
  <c r="Q4" i="2" s="1"/>
  <c r="U4" i="2" s="1"/>
  <c r="L7" i="2"/>
  <c r="Q7" i="2" s="1"/>
  <c r="U7" i="2" s="1"/>
  <c r="L8" i="2"/>
  <c r="L2" i="2"/>
  <c r="Q2" i="2" s="1"/>
  <c r="U2" i="2" s="1"/>
  <c r="P2" i="2" l="1"/>
  <c r="T2" i="2" s="1"/>
  <c r="O19" i="2"/>
  <c r="S19" i="2" s="1"/>
  <c r="O17" i="2"/>
  <c r="S17" i="2" s="1"/>
  <c r="O15" i="2"/>
  <c r="S15" i="2" s="1"/>
  <c r="O25" i="2"/>
  <c r="S25" i="2" s="1"/>
  <c r="Q14" i="2"/>
  <c r="U14" i="2" s="1"/>
  <c r="Q12" i="2"/>
  <c r="U12" i="2" s="1"/>
  <c r="Q10" i="2"/>
  <c r="U10" i="2" s="1"/>
  <c r="O8" i="2"/>
  <c r="S8" i="2" s="1"/>
  <c r="P17" i="2"/>
  <c r="T17" i="2" s="1"/>
  <c r="R21" i="2"/>
  <c r="V21" i="2" s="1"/>
  <c r="R19" i="2"/>
  <c r="V19" i="2" s="1"/>
  <c r="R17" i="2"/>
  <c r="V17" i="2" s="1"/>
  <c r="R15" i="2"/>
  <c r="V15" i="2" s="1"/>
  <c r="P19" i="2"/>
  <c r="T19" i="2" s="1"/>
  <c r="P15" i="2"/>
  <c r="T15" i="2" s="1"/>
  <c r="P25" i="2"/>
  <c r="T25" i="2" s="1"/>
  <c r="P8" i="2"/>
  <c r="T8" i="2" s="1"/>
  <c r="Q28" i="2"/>
  <c r="U28" i="2" s="1"/>
  <c r="Q24" i="2"/>
  <c r="U24" i="2" s="1"/>
  <c r="R14" i="2"/>
  <c r="V14" i="2" s="1"/>
  <c r="Q22" i="2"/>
  <c r="U22" i="2" s="1"/>
  <c r="O2" i="2"/>
  <c r="S2" i="2" s="1"/>
  <c r="O6" i="2"/>
  <c r="S6" i="2" s="1"/>
  <c r="R26" i="2"/>
  <c r="V26" i="2" s="1"/>
  <c r="R22" i="2"/>
  <c r="V22" i="2" s="1"/>
  <c r="Q26" i="2"/>
  <c r="U26" i="2" s="1"/>
  <c r="P21" i="2"/>
  <c r="T21" i="2" s="1"/>
  <c r="R2" i="2"/>
  <c r="V2" i="2" s="1"/>
  <c r="Q23" i="2"/>
  <c r="U23" i="2" s="1"/>
  <c r="R12" i="2"/>
  <c r="V12" i="2" s="1"/>
  <c r="R8" i="2"/>
  <c r="V8" i="2" s="1"/>
  <c r="R3" i="2"/>
  <c r="V3" i="2" s="1"/>
  <c r="Q20" i="2"/>
  <c r="U20" i="2" s="1"/>
  <c r="Q18" i="2"/>
  <c r="U18" i="2" s="1"/>
  <c r="Q16" i="2"/>
  <c r="U16" i="2" s="1"/>
  <c r="O3" i="2"/>
  <c r="S3" i="2" s="1"/>
  <c r="R28" i="2"/>
  <c r="V28" i="2" s="1"/>
  <c r="R6" i="2"/>
  <c r="V6" i="2" s="1"/>
  <c r="Q27" i="2"/>
  <c r="U27" i="2" s="1"/>
  <c r="R13" i="2"/>
  <c r="V13" i="2" s="1"/>
  <c r="R11" i="2"/>
  <c r="V11" i="2" s="1"/>
  <c r="R9" i="2"/>
  <c r="V9" i="2" s="1"/>
  <c r="R20" i="2"/>
  <c r="V20" i="2" s="1"/>
  <c r="R18" i="2"/>
  <c r="V18" i="2" s="1"/>
  <c r="R16" i="2"/>
  <c r="V16" i="2" s="1"/>
  <c r="R27" i="2"/>
  <c r="V27" i="2" s="1"/>
  <c r="R23" i="2"/>
  <c r="V23" i="2" s="1"/>
  <c r="O21" i="2"/>
  <c r="S21" i="2" s="1"/>
  <c r="R25" i="2"/>
  <c r="V25" i="2" s="1"/>
  <c r="Q8" i="2"/>
  <c r="U8" i="2" s="1"/>
  <c r="R24" i="2"/>
  <c r="V24" i="2" s="1"/>
  <c r="O20" i="2"/>
  <c r="S20" i="2" s="1"/>
  <c r="Q13" i="2"/>
  <c r="U13" i="2" s="1"/>
  <c r="Q11" i="2"/>
  <c r="U11" i="2" s="1"/>
  <c r="Q9" i="2"/>
  <c r="U9" i="2" s="1"/>
  <c r="R10" i="2"/>
  <c r="V10" i="2" s="1"/>
  <c r="R7" i="2"/>
  <c r="V7" i="2" s="1"/>
  <c r="R5" i="2"/>
  <c r="V5" i="2" s="1"/>
  <c r="P18" i="2"/>
  <c r="T18" i="2" s="1"/>
  <c r="P16" i="2"/>
  <c r="T16" i="2" s="1"/>
  <c r="P27" i="2"/>
  <c r="T27" i="2" s="1"/>
  <c r="P23" i="2"/>
  <c r="T23" i="2" s="1"/>
  <c r="P4" i="2"/>
  <c r="T4" i="2" s="1"/>
  <c r="Q21" i="2"/>
  <c r="U21" i="2" s="1"/>
  <c r="Q19" i="2"/>
  <c r="U19" i="2" s="1"/>
  <c r="Q17" i="2"/>
  <c r="U17" i="2" s="1"/>
  <c r="Q15" i="2"/>
  <c r="U15" i="2" s="1"/>
  <c r="Q25" i="2"/>
  <c r="U25" i="2" s="1"/>
  <c r="P20" i="2"/>
  <c r="T20" i="2" s="1"/>
  <c r="R4" i="2"/>
  <c r="V4" i="2" s="1"/>
  <c r="P13" i="2"/>
  <c r="T13" i="2" s="1"/>
  <c r="P11" i="2"/>
  <c r="T11" i="2" s="1"/>
  <c r="P9" i="2"/>
  <c r="T9" i="2" s="1"/>
  <c r="P26" i="2"/>
  <c r="T26" i="2" s="1"/>
  <c r="P22" i="2"/>
  <c r="T22" i="2" s="1"/>
  <c r="O18" i="2"/>
  <c r="S18" i="2" s="1"/>
  <c r="P3" i="2"/>
  <c r="T3" i="2" s="1"/>
  <c r="O16" i="2"/>
  <c r="S16" i="2" s="1"/>
  <c r="O13" i="2"/>
  <c r="S13" i="2" s="1"/>
  <c r="O11" i="2"/>
  <c r="S11" i="2" s="1"/>
  <c r="O9" i="2"/>
  <c r="S9" i="2" s="1"/>
  <c r="O23" i="2"/>
  <c r="S23" i="2" s="1"/>
  <c r="P6" i="2"/>
  <c r="T6" i="2" s="1"/>
  <c r="O4" i="2"/>
  <c r="S4" i="2" s="1"/>
  <c r="O27" i="2"/>
  <c r="S27" i="2" s="1"/>
  <c r="O26" i="2"/>
  <c r="S26" i="2" s="1"/>
  <c r="O22" i="2"/>
  <c r="S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Bristol</author>
  </authors>
  <commentList>
    <comment ref="J22" authorId="0" shapeId="0" xr:uid="{4E650CDF-E2DF-EA47-A580-154848EE2867}">
      <text>
        <r>
          <rPr>
            <b/>
            <sz val="10"/>
            <color rgb="FF000000"/>
            <rFont val="Tahoma"/>
            <family val="2"/>
          </rPr>
          <t>Emily Bristol: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Did not calculate slope for the drainage here. This number is the average slope for Rice Creek.
</t>
        </r>
      </text>
    </comment>
  </commentList>
</comments>
</file>

<file path=xl/sharedStrings.xml><?xml version="1.0" encoding="utf-8"?>
<sst xmlns="http://schemas.openxmlformats.org/spreadsheetml/2006/main" count="99" uniqueCount="51">
  <si>
    <t>Date</t>
  </si>
  <si>
    <t>Velocity (m/s)</t>
  </si>
  <si>
    <t>RC</t>
  </si>
  <si>
    <t>RD</t>
  </si>
  <si>
    <t>RP</t>
  </si>
  <si>
    <t>HC</t>
  </si>
  <si>
    <t>HA</t>
  </si>
  <si>
    <t>heath</t>
  </si>
  <si>
    <t>rice</t>
  </si>
  <si>
    <t>pipe</t>
  </si>
  <si>
    <t>Location</t>
  </si>
  <si>
    <t>Stream</t>
  </si>
  <si>
    <t>Methane Standard Error</t>
  </si>
  <si>
    <t>N20 Standard Error</t>
  </si>
  <si>
    <t>Schmidt Number for Nitrous Oxide</t>
  </si>
  <si>
    <t>Schmidt Number for Methane</t>
  </si>
  <si>
    <t>Temperature (degree C)</t>
  </si>
  <si>
    <t>Slope (unitless, degree)</t>
  </si>
  <si>
    <t>Gas transfer velocity (k; m/d) for methane (eq 3)</t>
  </si>
  <si>
    <t>Gas transfer velocity (k; m/d) for nitrous oxide (eq 3)</t>
  </si>
  <si>
    <t>Gas transfer velocity (k; m/d) for methane (eq 5)</t>
  </si>
  <si>
    <t>Gas transfer velocity (k; m/d) for nitrous oxide (eq 5)</t>
  </si>
  <si>
    <t>k600 using eq 3</t>
  </si>
  <si>
    <t>Methane (uatm)</t>
  </si>
  <si>
    <t>Nitrous Oxide (uatm)</t>
  </si>
  <si>
    <t>Assume atmospheric concentrations (Ceq) to be 1.7ppmv methane and 0.32 ppmv nitrous oxide.</t>
  </si>
  <si>
    <t>Average Gas Fluxes, April-June 2016</t>
  </si>
  <si>
    <t>Rice-Decker</t>
  </si>
  <si>
    <t>Rice-Cannon</t>
  </si>
  <si>
    <t>Rice-Pipe</t>
  </si>
  <si>
    <t>Site</t>
  </si>
  <si>
    <t>Heath-Cannon</t>
  </si>
  <si>
    <t>Heath-Albers</t>
  </si>
  <si>
    <t>Average velocity</t>
  </si>
  <si>
    <t>Standard deviation of velocity</t>
  </si>
  <si>
    <t>Standard deviation methane flux</t>
  </si>
  <si>
    <t xml:space="preserve">Standard deviation nitrous oxide flux </t>
  </si>
  <si>
    <t>Number of sample dates</t>
  </si>
  <si>
    <t>Methane Flux (umol m d-1) using Eq. 3</t>
  </si>
  <si>
    <t>Nitrous oxide flux (umol m d-1) using Eq. 3</t>
  </si>
  <si>
    <t>Methane flux (umol m d-1) using Eq. 5)</t>
  </si>
  <si>
    <t>Nitrous oxide flux (umol m d-1) using Eq. 5</t>
  </si>
  <si>
    <t>Methane flux using Eq. 3 (umol m d-1)</t>
  </si>
  <si>
    <t>Nitrous oxide flux using Eq. 3 (umol m d-1)</t>
  </si>
  <si>
    <t>Methane flux using Eq. 5 (umol m d-1)</t>
  </si>
  <si>
    <t>Nitrous oxide flux using Eq. 5 (umol m d-1)</t>
  </si>
  <si>
    <t>Schmidt numbers calculated using equations found in Table 1, Raymond 2012.</t>
  </si>
  <si>
    <t>Methods and model equation are from Raymond 2012.</t>
  </si>
  <si>
    <t>Assumed a shcmidt number exponent of 2/3 (Jahne 1987; Baulch 2011)</t>
  </si>
  <si>
    <t>Half-hearted Metadata</t>
  </si>
  <si>
    <t>k600 using eq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</si>
</sst>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C231-387F-0B4E-A012-B1C40394BA0B}">
  <dimension ref="A1:V32"/>
  <sheetViews>
    <sheetView tabSelected="1" workbookViewId="0"/>
  </sheetViews>
  <sheetFormatPr baseColWidth="10" defaultRowHeight="16"/>
  <cols>
    <col min="4" max="4" width="11.83203125" customWidth="1"/>
    <col min="5" max="5" width="14.6640625" customWidth="1"/>
    <col min="7" max="7" width="12.5" customWidth="1"/>
    <col min="9" max="9" width="13.1640625" customWidth="1"/>
  </cols>
  <sheetData>
    <row r="1" spans="1:22" s="2" customFormat="1" ht="95" customHeight="1">
      <c r="A1" s="2" t="s">
        <v>0</v>
      </c>
      <c r="B1" s="2" t="s">
        <v>10</v>
      </c>
      <c r="C1" s="2" t="s">
        <v>11</v>
      </c>
      <c r="D1" s="2" t="s">
        <v>16</v>
      </c>
      <c r="E1" s="2" t="s">
        <v>23</v>
      </c>
      <c r="F1" s="2" t="s">
        <v>12</v>
      </c>
      <c r="G1" s="2" t="s">
        <v>24</v>
      </c>
      <c r="H1" s="2" t="s">
        <v>13</v>
      </c>
      <c r="I1" s="2" t="s">
        <v>1</v>
      </c>
      <c r="J1" s="2" t="s">
        <v>17</v>
      </c>
      <c r="K1" s="2" t="s">
        <v>22</v>
      </c>
      <c r="L1" s="2" t="s">
        <v>50</v>
      </c>
      <c r="M1" s="2" t="s">
        <v>15</v>
      </c>
      <c r="N1" s="2" t="s">
        <v>14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38</v>
      </c>
      <c r="T1" s="2" t="s">
        <v>39</v>
      </c>
      <c r="U1" s="2" t="s">
        <v>40</v>
      </c>
      <c r="V1" s="2" t="s">
        <v>41</v>
      </c>
    </row>
    <row r="2" spans="1:22">
      <c r="A2" s="1">
        <v>42489</v>
      </c>
      <c r="B2" t="s">
        <v>6</v>
      </c>
      <c r="C2" t="s">
        <v>7</v>
      </c>
      <c r="D2">
        <v>11</v>
      </c>
      <c r="E2">
        <v>78.080169999999995</v>
      </c>
      <c r="F2">
        <v>6.4355474463660256</v>
      </c>
      <c r="G2">
        <v>3.08487451166667</v>
      </c>
      <c r="H2">
        <v>0.63056842295175464</v>
      </c>
      <c r="I2">
        <v>0.156</v>
      </c>
      <c r="J2">
        <v>1.4610000000000001</v>
      </c>
      <c r="K2">
        <f>1162*J2^0.77*I2^0.85</f>
        <v>320.73230316315784</v>
      </c>
      <c r="L2">
        <f>I2*J2*2841+2.02</f>
        <v>649.52935600000001</v>
      </c>
      <c r="M2">
        <f>1898-114.28*D2+3.29*D2^2-0.0391*D2^3</f>
        <v>986.96790000000021</v>
      </c>
      <c r="N2">
        <f>2056-137.11*D2+4.317*D2^2-0.0543*D2^3</f>
        <v>997.87369999999987</v>
      </c>
      <c r="O2">
        <f>K2*(M2/600)^(-2/3)</f>
        <v>230.16618421366357</v>
      </c>
      <c r="P2">
        <f>K2*(N2/600)^(-2/3)</f>
        <v>228.48611790792972</v>
      </c>
      <c r="Q2">
        <f>L2*(M2/600)^(-2/3)</f>
        <v>466.11985113712461</v>
      </c>
      <c r="R2">
        <f>L2*(N2/600)^(-2/3)</f>
        <v>462.71747359411341</v>
      </c>
      <c r="S2">
        <f>(E2-1.7)*O2</f>
        <v>17580.132278490939</v>
      </c>
      <c r="T2">
        <f>(G2-0.32)*P2</f>
        <v>631.73544367330044</v>
      </c>
      <c r="U2">
        <f>(E2-1.7)*Q2</f>
        <v>35602.31347022827</v>
      </c>
      <c r="V2">
        <f>(G2-0.32)*R2</f>
        <v>1279.3557488431597</v>
      </c>
    </row>
    <row r="3" spans="1:22">
      <c r="A3" s="1">
        <v>42496</v>
      </c>
      <c r="B3" t="s">
        <v>6</v>
      </c>
      <c r="C3" t="s">
        <v>7</v>
      </c>
      <c r="D3">
        <v>16.3</v>
      </c>
      <c r="E3">
        <v>91.165245819999996</v>
      </c>
      <c r="F3">
        <v>4.3073194865497006</v>
      </c>
      <c r="G3">
        <v>2.2206756656666702</v>
      </c>
      <c r="H3">
        <v>6.2141964084428181E-2</v>
      </c>
      <c r="I3">
        <v>0.14000000000000001</v>
      </c>
      <c r="J3">
        <v>1.4610000000000001</v>
      </c>
      <c r="K3">
        <f>1162*J3^0.77*I3^0.85</f>
        <v>292.54698367657983</v>
      </c>
      <c r="L3">
        <f>I3*J3*2841+2.02</f>
        <v>583.11814000000004</v>
      </c>
      <c r="M3">
        <f>1898-114.28*D3+3.29*D3^2-0.0391*D3^3</f>
        <v>740.02389229999983</v>
      </c>
      <c r="N3">
        <f>2056-137.11*D3+4.317*D3^2-0.0543*D3^3</f>
        <v>732.93116789999942</v>
      </c>
      <c r="O3">
        <f>K3*(M3/600)^(-2/3)</f>
        <v>254.37004328722008</v>
      </c>
      <c r="P3">
        <f>K3*(N3/600)^(-2/3)</f>
        <v>256.00846832106134</v>
      </c>
      <c r="Q3">
        <f>L3*(M3/600)^(-2/3)</f>
        <v>507.02210171253876</v>
      </c>
      <c r="R3">
        <f>L3*(N3/600)^(-2/3)</f>
        <v>510.28788605341981</v>
      </c>
      <c r="S3">
        <f>(E3-1.7)*O3</f>
        <v>22757.278451935184</v>
      </c>
      <c r="T3">
        <f>(G3-0.32)*P3</f>
        <v>486.58906594243791</v>
      </c>
      <c r="U3">
        <f>(E3-1.7)*Q3</f>
        <v>45360.856965885316</v>
      </c>
      <c r="V3">
        <f>(G3-0.32)*R3</f>
        <v>969.89176750622164</v>
      </c>
    </row>
    <row r="4" spans="1:22">
      <c r="A4" s="1">
        <v>42510</v>
      </c>
      <c r="B4" t="s">
        <v>6</v>
      </c>
      <c r="C4" t="s">
        <v>7</v>
      </c>
      <c r="D4">
        <v>17.7</v>
      </c>
      <c r="E4">
        <v>28.873796000999999</v>
      </c>
      <c r="F4">
        <v>12.379687961114399</v>
      </c>
      <c r="G4">
        <v>6.7409513113333297</v>
      </c>
      <c r="H4">
        <v>0.546044718393219</v>
      </c>
      <c r="I4">
        <v>0.153</v>
      </c>
      <c r="J4">
        <v>1.4610000000000001</v>
      </c>
      <c r="K4">
        <f>1162*J4^0.77*I4^0.85</f>
        <v>315.48194562246067</v>
      </c>
      <c r="L4">
        <f>I4*J4*2841+2.02</f>
        <v>637.07725300000004</v>
      </c>
      <c r="M4">
        <f>1898-114.28*D4+3.29*D4^2-0.0391*D4^3</f>
        <v>689.1494897</v>
      </c>
      <c r="N4">
        <f>2056-137.11*D4+4.317*D4^2-0.0543*D4^3</f>
        <v>680.51977809999971</v>
      </c>
      <c r="O4">
        <f>K4*(M4/600)^(-2/3)</f>
        <v>287.65132897062068</v>
      </c>
      <c r="P4">
        <f>K4*(N4/600)^(-2/3)</f>
        <v>290.078033748743</v>
      </c>
      <c r="Q4">
        <f>L4*(M4/600)^(-2/3)</f>
        <v>580.87672218715852</v>
      </c>
      <c r="R4">
        <f>L4*(N4/600)^(-2/3)</f>
        <v>585.77715606408879</v>
      </c>
      <c r="S4">
        <f>(E4-1.7)*O4</f>
        <v>7816.5785328641878</v>
      </c>
      <c r="T4">
        <f>(G4-0.32)*P4</f>
        <v>1862.5769311879851</v>
      </c>
      <c r="U4">
        <f>(E4-1.7)*Q4</f>
        <v>15784.625550443396</v>
      </c>
      <c r="V4">
        <f>(G4-0.32)*R4</f>
        <v>3761.2465983788193</v>
      </c>
    </row>
    <row r="5" spans="1:22">
      <c r="A5" s="1">
        <v>42489</v>
      </c>
      <c r="B5" t="s">
        <v>5</v>
      </c>
      <c r="C5" t="s">
        <v>7</v>
      </c>
      <c r="D5">
        <v>7.7</v>
      </c>
      <c r="E5">
        <v>5.4323060313333302</v>
      </c>
      <c r="F5">
        <v>0.56124992088654113</v>
      </c>
      <c r="G5">
        <v>4.1957468430000002</v>
      </c>
      <c r="H5">
        <v>0.87296444269380513</v>
      </c>
      <c r="I5">
        <v>7.9000000000000001E-2</v>
      </c>
      <c r="J5">
        <v>1.4610000000000001</v>
      </c>
      <c r="K5">
        <f>1162*J5^0.77*I5^0.85</f>
        <v>179.87459202566384</v>
      </c>
      <c r="L5">
        <f>I5*J5*2841+2.02</f>
        <v>329.92537900000002</v>
      </c>
      <c r="M5">
        <f>1898-114.28*D5+3.29*D5^2-0.0391*D5^3</f>
        <v>1195.2576597</v>
      </c>
      <c r="N5">
        <f>2056-137.11*D5+4.317*D5^2-0.0543*D5^3</f>
        <v>1231.4181881</v>
      </c>
      <c r="O5">
        <f>K5*(M5/600)^(-2/3)</f>
        <v>113.61341964174848</v>
      </c>
      <c r="P5">
        <f>K5*(N5/600)^(-2/3)</f>
        <v>111.37822172134196</v>
      </c>
      <c r="Q5">
        <f>L5*(M5/600)^(-2/3)</f>
        <v>208.38935678832195</v>
      </c>
      <c r="R5">
        <f>L5*(N5/600)^(-2/3)</f>
        <v>204.28956418990475</v>
      </c>
      <c r="S5">
        <f>(E5-1.7)*O5</f>
        <v>424.04005136930249</v>
      </c>
      <c r="T5">
        <f>(G5-0.32)*P5</f>
        <v>431.67379121544519</v>
      </c>
      <c r="U5">
        <f>(E5-1.7)*Q5</f>
        <v>777.77285320672718</v>
      </c>
      <c r="V5">
        <f>(G5-0.32)*R5</f>
        <v>791.77463346686932</v>
      </c>
    </row>
    <row r="6" spans="1:22">
      <c r="A6" s="1">
        <v>42496</v>
      </c>
      <c r="B6" t="s">
        <v>5</v>
      </c>
      <c r="C6" t="s">
        <v>7</v>
      </c>
      <c r="D6">
        <v>13.8</v>
      </c>
      <c r="E6">
        <v>6.263587534</v>
      </c>
      <c r="F6">
        <v>0.47274732750545684</v>
      </c>
      <c r="G6">
        <v>5.6138254223333304</v>
      </c>
      <c r="H6">
        <v>0.96145778775464552</v>
      </c>
      <c r="I6">
        <v>7.6999999999999999E-2</v>
      </c>
      <c r="J6">
        <v>1.4610000000000001</v>
      </c>
      <c r="K6">
        <f>1162*J6^0.77*I6^0.85</f>
        <v>175.99645117993023</v>
      </c>
      <c r="L6">
        <f>I6*J6*2841+2.02</f>
        <v>321.62397699999997</v>
      </c>
      <c r="M6">
        <f>1898-114.28*D6+3.29*D6^2-0.0391*D6^3</f>
        <v>844.72598479999999</v>
      </c>
      <c r="N6">
        <f>2056-137.11*D6+4.317*D6^2-0.0543*D6^3</f>
        <v>843.30717039999968</v>
      </c>
      <c r="O6">
        <f>K6*(M6/600)^(-2/3)</f>
        <v>140.10732512422513</v>
      </c>
      <c r="P6">
        <f>K6*(N6/600)^(-2/3)</f>
        <v>140.26442927956245</v>
      </c>
      <c r="Q6">
        <f>L6*(M6/600)^(-2/3)</f>
        <v>256.03854402277824</v>
      </c>
      <c r="R6">
        <f>L6*(N6/600)^(-2/3)</f>
        <v>256.32564335292977</v>
      </c>
      <c r="S6">
        <f>(E6-1.7)*O6</f>
        <v>639.39204235899876</v>
      </c>
      <c r="T6">
        <f>(G6-0.32)*P6</f>
        <v>742.53540156922315</v>
      </c>
      <c r="U6">
        <f>(E6-1.7)*Q6</f>
        <v>1168.4543077258609</v>
      </c>
      <c r="V6">
        <f>(G6-0.32)*R6</f>
        <v>1356.943207177686</v>
      </c>
    </row>
    <row r="7" spans="1:22">
      <c r="A7" s="1">
        <v>42510</v>
      </c>
      <c r="B7" t="s">
        <v>5</v>
      </c>
      <c r="C7" t="s">
        <v>7</v>
      </c>
      <c r="D7">
        <v>14.3</v>
      </c>
      <c r="E7">
        <v>2.7828526656666699</v>
      </c>
      <c r="F7">
        <v>0.22971161664955728</v>
      </c>
      <c r="G7">
        <v>8.239568062</v>
      </c>
      <c r="H7">
        <v>0.82810285195048616</v>
      </c>
      <c r="I7">
        <v>3.2000000000000001E-2</v>
      </c>
      <c r="J7">
        <v>1.4610000000000001</v>
      </c>
      <c r="K7">
        <f>1162*J7^0.77*I7^0.85</f>
        <v>83.438074994327053</v>
      </c>
      <c r="L7">
        <f>I7*J7*2841+2.02</f>
        <v>134.842432</v>
      </c>
      <c r="M7">
        <f>1898-114.28*D7+3.29*D7^2-0.0391*D7^3</f>
        <v>822.23160629999984</v>
      </c>
      <c r="N7">
        <f>2056-137.11*D7+4.317*D7^2-0.0543*D7^3</f>
        <v>819.32588989999988</v>
      </c>
      <c r="O7">
        <f>K7*(M7/600)^(-2/3)</f>
        <v>67.629420314657864</v>
      </c>
      <c r="P7">
        <f>K7*(N7/600)^(-2/3)</f>
        <v>67.789223185817349</v>
      </c>
      <c r="Q7">
        <f>L7*(M7/600)^(-2/3)</f>
        <v>109.29441397825504</v>
      </c>
      <c r="R7">
        <f>L7*(N7/600)^(-2/3)</f>
        <v>109.55266787240579</v>
      </c>
      <c r="S7">
        <f>(E7-1.7)*O7</f>
        <v>73.232698065218912</v>
      </c>
      <c r="T7">
        <f>(G7-0.32)*P7</f>
        <v>536.86136689018895</v>
      </c>
      <c r="U7">
        <f>(E7-1.7)*Q7</f>
        <v>118.34974751883001</v>
      </c>
      <c r="V7">
        <f>(G7-0.32)*R7</f>
        <v>867.60980958919833</v>
      </c>
    </row>
    <row r="8" spans="1:22">
      <c r="A8" s="1">
        <v>42546</v>
      </c>
      <c r="B8" t="s">
        <v>5</v>
      </c>
      <c r="C8" t="s">
        <v>7</v>
      </c>
      <c r="D8">
        <v>22.8</v>
      </c>
      <c r="E8">
        <v>7.1922986886666704</v>
      </c>
      <c r="F8">
        <v>1.6561244779533357</v>
      </c>
      <c r="G8">
        <v>4.4292474556666699</v>
      </c>
      <c r="H8">
        <v>1.3121177927247236</v>
      </c>
      <c r="I8">
        <v>0.50600000000000001</v>
      </c>
      <c r="J8">
        <v>1.4610000000000001</v>
      </c>
      <c r="K8">
        <f>1162*J8^0.77*I8^0.85</f>
        <v>871.99648366203155</v>
      </c>
      <c r="L8">
        <f>I8*J8*2841+2.02</f>
        <v>2102.2747060000002</v>
      </c>
      <c r="M8">
        <f>1898-114.28*D8+3.29*D8^2-0.0391*D8^3</f>
        <v>539.26263679999988</v>
      </c>
      <c r="N8">
        <f>2056-137.11*D8+4.317*D8^2-0.0543*D8^3</f>
        <v>530.45856639999943</v>
      </c>
      <c r="O8">
        <f>K8*(M8/600)^(-2/3)</f>
        <v>936.30069684478815</v>
      </c>
      <c r="P8">
        <f>K8*(N8/600)^(-2/3)</f>
        <v>946.63216224729285</v>
      </c>
      <c r="Q8">
        <f>L8*(M8/600)^(-2/3)</f>
        <v>2257.304139485349</v>
      </c>
      <c r="R8">
        <f>L8*(N8/600)^(-2/3)</f>
        <v>2282.2120133111544</v>
      </c>
      <c r="S8">
        <f>(E8-1.7)*O8</f>
        <v>5142.44308947832</v>
      </c>
      <c r="T8">
        <f>(G8-0.32)*P8</f>
        <v>3889.9458041669263</v>
      </c>
      <c r="U8">
        <f>(E8-1.7)*Q8</f>
        <v>12397.788565217228</v>
      </c>
      <c r="V8">
        <f>(G8-0.32)*R8</f>
        <v>9378.1739089907678</v>
      </c>
    </row>
    <row r="9" spans="1:22">
      <c r="A9" s="1">
        <v>42475</v>
      </c>
      <c r="B9" t="s">
        <v>2</v>
      </c>
      <c r="C9" t="s">
        <v>8</v>
      </c>
      <c r="D9">
        <v>11.1</v>
      </c>
      <c r="E9">
        <v>2.43977153566667</v>
      </c>
      <c r="F9">
        <v>0.18850646670204749</v>
      </c>
      <c r="G9">
        <v>13.7729600073333</v>
      </c>
      <c r="H9">
        <v>4.5860252307210958</v>
      </c>
      <c r="I9">
        <v>0.35099999999999998</v>
      </c>
      <c r="J9">
        <v>1.3620000000000001</v>
      </c>
      <c r="K9">
        <f>1162*J9^0.77*I9^0.85</f>
        <v>605.38764002880168</v>
      </c>
      <c r="L9">
        <f>I9*J9*2841+2.02</f>
        <v>1360.1941420000001</v>
      </c>
      <c r="M9">
        <f>1898-114.28*D9+3.29*D9^2-0.0391*D9^3</f>
        <v>981.37852789999988</v>
      </c>
      <c r="N9">
        <f>2056-137.11*D9+4.317*D9^2-0.0543*D9^3</f>
        <v>991.71420669999986</v>
      </c>
      <c r="O9">
        <f>K9*(M9/600)^(-2/3)</f>
        <v>436.0905567453205</v>
      </c>
      <c r="P9">
        <f>K9*(N9/600)^(-2/3)</f>
        <v>433.05530218643082</v>
      </c>
      <c r="Q9">
        <f>L9*(M9/600)^(-2/3)</f>
        <v>979.81488462216248</v>
      </c>
      <c r="R9">
        <f>L9*(N9/600)^(-2/3)</f>
        <v>972.99522859105468</v>
      </c>
      <c r="S9">
        <f>(E9-1.7)*O9</f>
        <v>322.6073808532189</v>
      </c>
      <c r="T9">
        <f>(G9-0.32)*P9</f>
        <v>5825.8756612776906</v>
      </c>
      <c r="U9">
        <f>(E9-1.7)*Q9</f>
        <v>724.83916186599834</v>
      </c>
      <c r="V9">
        <f>(G9-0.32)*R9</f>
        <v>13089.665897561581</v>
      </c>
    </row>
    <row r="10" spans="1:22">
      <c r="A10" s="1">
        <v>42482</v>
      </c>
      <c r="B10" t="s">
        <v>2</v>
      </c>
      <c r="C10" t="s">
        <v>8</v>
      </c>
      <c r="D10">
        <v>9.9</v>
      </c>
      <c r="E10">
        <v>3.3486000453333302</v>
      </c>
      <c r="F10">
        <v>1.7240373396723949E-2</v>
      </c>
      <c r="G10">
        <v>16.944187863333301</v>
      </c>
      <c r="H10">
        <v>1.1534517995202884</v>
      </c>
      <c r="I10">
        <v>0.158</v>
      </c>
      <c r="J10">
        <v>1.3620000000000001</v>
      </c>
      <c r="K10">
        <f>1162*J10^0.77*I10^0.85</f>
        <v>307.17157518567177</v>
      </c>
      <c r="L10">
        <f>I10*J10*2841+2.02</f>
        <v>613.39183600000001</v>
      </c>
      <c r="M10">
        <f>1898-114.28*D10+3.29*D10^2-0.0391*D10^3</f>
        <v>1051.1422090999999</v>
      </c>
      <c r="N10">
        <f>2056-137.11*D10+4.317*D10^2-0.0543*D10^3</f>
        <v>1069.0329343000001</v>
      </c>
      <c r="O10">
        <f>K10*(M10/600)^(-2/3)</f>
        <v>211.36879648018299</v>
      </c>
      <c r="P10">
        <f>K10*(N10/600)^(-2/3)</f>
        <v>209.00393768847229</v>
      </c>
      <c r="Q10">
        <f>L10*(M10/600)^(-2/3)</f>
        <v>422.08298104315446</v>
      </c>
      <c r="R10">
        <f>L10*(N10/600)^(-2/3)</f>
        <v>417.3605874582293</v>
      </c>
      <c r="S10">
        <f>(E10-1.7)*O10</f>
        <v>348.46260745928112</v>
      </c>
      <c r="T10">
        <f>(G10-0.32)*P10</f>
        <v>3474.5207243095706</v>
      </c>
      <c r="U10">
        <f>(E10-1.7)*Q10</f>
        <v>695.84602168217168</v>
      </c>
      <c r="V10">
        <f>(G10-0.32)*R10</f>
        <v>6938.2808126567525</v>
      </c>
    </row>
    <row r="11" spans="1:22">
      <c r="A11" s="1">
        <v>42489</v>
      </c>
      <c r="B11" t="s">
        <v>2</v>
      </c>
      <c r="C11" t="s">
        <v>8</v>
      </c>
      <c r="D11">
        <v>7.8</v>
      </c>
      <c r="E11">
        <v>4.55932126866667</v>
      </c>
      <c r="F11">
        <v>0.84673717461925502</v>
      </c>
      <c r="G11">
        <v>11.949951926666699</v>
      </c>
      <c r="H11">
        <v>0.63388545873106539</v>
      </c>
      <c r="I11">
        <v>0.161</v>
      </c>
      <c r="J11">
        <v>1.3620000000000001</v>
      </c>
      <c r="K11">
        <f>1162*J11^0.77*I11^0.85</f>
        <v>312.12208222666806</v>
      </c>
      <c r="L11">
        <f>I11*J11*2841+2.02</f>
        <v>625.00016200000005</v>
      </c>
      <c r="M11">
        <f>1898-114.28*D11+3.29*D11^2-0.0391*D11^3</f>
        <v>1188.2246168000001</v>
      </c>
      <c r="N11">
        <f>2056-137.11*D11+4.317*D11^2-0.0543*D11^3</f>
        <v>1223.4201063999999</v>
      </c>
      <c r="O11">
        <f>K11*(M11/600)^(-2/3)</f>
        <v>197.92149621677746</v>
      </c>
      <c r="P11">
        <f>K11*(N11/600)^(-2/3)</f>
        <v>194.10717395501098</v>
      </c>
      <c r="Q11">
        <f>L11*(M11/600)^(-2/3)</f>
        <v>396.32238230723669</v>
      </c>
      <c r="R11">
        <f>L11*(N11/600)^(-2/3)</f>
        <v>388.68449903247057</v>
      </c>
      <c r="S11">
        <f>(E11-1.7)*O11</f>
        <v>565.92114365896157</v>
      </c>
      <c r="T11">
        <f>(G11-0.32)*P11</f>
        <v>2257.4571017179082</v>
      </c>
      <c r="U11">
        <f>(E11-1.7)*Q11</f>
        <v>1133.2130169797249</v>
      </c>
      <c r="V11">
        <f>(G11-0.32)*R11</f>
        <v>4520.3820383881621</v>
      </c>
    </row>
    <row r="12" spans="1:22">
      <c r="A12" s="1">
        <v>42496</v>
      </c>
      <c r="B12" t="s">
        <v>2</v>
      </c>
      <c r="C12" t="s">
        <v>8</v>
      </c>
      <c r="D12">
        <v>11.1</v>
      </c>
      <c r="E12">
        <v>3.4043352683333299</v>
      </c>
      <c r="F12">
        <v>0.25689225097350554</v>
      </c>
      <c r="G12">
        <v>16.698496486666699</v>
      </c>
      <c r="H12">
        <v>2.2026792555315242</v>
      </c>
      <c r="I12">
        <v>0.111</v>
      </c>
      <c r="J12">
        <v>1.3620000000000001</v>
      </c>
      <c r="K12">
        <f>1162*J12^0.77*I12^0.85</f>
        <v>227.53438306944901</v>
      </c>
      <c r="L12">
        <f>I12*J12*2841+2.02</f>
        <v>431.52806200000003</v>
      </c>
      <c r="M12">
        <f>1898-114.28*D12+3.29*D12^2-0.0391*D12^3</f>
        <v>981.37852789999988</v>
      </c>
      <c r="N12">
        <f>2056-137.11*D12+4.317*D12^2-0.0543*D12^3</f>
        <v>991.71420669999986</v>
      </c>
      <c r="O12">
        <f>K12*(M12/600)^(-2/3)</f>
        <v>163.90423132315408</v>
      </c>
      <c r="P12">
        <f>K12*(N12/600)^(-2/3)</f>
        <v>162.76343371208486</v>
      </c>
      <c r="Q12">
        <f>L12*(M12/600)^(-2/3)</f>
        <v>310.85093313080552</v>
      </c>
      <c r="R12">
        <f>L12*(N12/600)^(-2/3)</f>
        <v>308.6873648137979</v>
      </c>
      <c r="S12">
        <f>(E12-1.7)*O12</f>
        <v>279.34776207311597</v>
      </c>
      <c r="T12">
        <f>(G12-0.32)*P12</f>
        <v>2665.82032721119</v>
      </c>
      <c r="U12">
        <f>(E12-1.7)*Q12</f>
        <v>529.79420852915746</v>
      </c>
      <c r="V12">
        <f>(G12-0.32)*R12</f>
        <v>5055.8349200811899</v>
      </c>
    </row>
    <row r="13" spans="1:22">
      <c r="A13" s="1">
        <v>42510</v>
      </c>
      <c r="B13" t="s">
        <v>2</v>
      </c>
      <c r="C13" t="s">
        <v>8</v>
      </c>
      <c r="D13">
        <v>12.6</v>
      </c>
      <c r="E13">
        <v>5.5497096343333299</v>
      </c>
      <c r="F13">
        <v>0.26268303961596701</v>
      </c>
      <c r="G13">
        <v>15.21740801</v>
      </c>
      <c r="H13">
        <v>1.6124845687116696</v>
      </c>
      <c r="I13">
        <v>0.11700000000000001</v>
      </c>
      <c r="J13">
        <v>1.3620000000000001</v>
      </c>
      <c r="K13">
        <f>1162*J13^0.77*I13^0.85</f>
        <v>237.94713682152005</v>
      </c>
      <c r="L13">
        <f>I13*J13*2841+2.02</f>
        <v>454.74471400000004</v>
      </c>
      <c r="M13">
        <f>1898-114.28*D13+3.29*D13^2-0.0391*D13^3</f>
        <v>902.17769840000005</v>
      </c>
      <c r="N13">
        <f>2056-137.11*D13+4.317*D13^2-0.0543*D13^3</f>
        <v>905.16050319999999</v>
      </c>
      <c r="O13">
        <f>K13*(M13/600)^(-2/3)</f>
        <v>181.29531952835453</v>
      </c>
      <c r="P13">
        <f>K13*(N13/600)^(-2/3)</f>
        <v>180.89681489096657</v>
      </c>
      <c r="Q13">
        <f>L13*(M13/600)^(-2/3)</f>
        <v>346.47648771793928</v>
      </c>
      <c r="R13">
        <f>L13*(N13/600)^(-2/3)</f>
        <v>345.71489890549395</v>
      </c>
      <c r="S13">
        <f>(E13-1.7)*O13</f>
        <v>697.93433824784586</v>
      </c>
      <c r="T13">
        <f>(G13-0.32)*P13</f>
        <v>2694.8936591401725</v>
      </c>
      <c r="U13">
        <f>(E13-1.7)*Q13</f>
        <v>1333.8338728377244</v>
      </c>
      <c r="V13">
        <f>(G13-0.32)*R13</f>
        <v>5150.255904131046</v>
      </c>
    </row>
    <row r="14" spans="1:22">
      <c r="A14" s="1">
        <v>42546</v>
      </c>
      <c r="B14" t="s">
        <v>2</v>
      </c>
      <c r="C14" t="s">
        <v>8</v>
      </c>
      <c r="D14">
        <v>19</v>
      </c>
      <c r="E14">
        <v>9.3812427120000006</v>
      </c>
      <c r="F14">
        <v>0.18837308849875431</v>
      </c>
      <c r="G14">
        <v>14.070754020000001</v>
      </c>
      <c r="H14">
        <v>0.45080762675117525</v>
      </c>
      <c r="I14">
        <v>0.17499999999999999</v>
      </c>
      <c r="J14">
        <v>1.3620000000000001</v>
      </c>
      <c r="K14">
        <f>1162*J14^0.77*I14^0.85</f>
        <v>335.04631234034218</v>
      </c>
      <c r="L14">
        <f>I14*J14*2841+2.02</f>
        <v>679.17235000000005</v>
      </c>
      <c r="M14">
        <f>1898-114.28*D14+3.29*D14^2-0.0391*D14^3</f>
        <v>646.18309999999985</v>
      </c>
      <c r="N14">
        <f>2056-137.11*D14+4.317*D14^2-0.0543*D14^3</f>
        <v>636.90329999999994</v>
      </c>
      <c r="O14">
        <f>K14*(M14/600)^(-2/3)</f>
        <v>318.88587222032919</v>
      </c>
      <c r="P14">
        <f>K14*(N14/600)^(-2/3)</f>
        <v>321.9758831636309</v>
      </c>
      <c r="Q14">
        <f>L14*(M14/600)^(-2/3)</f>
        <v>646.41352326743095</v>
      </c>
      <c r="R14">
        <f>L14*(N14/600)^(-2/3)</f>
        <v>652.6772841762695</v>
      </c>
      <c r="S14">
        <f>(E14-1.7)*O14</f>
        <v>2449.4397819521669</v>
      </c>
      <c r="T14">
        <f>(G14-0.32)*P14</f>
        <v>4427.4111697553481</v>
      </c>
      <c r="U14">
        <f>(E14-1.7)*Q14</f>
        <v>4965.2591645361963</v>
      </c>
      <c r="V14">
        <f>(G14-0.32)*R14</f>
        <v>8974.8047891495207</v>
      </c>
    </row>
    <row r="15" spans="1:22">
      <c r="A15" s="1">
        <v>42468</v>
      </c>
      <c r="B15" t="s">
        <v>3</v>
      </c>
      <c r="C15" t="s">
        <v>8</v>
      </c>
      <c r="D15">
        <v>3.6</v>
      </c>
      <c r="E15">
        <v>38.864033919999997</v>
      </c>
      <c r="F15">
        <v>8.5584432269786745</v>
      </c>
      <c r="G15">
        <v>7.7670207600000003</v>
      </c>
      <c r="H15">
        <v>1.3111788958909334</v>
      </c>
      <c r="I15">
        <v>0.124</v>
      </c>
      <c r="J15">
        <v>1.3620000000000001</v>
      </c>
      <c r="K15">
        <f>1162*J15^0.77*I15^0.85</f>
        <v>249.99477583686243</v>
      </c>
      <c r="L15">
        <f>I15*J15*2841+2.02</f>
        <v>481.83080799999999</v>
      </c>
      <c r="M15">
        <f>1898-114.28*D15+3.29*D15^2-0.0391*D15^3</f>
        <v>1527.4061504000001</v>
      </c>
      <c r="N15">
        <f>2056-137.11*D15+4.317*D15^2-0.0543*D15^3</f>
        <v>1615.8188992</v>
      </c>
      <c r="O15">
        <f>K15*(M15/600)^(-2/3)</f>
        <v>134.08969723474243</v>
      </c>
      <c r="P15">
        <f>K15*(N15/600)^(-2/3)</f>
        <v>129.15264690610093</v>
      </c>
      <c r="Q15">
        <f>L15*(M15/600)^(-2/3)</f>
        <v>258.43958917466546</v>
      </c>
      <c r="R15">
        <f>L15*(N15/600)^(-2/3)</f>
        <v>248.92409853681974</v>
      </c>
      <c r="S15">
        <f>(E15-1.7)*O15</f>
        <v>4983.3140563544976</v>
      </c>
      <c r="T15">
        <f>(G15-0.32)*P15</f>
        <v>961.80244271868332</v>
      </c>
      <c r="U15">
        <f>(E15-1.7)*Q15</f>
        <v>9604.65765835813</v>
      </c>
      <c r="V15">
        <f>(G15-0.32)*R15</f>
        <v>1853.7429294679823</v>
      </c>
    </row>
    <row r="16" spans="1:22">
      <c r="A16" s="1">
        <v>42475</v>
      </c>
      <c r="B16" t="s">
        <v>3</v>
      </c>
      <c r="C16" t="s">
        <v>8</v>
      </c>
      <c r="D16">
        <v>10.5</v>
      </c>
      <c r="E16">
        <v>11.8561868</v>
      </c>
      <c r="F16">
        <v>1.2743504620115402</v>
      </c>
      <c r="G16">
        <v>9.3409106476666697</v>
      </c>
      <c r="H16">
        <v>0.6828285264165086</v>
      </c>
      <c r="I16">
        <v>0.182</v>
      </c>
      <c r="J16">
        <v>1.3620000000000001</v>
      </c>
      <c r="K16">
        <f>1162*J16^0.77*I16^0.85</f>
        <v>346.40422525849976</v>
      </c>
      <c r="L16">
        <f>I16*J16*2841+2.02</f>
        <v>706.25844400000005</v>
      </c>
      <c r="M16">
        <f>1898-114.28*D16+3.29*D16^2-0.0391*D16^3</f>
        <v>1015.5193625000001</v>
      </c>
      <c r="N16">
        <f>2056-137.11*D16+4.317*D16^2-0.0543*D16^3</f>
        <v>1029.4352125</v>
      </c>
      <c r="O16">
        <f>K16*(M16/600)^(-2/3)</f>
        <v>243.90753027608153</v>
      </c>
      <c r="P16">
        <f>K16*(N16/600)^(-2/3)</f>
        <v>241.70446207494174</v>
      </c>
      <c r="Q16">
        <f>L16*(M16/600)^(-2/3)</f>
        <v>497.28536851454425</v>
      </c>
      <c r="R16">
        <f>L16*(N16/600)^(-2/3)</f>
        <v>492.79369258708761</v>
      </c>
      <c r="S16">
        <f>(E16-1.7)*O16</f>
        <v>2477.1704394105395</v>
      </c>
      <c r="T16">
        <f>(G16-0.32)*P16</f>
        <v>2180.3943555203869</v>
      </c>
      <c r="U16">
        <f>(E16-1.7)*Q16</f>
        <v>5050.5230955405505</v>
      </c>
      <c r="V16">
        <f>(G16-0.32)*R16</f>
        <v>4445.4478685618342</v>
      </c>
    </row>
    <row r="17" spans="1:22">
      <c r="A17" s="1">
        <v>42482</v>
      </c>
      <c r="B17" t="s">
        <v>3</v>
      </c>
      <c r="C17" t="s">
        <v>8</v>
      </c>
      <c r="D17">
        <v>9.6</v>
      </c>
      <c r="E17">
        <v>38.770643993333302</v>
      </c>
      <c r="F17">
        <v>3.3449965660851935</v>
      </c>
      <c r="G17">
        <v>10.176550832</v>
      </c>
      <c r="H17">
        <v>0.83136823211827615</v>
      </c>
      <c r="I17">
        <v>0.22</v>
      </c>
      <c r="J17">
        <v>1.3620000000000001</v>
      </c>
      <c r="K17">
        <f>1162*J17^0.77*I17^0.85</f>
        <v>406.98816427998065</v>
      </c>
      <c r="L17">
        <f>I17*J17*2841+2.02</f>
        <v>853.29723999999999</v>
      </c>
      <c r="M17">
        <f>1898-114.28*D17+3.29*D17^2-0.0391*D17^3</f>
        <v>1069.5252224000001</v>
      </c>
      <c r="N17">
        <f>2056-137.11*D17+4.317*D17^2-0.0543*D17^3</f>
        <v>1089.5575552</v>
      </c>
      <c r="O17">
        <f>K17*(M17/600)^(-2/3)</f>
        <v>276.83559229831923</v>
      </c>
      <c r="P17">
        <f>K17*(N17/600)^(-2/3)</f>
        <v>273.43188860425272</v>
      </c>
      <c r="Q17">
        <f>L17*(M17/600)^(-2/3)</f>
        <v>580.41748525987941</v>
      </c>
      <c r="R17">
        <f>L17*(N17/600)^(-2/3)</f>
        <v>573.28123113056586</v>
      </c>
      <c r="S17">
        <f>(E17-1.7)*O17</f>
        <v>10262.473686774554</v>
      </c>
      <c r="T17">
        <f>(G17-0.32)*P17</f>
        <v>2695.0953091175784</v>
      </c>
      <c r="U17">
        <f>(E17-1.7)*Q17</f>
        <v>21516.449963574767</v>
      </c>
      <c r="V17">
        <f>(G17-0.32)*R17</f>
        <v>5650.5755956699631</v>
      </c>
    </row>
    <row r="18" spans="1:22">
      <c r="A18" s="1">
        <v>42489</v>
      </c>
      <c r="B18" t="s">
        <v>3</v>
      </c>
      <c r="C18" t="s">
        <v>8</v>
      </c>
      <c r="D18">
        <v>7.3</v>
      </c>
      <c r="E18">
        <v>40.084096629999998</v>
      </c>
      <c r="F18">
        <v>1.5864503765577498</v>
      </c>
      <c r="G18">
        <v>8.5948927993333299</v>
      </c>
      <c r="H18">
        <v>0.75694944396452613</v>
      </c>
      <c r="I18">
        <v>0.182</v>
      </c>
      <c r="J18">
        <v>1.3620000000000001</v>
      </c>
      <c r="K18">
        <f>1162*J18^0.77*I18^0.85</f>
        <v>346.40422525849976</v>
      </c>
      <c r="L18">
        <f>I18*J18*2841+2.02</f>
        <v>706.25844400000005</v>
      </c>
      <c r="M18">
        <f>1898-114.28*D18+3.29*D18^2-0.0391*D18^3</f>
        <v>1223.8695352999998</v>
      </c>
      <c r="N18">
        <f>2056-137.11*D18+4.317*D18^2-0.0543*D18^3</f>
        <v>1264.0263069</v>
      </c>
      <c r="O18">
        <f>K18*(M18/600)^(-2/3)</f>
        <v>215.37432598117923</v>
      </c>
      <c r="P18">
        <f>K18*(N18/600)^(-2/3)</f>
        <v>210.78835076453342</v>
      </c>
      <c r="Q18">
        <f>L18*(M18/600)^(-2/3)</f>
        <v>439.1110883001104</v>
      </c>
      <c r="R18">
        <f>L18*(N18/600)^(-2/3)</f>
        <v>429.76107613350405</v>
      </c>
      <c r="S18">
        <f>(E18-1.7)*O18</f>
        <v>8266.9489400827024</v>
      </c>
      <c r="T18">
        <f>(G18-0.32)*P18</f>
        <v>1744.2510059247857</v>
      </c>
      <c r="U18">
        <f>(E18-1.7)*Q18</f>
        <v>16854.882444615898</v>
      </c>
      <c r="V18">
        <f>(G18-0.32)*R18</f>
        <v>3556.2268343308756</v>
      </c>
    </row>
    <row r="19" spans="1:22">
      <c r="A19" s="1">
        <v>42496</v>
      </c>
      <c r="B19" t="s">
        <v>3</v>
      </c>
      <c r="C19" t="s">
        <v>8</v>
      </c>
      <c r="D19">
        <v>11.5</v>
      </c>
      <c r="E19">
        <v>8.4935620426666691</v>
      </c>
      <c r="F19">
        <v>2.5500481260251191</v>
      </c>
      <c r="G19">
        <v>9.7337281376666702</v>
      </c>
      <c r="H19">
        <v>0.29444502046696658</v>
      </c>
      <c r="I19">
        <v>0.115</v>
      </c>
      <c r="J19">
        <v>1.3620000000000001</v>
      </c>
      <c r="K19">
        <f>1162*J19^0.77*I19^0.85</f>
        <v>234.48532344420599</v>
      </c>
      <c r="L19">
        <f>I19*J19*2841+2.02</f>
        <v>447.00583000000006</v>
      </c>
      <c r="M19">
        <f>1898-114.28*D19+3.29*D19^2-0.0391*D19^3</f>
        <v>959.41628749999995</v>
      </c>
      <c r="N19">
        <f>2056-137.11*D19+4.317*D19^2-0.0543*D19^3</f>
        <v>967.57473749999997</v>
      </c>
      <c r="O19">
        <f>K19*(M19/600)^(-2/3)</f>
        <v>171.47932847935584</v>
      </c>
      <c r="P19">
        <f>K19*(N19/600)^(-2/3)</f>
        <v>170.51404286189222</v>
      </c>
      <c r="Q19">
        <f>L19*(M19/600)^(-2/3)</f>
        <v>326.89576656167964</v>
      </c>
      <c r="R19">
        <f>L19*(N19/600)^(-2/3)</f>
        <v>325.05561600435038</v>
      </c>
      <c r="S19">
        <f>(E19-1.7)*O19</f>
        <v>1164.9554570593214</v>
      </c>
      <c r="T19">
        <f>(G19-0.32)*P19</f>
        <v>1605.1728431562954</v>
      </c>
      <c r="U19">
        <f>(E19-1.7)*Q19</f>
        <v>2220.7866716218509</v>
      </c>
      <c r="V19">
        <f>(G19-0.32)*R19</f>
        <v>3059.9851986867257</v>
      </c>
    </row>
    <row r="20" spans="1:22">
      <c r="A20" s="1">
        <v>42510</v>
      </c>
      <c r="B20" t="s">
        <v>3</v>
      </c>
      <c r="C20" t="s">
        <v>8</v>
      </c>
      <c r="D20">
        <v>11.9</v>
      </c>
      <c r="E20">
        <v>15.416012126666701</v>
      </c>
      <c r="F20">
        <v>1.8184454342114098</v>
      </c>
      <c r="G20">
        <v>11.6326433566667</v>
      </c>
      <c r="H20">
        <v>0.39015419060306883</v>
      </c>
      <c r="I20">
        <v>0.13500000000000001</v>
      </c>
      <c r="J20">
        <v>1.3620000000000001</v>
      </c>
      <c r="K20">
        <f>1162*J20^0.77*I20^0.85</f>
        <v>268.7238444958985</v>
      </c>
      <c r="L20">
        <f>I20*J20*2841+2.02</f>
        <v>524.39467000000013</v>
      </c>
      <c r="M20">
        <f>1898-114.28*D20+3.29*D20^2-0.0391*D20^3</f>
        <v>938.0751831</v>
      </c>
      <c r="N20">
        <f>2056-137.11*D20+4.317*D20^2-0.0543*D20^3</f>
        <v>944.21723629999997</v>
      </c>
      <c r="O20">
        <f>K20*(M20/600)^(-2/3)</f>
        <v>199.48730957264641</v>
      </c>
      <c r="P20">
        <f>K20*(N20/600)^(-2/3)</f>
        <v>198.62127024286039</v>
      </c>
      <c r="Q20">
        <f>L20*(M20/600)^(-2/3)</f>
        <v>389.28470254946961</v>
      </c>
      <c r="R20">
        <f>L20*(N20/600)^(-2/3)</f>
        <v>387.59469097121871</v>
      </c>
      <c r="S20">
        <f>(E20-1.7)*O20</f>
        <v>2736.1703572145325</v>
      </c>
      <c r="T20">
        <f>(G20-0.32)*P20</f>
        <v>2246.9315933055959</v>
      </c>
      <c r="U20">
        <f>(E20-1.7)*Q20</f>
        <v>5339.4337008943648</v>
      </c>
      <c r="V20">
        <f>(G20-0.32)*R20</f>
        <v>4384.7205058948393</v>
      </c>
    </row>
    <row r="21" spans="1:22">
      <c r="A21" s="1">
        <v>42546</v>
      </c>
      <c r="B21" t="s">
        <v>3</v>
      </c>
      <c r="C21" t="s">
        <v>8</v>
      </c>
      <c r="D21">
        <v>19.5</v>
      </c>
      <c r="E21">
        <v>8.8494429443333296</v>
      </c>
      <c r="F21">
        <v>1.993122565476388</v>
      </c>
      <c r="G21">
        <v>10.324055919999999</v>
      </c>
      <c r="H21">
        <v>0.14719391222390379</v>
      </c>
      <c r="I21">
        <v>0.151</v>
      </c>
      <c r="J21">
        <v>1.3620000000000001</v>
      </c>
      <c r="K21">
        <f>1162*J21^0.77*I21^0.85</f>
        <v>295.56493281913703</v>
      </c>
      <c r="L21">
        <f>I21*J21*2841+2.02</f>
        <v>586.30574200000001</v>
      </c>
      <c r="M21">
        <f>1898-114.28*D21+3.29*D21^2-0.0391*D21^3</f>
        <v>630.64088749999996</v>
      </c>
      <c r="N21">
        <f>2056-137.11*D21+4.317*D21^2-0.0543*D21^3</f>
        <v>621.26653749999957</v>
      </c>
      <c r="O21">
        <f>K21*(M21/600)^(-2/3)</f>
        <v>285.9119602957565</v>
      </c>
      <c r="P21">
        <f>K21*(N21/600)^(-2/3)</f>
        <v>288.78087729693954</v>
      </c>
      <c r="Q21">
        <f>L21*(M21/600)^(-2/3)</f>
        <v>567.15734992302282</v>
      </c>
      <c r="R21">
        <f>L21*(N21/600)^(-2/3)</f>
        <v>572.84835830846055</v>
      </c>
      <c r="S21">
        <f>(E21-1.7)*O21</f>
        <v>2044.1112472370073</v>
      </c>
      <c r="T21">
        <f>(G21-0.32)*P21</f>
        <v>2888.9800451052411</v>
      </c>
      <c r="U21">
        <f>(E21-1.7)*Q21</f>
        <v>4054.8591137339445</v>
      </c>
      <c r="V21">
        <f>(G21-0.32)*R21</f>
        <v>5730.8070101980356</v>
      </c>
    </row>
    <row r="22" spans="1:22">
      <c r="A22" s="1">
        <v>42468</v>
      </c>
      <c r="B22" t="s">
        <v>4</v>
      </c>
      <c r="C22" t="s">
        <v>9</v>
      </c>
      <c r="D22">
        <v>5.8</v>
      </c>
      <c r="E22">
        <v>1.7090490726666701</v>
      </c>
      <c r="F22">
        <v>0.10320534971262471</v>
      </c>
      <c r="G22">
        <v>92.997650643333301</v>
      </c>
      <c r="H22">
        <v>2.7852019300642383</v>
      </c>
      <c r="I22">
        <v>0.10299999999999999</v>
      </c>
      <c r="J22">
        <v>1.3620000000000001</v>
      </c>
      <c r="K22">
        <f>1162*J22^0.77*I22^0.85</f>
        <v>213.51782747195583</v>
      </c>
      <c r="L22">
        <f>I22*J22*2841+2.02</f>
        <v>400.57252599999998</v>
      </c>
      <c r="M22">
        <f>1898-114.28*D22+3.29*D22^2-0.0391*D22^3</f>
        <v>1338.2227207999999</v>
      </c>
      <c r="N22">
        <f>2056-137.11*D22+4.317*D22^2-0.0543*D22^3</f>
        <v>1395.3912983999999</v>
      </c>
      <c r="O22">
        <f>K22*(M22/600)^(-2/3)</f>
        <v>125.07851296044539</v>
      </c>
      <c r="P22">
        <f>K22*(N22/600)^(-2/3)</f>
        <v>121.63847551717622</v>
      </c>
      <c r="Q22">
        <f>L22*(M22/600)^(-2/3)</f>
        <v>234.65495353763868</v>
      </c>
      <c r="R22">
        <f>L22*(N22/600)^(-2/3)</f>
        <v>228.20123253223034</v>
      </c>
      <c r="S22">
        <f>(E22-1.7)*O22</f>
        <v>1.1318445528181083</v>
      </c>
      <c r="T22">
        <f>(G22-0.32)*P22</f>
        <v>11273.168138768509</v>
      </c>
      <c r="U22">
        <f>(E22-1.7)*Q22</f>
        <v>2.1234097261561882</v>
      </c>
      <c r="V22">
        <f>(G22-0.32)*R22</f>
        <v>21149.154105000111</v>
      </c>
    </row>
    <row r="23" spans="1:22">
      <c r="A23" s="1">
        <v>42475</v>
      </c>
      <c r="B23" t="s">
        <v>4</v>
      </c>
      <c r="C23" t="s">
        <v>9</v>
      </c>
      <c r="D23">
        <v>6.3</v>
      </c>
      <c r="E23">
        <v>2.90366202733333</v>
      </c>
      <c r="F23">
        <v>1.5266806529984926</v>
      </c>
      <c r="G23">
        <v>107.285424816667</v>
      </c>
      <c r="H23">
        <v>10.840609617747099</v>
      </c>
      <c r="I23">
        <v>0.111</v>
      </c>
      <c r="J23">
        <v>1.3620000000000001</v>
      </c>
      <c r="K23">
        <f>1162*J23^0.77*I23^0.85</f>
        <v>227.53438306944901</v>
      </c>
      <c r="L23">
        <f>I23*J23*2841+2.02</f>
        <v>431.52806200000003</v>
      </c>
      <c r="M23">
        <f>1898-114.28*D23+3.29*D23^2-0.0391*D23^3</f>
        <v>1298.8392623</v>
      </c>
      <c r="N23">
        <f>2056-137.11*D23+4.317*D23^2-0.0543*D23^3</f>
        <v>1349.9711778999999</v>
      </c>
      <c r="O23">
        <f>K23*(M23/600)^(-2/3)</f>
        <v>135.97036422181012</v>
      </c>
      <c r="P23">
        <f>K23*(N23/600)^(-2/3)</f>
        <v>132.51494751348605</v>
      </c>
      <c r="Q23">
        <f>L23*(M23/600)^(-2/3)</f>
        <v>257.87323643373412</v>
      </c>
      <c r="R23">
        <f>L23*(N23/600)^(-2/3)</f>
        <v>251.31990038214332</v>
      </c>
      <c r="S23">
        <f>(E23-1.7)*O23</f>
        <v>163.66236425647526</v>
      </c>
      <c r="T23">
        <f>(G23-0.32)*P23</f>
        <v>14174.517655338366</v>
      </c>
      <c r="U23">
        <f>(E23-1.7)*Q23</f>
        <v>310.39222256083553</v>
      </c>
      <c r="V23">
        <f>(G23-0.32)*R23</f>
        <v>26882.539909258394</v>
      </c>
    </row>
    <row r="24" spans="1:22">
      <c r="A24" s="1">
        <v>42482</v>
      </c>
      <c r="B24" t="s">
        <v>4</v>
      </c>
      <c r="C24" t="s">
        <v>9</v>
      </c>
      <c r="D24">
        <v>7.2</v>
      </c>
      <c r="E24">
        <v>2.0258128606666701</v>
      </c>
      <c r="F24">
        <v>0.39269693821692825</v>
      </c>
      <c r="G24">
        <v>91.478182776666699</v>
      </c>
      <c r="H24">
        <v>2.1373090616105257</v>
      </c>
      <c r="I24">
        <v>8.3000000000000004E-2</v>
      </c>
      <c r="J24">
        <v>1.3620000000000001</v>
      </c>
      <c r="K24">
        <f>1162*J24^0.77*I24^0.85</f>
        <v>177.72105366705628</v>
      </c>
      <c r="L24">
        <f>I24*J24*2841+2.02</f>
        <v>323.18368600000002</v>
      </c>
      <c r="M24">
        <f>1898-114.28*D24+3.29*D24^2-0.0391*D24^3</f>
        <v>1231.1436031999999</v>
      </c>
      <c r="N24">
        <f>2056-137.11*D24+4.317*D24^2-0.0543*D24^3</f>
        <v>1272.3339136000002</v>
      </c>
      <c r="O24">
        <f>K24*(M24/600)^(-2/3)</f>
        <v>110.06111402872084</v>
      </c>
      <c r="P24">
        <f>K24*(N24/600)^(-2/3)</f>
        <v>107.67271006029836</v>
      </c>
      <c r="Q24">
        <f>L24*(M24/600)^(-2/3)</f>
        <v>200.14486625599963</v>
      </c>
      <c r="R24">
        <f>L24*(N24/600)^(-2/3)</f>
        <v>195.80158119075421</v>
      </c>
      <c r="S24">
        <f>(E24-1.7)*O24</f>
        <v>35.85932640985812</v>
      </c>
      <c r="T24">
        <f>(G24-0.32)*P24</f>
        <v>9815.2485837357181</v>
      </c>
      <c r="U24">
        <f>(E24-1.7)*Q24</f>
        <v>65.209771422615333</v>
      </c>
      <c r="V24">
        <f>(G24-0.32)*R24</f>
        <v>17848.916326147119</v>
      </c>
    </row>
    <row r="25" spans="1:22">
      <c r="A25" s="1">
        <v>42489</v>
      </c>
      <c r="B25" t="s">
        <v>4</v>
      </c>
      <c r="C25" t="s">
        <v>9</v>
      </c>
      <c r="D25">
        <v>7.9</v>
      </c>
      <c r="E25">
        <v>1.5822571616666701</v>
      </c>
      <c r="F25">
        <v>0.18181448968085084</v>
      </c>
      <c r="G25">
        <v>91.776571000000004</v>
      </c>
      <c r="H25">
        <v>4.0496179032458457</v>
      </c>
      <c r="I25">
        <v>0.17799999999999999</v>
      </c>
      <c r="J25">
        <v>1.3620000000000001</v>
      </c>
      <c r="K25">
        <f>1162*J25^0.77*I25^0.85</f>
        <v>339.92217963140428</v>
      </c>
      <c r="L25">
        <f>I25*J25*2841+2.02</f>
        <v>690.78067599999997</v>
      </c>
      <c r="M25">
        <f>1898-114.28*D25+3.29*D25^2-0.0391*D25^3</f>
        <v>1181.2390751</v>
      </c>
      <c r="N25">
        <f>2056-137.11*D25+4.317*D25^2-0.0543*D25^3</f>
        <v>1215.4829522999999</v>
      </c>
      <c r="O25">
        <f>K25*(M25/600)^(-2/3)</f>
        <v>216.39894202992392</v>
      </c>
      <c r="P25">
        <f>K25*(N25/600)^(-2/3)</f>
        <v>212.31520061763086</v>
      </c>
      <c r="Q25">
        <f>L25*(M25/600)^(-2/3)</f>
        <v>439.76008750946858</v>
      </c>
      <c r="R25">
        <f>L25*(N25/600)^(-2/3)</f>
        <v>431.46121846699566</v>
      </c>
      <c r="S25">
        <f>(E25-1.7)*O25</f>
        <v>-25.479425646932956</v>
      </c>
      <c r="T25">
        <f>(G25-0.32)*P25</f>
        <v>19417.620219665605</v>
      </c>
      <c r="U25">
        <f>(E25-1.7)*Q25</f>
        <v>-51.778600889078362</v>
      </c>
      <c r="V25">
        <f>(G25-0.32)*R25</f>
        <v>39459.963560473305</v>
      </c>
    </row>
    <row r="26" spans="1:22">
      <c r="A26" s="1">
        <v>42496</v>
      </c>
      <c r="B26" t="s">
        <v>4</v>
      </c>
      <c r="C26" t="s">
        <v>9</v>
      </c>
      <c r="D26">
        <v>8.1</v>
      </c>
      <c r="E26">
        <v>1.9424754423333299</v>
      </c>
      <c r="F26">
        <v>0.58732497753767343</v>
      </c>
      <c r="G26">
        <v>95.713338116666705</v>
      </c>
      <c r="H26">
        <v>1.1252012984019808</v>
      </c>
      <c r="I26">
        <v>0.16400000000000001</v>
      </c>
      <c r="J26">
        <v>1.3620000000000001</v>
      </c>
      <c r="K26">
        <f>1162*J26^0.77*I26^0.85</f>
        <v>317.0587709074228</v>
      </c>
      <c r="L26">
        <f>I26*J26*2841+2.02</f>
        <v>636.60848800000008</v>
      </c>
      <c r="M26">
        <f>1898-114.28*D26+3.29*D26^2-0.0391*D26^3</f>
        <v>1167.4095569000001</v>
      </c>
      <c r="N26">
        <f>2056-137.11*D26+4.317*D26^2-0.0543*D26^3</f>
        <v>1199.7901236999999</v>
      </c>
      <c r="O26">
        <f>K26*(M26/600)^(-2/3)</f>
        <v>203.43473573841902</v>
      </c>
      <c r="P26">
        <f>K26*(N26/600)^(-2/3)</f>
        <v>199.75780178808799</v>
      </c>
      <c r="Q26">
        <f>L26*(M26/600)^(-2/3)</f>
        <v>408.46773976465488</v>
      </c>
      <c r="R26">
        <f>L26*(N26/600)^(-2/3)</f>
        <v>401.08498433449654</v>
      </c>
      <c r="S26">
        <f>(E26-1.7)*O26</f>
        <v>49.327927534137238</v>
      </c>
      <c r="T26">
        <f>(G26-0.32)*P26</f>
        <v>19055.563527413167</v>
      </c>
      <c r="U26">
        <f>(E26-1.7)*Q26</f>
        <v>99.043395878330202</v>
      </c>
      <c r="V26">
        <f>(G26-0.32)*R26</f>
        <v>38260.835524138602</v>
      </c>
    </row>
    <row r="27" spans="1:22">
      <c r="A27" s="1">
        <v>42510</v>
      </c>
      <c r="B27" t="s">
        <v>4</v>
      </c>
      <c r="C27" t="s">
        <v>9</v>
      </c>
      <c r="D27">
        <v>9</v>
      </c>
      <c r="E27">
        <v>3.36366667533333</v>
      </c>
      <c r="F27">
        <v>1.5139989093782227</v>
      </c>
      <c r="G27">
        <v>85.554881856666697</v>
      </c>
      <c r="H27">
        <v>26.62478514133204</v>
      </c>
      <c r="I27">
        <v>0.24299999999999999</v>
      </c>
      <c r="J27">
        <v>1.3620000000000001</v>
      </c>
      <c r="K27">
        <f>1162*J27^0.77*I27^0.85</f>
        <v>442.88179990220908</v>
      </c>
      <c r="L27">
        <f>I27*J27*2841+2.02</f>
        <v>942.29440600000009</v>
      </c>
      <c r="M27">
        <f>1898-114.28*D27+3.29*D27^2-0.0391*D27^3</f>
        <v>1107.4661000000001</v>
      </c>
      <c r="N27">
        <f>2056-137.11*D27+4.317*D27^2-0.0543*D27^3</f>
        <v>1132.1023</v>
      </c>
      <c r="O27">
        <f>K27*(M27/600)^(-2/3)</f>
        <v>294.33034506893648</v>
      </c>
      <c r="P27">
        <f>K27*(N27/600)^(-2/3)</f>
        <v>290.04466743011426</v>
      </c>
      <c r="Q27">
        <f>L27*(M27/600)^(-2/3)</f>
        <v>626.22992802085832</v>
      </c>
      <c r="R27">
        <f>L27*(N27/600)^(-2/3)</f>
        <v>617.11153556067336</v>
      </c>
      <c r="S27">
        <f>(E27-1.7)*O27</f>
        <v>489.66758663054935</v>
      </c>
      <c r="T27">
        <f>(G27-0.32)*P27</f>
        <v>24721.922961561973</v>
      </c>
      <c r="U27">
        <f>(E27-1.7)*Q27</f>
        <v>1041.837862344692</v>
      </c>
      <c r="V27">
        <f>(G27-0.32)*R27</f>
        <v>52599.42882590017</v>
      </c>
    </row>
    <row r="28" spans="1:22">
      <c r="A28" s="1">
        <v>42546</v>
      </c>
      <c r="B28" t="s">
        <v>4</v>
      </c>
      <c r="C28" t="s">
        <v>9</v>
      </c>
      <c r="D28">
        <v>13.7</v>
      </c>
      <c r="E28">
        <v>3.8146484510000001</v>
      </c>
      <c r="F28">
        <v>1.8734414821908869</v>
      </c>
      <c r="G28">
        <v>88.111955413333305</v>
      </c>
      <c r="H28">
        <v>30.400914216486036</v>
      </c>
      <c r="I28">
        <v>0.28599999999999998</v>
      </c>
      <c r="J28">
        <v>1.3620000000000001</v>
      </c>
      <c r="K28">
        <f>1162*J28^0.77*I28^0.85</f>
        <v>508.66707677814122</v>
      </c>
      <c r="L28">
        <f>I28*J28*2841+2.02</f>
        <v>1108.6804119999999</v>
      </c>
      <c r="M28">
        <f>1898-114.28*D28+3.29*D28^2-0.0391*D28^3</f>
        <v>849.3241976999999</v>
      </c>
      <c r="N28">
        <f>2056-137.11*D28+4.317*D28^2-0.0543*D28^3</f>
        <v>848.22626209999976</v>
      </c>
      <c r="O28">
        <f>K28*(M28/600)^(-2/3)</f>
        <v>403.47701354521973</v>
      </c>
      <c r="P28">
        <f>K28*(N28/600)^(-2/3)</f>
        <v>403.82510955397288</v>
      </c>
      <c r="Q28">
        <f>L28*(M28/600)^(-2/3)</f>
        <v>879.41029021020893</v>
      </c>
      <c r="R28">
        <f>L28*(N28/600)^(-2/3)</f>
        <v>880.16899318906962</v>
      </c>
      <c r="S28">
        <f>(E28-1.7)*O28</f>
        <v>853.21204170750491</v>
      </c>
      <c r="T28">
        <f>(G28-0.32)*P28</f>
        <v>35452.596012746828</v>
      </c>
      <c r="U28">
        <f>(E28-1.7)*Q28</f>
        <v>1859.6436079864786</v>
      </c>
      <c r="V28">
        <f>(G28-0.32)*R28</f>
        <v>77271.757006253276</v>
      </c>
    </row>
    <row r="31" spans="1:22" ht="19" customHeight="1"/>
    <row r="32" spans="1:22" ht="73" customHeight="1"/>
  </sheetData>
  <sortState ref="A2:V28">
    <sortCondition ref="B2"/>
  </sortState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9EC-F091-C543-8480-3BFCB2ED3505}">
  <dimension ref="A1:L7"/>
  <sheetViews>
    <sheetView workbookViewId="0">
      <selection activeCell="F21" sqref="F21"/>
    </sheetView>
  </sheetViews>
  <sheetFormatPr baseColWidth="10" defaultRowHeight="16"/>
  <sheetData>
    <row r="1" spans="1:12" ht="19">
      <c r="A1" s="4" t="s">
        <v>26</v>
      </c>
    </row>
    <row r="2" spans="1:12" ht="80">
      <c r="A2" s="2" t="s">
        <v>30</v>
      </c>
      <c r="B2" s="2" t="s">
        <v>37</v>
      </c>
      <c r="C2" s="2" t="s">
        <v>33</v>
      </c>
      <c r="D2" s="2" t="s">
        <v>34</v>
      </c>
      <c r="E2" s="2" t="s">
        <v>42</v>
      </c>
      <c r="F2" s="2" t="s">
        <v>35</v>
      </c>
      <c r="G2" s="2" t="s">
        <v>43</v>
      </c>
      <c r="H2" s="2" t="s">
        <v>36</v>
      </c>
      <c r="I2" s="2" t="s">
        <v>44</v>
      </c>
      <c r="J2" s="2" t="s">
        <v>35</v>
      </c>
      <c r="K2" s="2" t="s">
        <v>45</v>
      </c>
      <c r="L2" s="2" t="s">
        <v>36</v>
      </c>
    </row>
    <row r="3" spans="1:12" ht="32">
      <c r="A3" s="5" t="s">
        <v>32</v>
      </c>
      <c r="B3">
        <v>3</v>
      </c>
      <c r="C3">
        <f>AVERAGE(Calculations!I2:I4)</f>
        <v>0.1496666666666667</v>
      </c>
      <c r="D3">
        <f>_xlfn.STDEV.S(Calculations!I2:I4)</f>
        <v>8.5049005481153735E-3</v>
      </c>
      <c r="E3">
        <f>AVERAGE(Calculations!S2:S4)</f>
        <v>16051.329754430104</v>
      </c>
      <c r="F3">
        <f>_xlfn.STDEV.S(Calculations!S2:S4)</f>
        <v>7586.768507481499</v>
      </c>
      <c r="G3">
        <f>AVERAGE(Calculations!T2:T4)</f>
        <v>993.63381360124129</v>
      </c>
      <c r="H3">
        <f>_xlfn.STDEV.S(Calculations!T2:T4)</f>
        <v>756.01817037894318</v>
      </c>
      <c r="I3">
        <f>AVERAGE(Calculations!U2:U4)</f>
        <v>32249.265328852325</v>
      </c>
      <c r="J3">
        <f>_xlfn.STDEV.S(Calculations!U2:U4)</f>
        <v>15070.519734359939</v>
      </c>
      <c r="K3">
        <f>AVERAGE(Calculations!V2:V4)</f>
        <v>2003.4980382427336</v>
      </c>
      <c r="L3">
        <f>_xlfn.STDEV.S(Calculations!V2:V4)</f>
        <v>1530.0986861740614</v>
      </c>
    </row>
    <row r="4" spans="1:12" ht="32">
      <c r="A4" s="5" t="s">
        <v>31</v>
      </c>
      <c r="B4">
        <v>4</v>
      </c>
      <c r="C4">
        <f>AVERAGE(Calculations!I5:I8)</f>
        <v>0.17349999999999999</v>
      </c>
      <c r="D4">
        <f>_xlfn.STDEV.S(Calculations!I5:I8)</f>
        <v>0.22272628942269027</v>
      </c>
      <c r="E4">
        <f>AVERAGE(Calculations!S5:S8)</f>
        <v>1569.7769703179601</v>
      </c>
      <c r="F4">
        <f>_xlfn.STDEV.S(Calculations!S5:S8)</f>
        <v>2393.1789986977574</v>
      </c>
      <c r="G4">
        <f>AVERAGE(Calculations!T5:T8)</f>
        <v>1400.2540909604459</v>
      </c>
      <c r="H4">
        <f>_xlfn.STDEV.S(Calculations!T5:T8)</f>
        <v>1664.8076459674555</v>
      </c>
      <c r="I4">
        <f>AVERAGE(Calculations!U5:U8)</f>
        <v>3615.5913684171614</v>
      </c>
      <c r="J4">
        <f>_xlfn.STDEV.S(Calculations!U5:U8)</f>
        <v>5870.8142614548951</v>
      </c>
      <c r="K4">
        <f>AVERAGE(Calculations!V5:V8)</f>
        <v>3098.6253898061304</v>
      </c>
      <c r="L4">
        <f>_xlfn.STDEV.S(Calculations!V5:V8)</f>
        <v>4193.8517443702858</v>
      </c>
    </row>
    <row r="5" spans="1:12" ht="32">
      <c r="A5" s="5" t="s">
        <v>28</v>
      </c>
      <c r="B5">
        <v>6</v>
      </c>
      <c r="C5">
        <f>AVERAGE(Calculations!I9:I14)</f>
        <v>0.17883333333333332</v>
      </c>
      <c r="D5">
        <f>_xlfn.STDEV.S(Calculations!I9:I14)</f>
        <v>8.8128126422083147E-2</v>
      </c>
      <c r="E5">
        <f>AVERAGE(Calculations!S9:S14)</f>
        <v>777.28550237409843</v>
      </c>
      <c r="F5">
        <f>_xlfn.STDEV.S(Calculations!S9:S14)</f>
        <v>834.94127897756152</v>
      </c>
      <c r="G5">
        <f>AVERAGE(Calculations!T9:T14)</f>
        <v>3557.6631072353134</v>
      </c>
      <c r="H5">
        <f>_xlfn.STDEV.S(Calculations!S9:S14)</f>
        <v>834.94127897756152</v>
      </c>
      <c r="I5">
        <f>AVERAGE(Calculations!U9:U14)</f>
        <v>1563.7975744051621</v>
      </c>
      <c r="J5">
        <f>_xlfn.STDEV.S(Calculations!U9:U14)</f>
        <v>1693.197058275025</v>
      </c>
      <c r="K5">
        <f>AVERAGE(Calculations!V9:V14)</f>
        <v>7288.2040603280429</v>
      </c>
      <c r="L5">
        <f>_xlfn.STDEV.S(Calculations!V9:V14)</f>
        <v>3281.4375139151116</v>
      </c>
    </row>
    <row r="6" spans="1:12">
      <c r="A6" s="5" t="s">
        <v>27</v>
      </c>
      <c r="B6">
        <v>7</v>
      </c>
      <c r="C6">
        <f>AVERAGE(Calculations!I15:I21)</f>
        <v>0.15842857142857142</v>
      </c>
      <c r="D6">
        <f>_xlfn.STDEV.S(Calculations!I15:I21)</f>
        <v>3.7810303458436369E-2</v>
      </c>
      <c r="E6">
        <f>AVERAGE(Calculations!S15:S21)</f>
        <v>4562.1634548761649</v>
      </c>
      <c r="F6">
        <f>_xlfn.STDEV.S(Calculations!S15:S21)</f>
        <v>3463.1246928288051</v>
      </c>
      <c r="G6">
        <f>AVERAGE(Calculations!T15:T21)</f>
        <v>2046.0896564069378</v>
      </c>
      <c r="H6">
        <f>_xlfn.STDEV.S(Calculations!T15:T21)</f>
        <v>664.73563032373113</v>
      </c>
      <c r="I6">
        <f>AVERAGE(Calculations!U15:U21)</f>
        <v>9234.5132354770722</v>
      </c>
      <c r="J6">
        <f>_xlfn.STDEV.S(Calculations!U15:U21)</f>
        <v>7277.2659561084029</v>
      </c>
      <c r="K6">
        <f>AVERAGE(Calculations!V15:V21)</f>
        <v>4097.3579918300366</v>
      </c>
      <c r="L6">
        <f>_xlfn.STDEV.S(Calculations!V15:V21)</f>
        <v>1395.6574428614081</v>
      </c>
    </row>
    <row r="7" spans="1:12">
      <c r="A7" s="5" t="s">
        <v>29</v>
      </c>
      <c r="B7">
        <v>7</v>
      </c>
      <c r="C7">
        <f>AVERAGE(Calculations!I22:I28)</f>
        <v>0.16685714285714284</v>
      </c>
      <c r="D7">
        <f>_xlfn.STDEV.S(Calculations!I22:I28)</f>
        <v>7.5669079046923271E-2</v>
      </c>
      <c r="E7">
        <f>AVERAGE(Calculations!S22:S28)</f>
        <v>223.91166649205857</v>
      </c>
      <c r="F7">
        <f>_xlfn.STDEV.S(Calculations!S22:S28)</f>
        <v>328.61960789929287</v>
      </c>
      <c r="G7">
        <f>AVERAGE(Calculations!T22:T28)</f>
        <v>19130.091014175734</v>
      </c>
      <c r="H7">
        <f>_xlfn.STDEV.S(Calculations!T22:T28)</f>
        <v>8858.4819545574792</v>
      </c>
      <c r="I7">
        <f>AVERAGE(Calculations!U22:U28)</f>
        <v>475.21023843286133</v>
      </c>
      <c r="J7">
        <f>_xlfn.STDEV.S(Calculations!U22:U28)</f>
        <v>716.00952716208781</v>
      </c>
      <c r="K7">
        <f>AVERAGE(Calculations!V22:V28)</f>
        <v>39067.513608167283</v>
      </c>
      <c r="L7">
        <f>_xlfn.STDEV.S(Calculations!V22:V28)</f>
        <v>20669.025745145085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460B-94E0-B947-A8F3-72977F517ABF}">
  <dimension ref="A1:A6"/>
  <sheetViews>
    <sheetView workbookViewId="0">
      <selection activeCell="D20" sqref="D20"/>
    </sheetView>
  </sheetViews>
  <sheetFormatPr baseColWidth="10" defaultRowHeight="16"/>
  <sheetData>
    <row r="1" spans="1:1">
      <c r="A1" s="3" t="s">
        <v>49</v>
      </c>
    </row>
    <row r="3" spans="1:1">
      <c r="A3" t="s">
        <v>47</v>
      </c>
    </row>
    <row r="4" spans="1:1">
      <c r="A4" t="s">
        <v>25</v>
      </c>
    </row>
    <row r="5" spans="1:1">
      <c r="A5" t="s">
        <v>46</v>
      </c>
    </row>
    <row r="6" spans="1:1">
      <c r="A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Averages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Bristol</dc:creator>
  <cp:lastModifiedBy>Emily Bristol</cp:lastModifiedBy>
  <dcterms:created xsi:type="dcterms:W3CDTF">2018-06-28T04:49:27Z</dcterms:created>
  <dcterms:modified xsi:type="dcterms:W3CDTF">2018-07-11T02:27:23Z</dcterms:modified>
</cp:coreProperties>
</file>