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ybristol/Dropbox/Stream biogeochemistry research/"/>
    </mc:Choice>
  </mc:AlternateContent>
  <xr:revisionPtr revIDLastSave="0" documentId="13_ncr:1_{E236C6BA-C4AF-964F-AA3E-8538CD59E40D}" xr6:coauthVersionLast="33" xr6:coauthVersionMax="33" xr10:uidLastSave="{00000000-0000-0000-0000-000000000000}"/>
  <bookViews>
    <workbookView xWindow="16580" yWindow="500" windowWidth="21900" windowHeight="14520" activeTab="2" xr2:uid="{00000000-000D-0000-FFFF-FFFF00000000}"/>
  </bookViews>
  <sheets>
    <sheet name="Water Samples" sheetId="1" r:id="rId1"/>
    <sheet name="Gas Samples" sheetId="2" r:id="rId2"/>
    <sheet name="Velocity Data" sheetId="9" r:id="rId3"/>
    <sheet name="%OM" sheetId="7" r:id="rId4"/>
    <sheet name="Metadata" sheetId="8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9" l="1"/>
  <c r="E18" i="9"/>
  <c r="E19" i="9"/>
  <c r="E20" i="9"/>
  <c r="E21" i="9"/>
  <c r="E22" i="9"/>
  <c r="E23" i="9"/>
  <c r="E24" i="9"/>
  <c r="E25" i="9"/>
  <c r="E26" i="9"/>
  <c r="E32" i="9"/>
  <c r="E33" i="9"/>
  <c r="E34" i="9"/>
  <c r="E35" i="9"/>
  <c r="E36" i="9"/>
  <c r="E37" i="9"/>
  <c r="E38" i="9"/>
  <c r="E39" i="9"/>
  <c r="E40" i="9"/>
  <c r="G564" i="2" l="1"/>
  <c r="H564" i="2"/>
  <c r="I564" i="2"/>
  <c r="J564" i="2"/>
  <c r="G567" i="2"/>
  <c r="H567" i="2"/>
  <c r="I567" i="2"/>
  <c r="J567" i="2"/>
  <c r="G570" i="2"/>
  <c r="H570" i="2"/>
  <c r="I570" i="2"/>
  <c r="J570" i="2"/>
  <c r="G573" i="2"/>
  <c r="H573" i="2"/>
  <c r="I573" i="2"/>
  <c r="J573" i="2"/>
  <c r="G576" i="2"/>
  <c r="H576" i="2"/>
  <c r="I576" i="2"/>
  <c r="J576" i="2"/>
  <c r="G579" i="2"/>
  <c r="H579" i="2"/>
  <c r="I579" i="2"/>
  <c r="J579" i="2"/>
  <c r="G582" i="2"/>
  <c r="H582" i="2"/>
  <c r="I582" i="2"/>
  <c r="J582" i="2"/>
  <c r="G585" i="2"/>
  <c r="H585" i="2"/>
  <c r="I585" i="2"/>
  <c r="J585" i="2"/>
  <c r="G588" i="2"/>
  <c r="H588" i="2"/>
  <c r="I588" i="2"/>
  <c r="J588" i="2"/>
  <c r="G591" i="2"/>
  <c r="H591" i="2"/>
  <c r="I591" i="2"/>
  <c r="J591" i="2"/>
  <c r="G594" i="2"/>
  <c r="H594" i="2"/>
  <c r="I594" i="2"/>
  <c r="J594" i="2"/>
  <c r="G597" i="2"/>
  <c r="H597" i="2"/>
  <c r="I597" i="2"/>
  <c r="J597" i="2"/>
  <c r="G600" i="2"/>
  <c r="H600" i="2"/>
  <c r="I600" i="2"/>
  <c r="J600" i="2"/>
  <c r="G603" i="2"/>
  <c r="H603" i="2"/>
  <c r="I603" i="2"/>
  <c r="J603" i="2"/>
  <c r="G606" i="2"/>
  <c r="H606" i="2"/>
  <c r="I606" i="2"/>
  <c r="J606" i="2"/>
  <c r="S521" i="1"/>
  <c r="T521" i="1"/>
  <c r="S464" i="1"/>
  <c r="T464" i="1"/>
  <c r="S467" i="1"/>
  <c r="T467" i="1"/>
  <c r="S470" i="1"/>
  <c r="T470" i="1"/>
  <c r="S473" i="1"/>
  <c r="T473" i="1"/>
  <c r="S476" i="1"/>
  <c r="T476" i="1"/>
  <c r="S569" i="1"/>
  <c r="T569" i="1"/>
  <c r="S482" i="1"/>
  <c r="T482" i="1"/>
  <c r="S485" i="1"/>
  <c r="T485" i="1"/>
  <c r="S488" i="1"/>
  <c r="T488" i="1"/>
  <c r="S491" i="1"/>
  <c r="T491" i="1"/>
  <c r="S494" i="1"/>
  <c r="T494" i="1"/>
  <c r="S497" i="1"/>
  <c r="T497" i="1"/>
  <c r="S500" i="1"/>
  <c r="T500" i="1"/>
  <c r="S503" i="1"/>
  <c r="T503" i="1"/>
  <c r="S506" i="1"/>
  <c r="T506" i="1"/>
  <c r="S509" i="1"/>
  <c r="T509" i="1"/>
  <c r="S512" i="1"/>
  <c r="T512" i="1"/>
  <c r="S515" i="1"/>
  <c r="T515" i="1"/>
  <c r="S518" i="1"/>
  <c r="T518" i="1"/>
  <c r="S524" i="1"/>
  <c r="T524" i="1"/>
  <c r="S527" i="1"/>
  <c r="T527" i="1"/>
  <c r="S530" i="1"/>
  <c r="T530" i="1"/>
  <c r="S533" i="1"/>
  <c r="T533" i="1"/>
  <c r="S536" i="1"/>
  <c r="T536" i="1"/>
  <c r="S539" i="1"/>
  <c r="T539" i="1"/>
  <c r="S542" i="1"/>
  <c r="T542" i="1"/>
  <c r="S545" i="1"/>
  <c r="T545" i="1"/>
  <c r="S548" i="1"/>
  <c r="T548" i="1"/>
  <c r="S551" i="1"/>
  <c r="T551" i="1"/>
  <c r="S554" i="1"/>
  <c r="T554" i="1"/>
  <c r="S557" i="1"/>
  <c r="T557" i="1"/>
  <c r="S560" i="1"/>
  <c r="T560" i="1"/>
  <c r="S563" i="1"/>
  <c r="T563" i="1"/>
  <c r="S566" i="1"/>
  <c r="T566" i="1"/>
  <c r="S572" i="1"/>
  <c r="T572" i="1"/>
  <c r="S575" i="1"/>
  <c r="T575" i="1"/>
  <c r="S578" i="1"/>
  <c r="T578" i="1"/>
  <c r="S581" i="1"/>
  <c r="T581" i="1"/>
  <c r="S584" i="1"/>
  <c r="T584" i="1"/>
  <c r="S587" i="1"/>
  <c r="T587" i="1"/>
  <c r="S590" i="1"/>
  <c r="T590" i="1"/>
  <c r="S593" i="1"/>
  <c r="T593" i="1"/>
  <c r="S596" i="1"/>
  <c r="T596" i="1"/>
  <c r="S599" i="1"/>
  <c r="T599" i="1"/>
  <c r="S602" i="1"/>
  <c r="T602" i="1"/>
  <c r="S605" i="1"/>
  <c r="T605" i="1"/>
  <c r="S608" i="1"/>
  <c r="T608" i="1"/>
  <c r="S611" i="1"/>
  <c r="T611" i="1"/>
  <c r="T479" i="1"/>
  <c r="S479" i="1"/>
  <c r="G558" i="2"/>
  <c r="H558" i="2"/>
  <c r="I558" i="2"/>
  <c r="J558" i="2"/>
  <c r="G561" i="2"/>
  <c r="H561" i="2"/>
  <c r="I561" i="2"/>
  <c r="J561" i="2"/>
  <c r="G525" i="2"/>
  <c r="H525" i="2"/>
  <c r="I525" i="2"/>
  <c r="J525" i="2"/>
  <c r="G528" i="2"/>
  <c r="H528" i="2"/>
  <c r="I528" i="2"/>
  <c r="J528" i="2"/>
  <c r="G531" i="2"/>
  <c r="H531" i="2"/>
  <c r="I531" i="2"/>
  <c r="J531" i="2"/>
  <c r="G534" i="2"/>
  <c r="H534" i="2"/>
  <c r="I534" i="2"/>
  <c r="J534" i="2"/>
  <c r="G537" i="2"/>
  <c r="H537" i="2"/>
  <c r="I537" i="2"/>
  <c r="J537" i="2"/>
  <c r="G540" i="2"/>
  <c r="H540" i="2"/>
  <c r="I540" i="2"/>
  <c r="J540" i="2"/>
  <c r="G543" i="2"/>
  <c r="H543" i="2"/>
  <c r="I543" i="2"/>
  <c r="J543" i="2"/>
  <c r="G546" i="2"/>
  <c r="H546" i="2"/>
  <c r="I546" i="2"/>
  <c r="J546" i="2"/>
  <c r="G549" i="2"/>
  <c r="H549" i="2"/>
  <c r="I549" i="2"/>
  <c r="J549" i="2"/>
  <c r="G552" i="2"/>
  <c r="H552" i="2"/>
  <c r="I552" i="2"/>
  <c r="J552" i="2"/>
  <c r="G555" i="2"/>
  <c r="H555" i="2"/>
  <c r="I555" i="2"/>
  <c r="J555" i="2"/>
  <c r="G486" i="2"/>
  <c r="H486" i="2"/>
  <c r="I486" i="2"/>
  <c r="J486" i="2"/>
  <c r="G489" i="2"/>
  <c r="H489" i="2"/>
  <c r="I489" i="2"/>
  <c r="J489" i="2"/>
  <c r="G492" i="2"/>
  <c r="H492" i="2"/>
  <c r="I492" i="2"/>
  <c r="J492" i="2"/>
  <c r="G495" i="2"/>
  <c r="H495" i="2"/>
  <c r="I495" i="2"/>
  <c r="J495" i="2"/>
  <c r="G498" i="2"/>
  <c r="H498" i="2"/>
  <c r="I498" i="2"/>
  <c r="J498" i="2"/>
  <c r="G501" i="2"/>
  <c r="H501" i="2"/>
  <c r="I501" i="2"/>
  <c r="J501" i="2"/>
  <c r="G504" i="2"/>
  <c r="H504" i="2"/>
  <c r="I504" i="2"/>
  <c r="J504" i="2"/>
  <c r="G507" i="2"/>
  <c r="H507" i="2"/>
  <c r="I507" i="2"/>
  <c r="J507" i="2"/>
  <c r="G510" i="2"/>
  <c r="H510" i="2"/>
  <c r="I510" i="2"/>
  <c r="J510" i="2"/>
  <c r="G513" i="2"/>
  <c r="H513" i="2"/>
  <c r="I513" i="2"/>
  <c r="J513" i="2"/>
  <c r="G516" i="2"/>
  <c r="H516" i="2"/>
  <c r="I516" i="2"/>
  <c r="J516" i="2"/>
  <c r="G519" i="2"/>
  <c r="H519" i="2"/>
  <c r="I519" i="2"/>
  <c r="J519" i="2"/>
  <c r="G522" i="2"/>
  <c r="H522" i="2"/>
  <c r="I522" i="2"/>
  <c r="J522" i="2"/>
  <c r="G459" i="2"/>
  <c r="H459" i="2"/>
  <c r="I459" i="2"/>
  <c r="J459" i="2"/>
  <c r="G462" i="2"/>
  <c r="H462" i="2"/>
  <c r="I462" i="2"/>
  <c r="J462" i="2"/>
  <c r="G465" i="2"/>
  <c r="H465" i="2"/>
  <c r="I465" i="2"/>
  <c r="J465" i="2"/>
  <c r="G468" i="2"/>
  <c r="H468" i="2"/>
  <c r="I468" i="2"/>
  <c r="J468" i="2"/>
  <c r="G471" i="2"/>
  <c r="H471" i="2"/>
  <c r="I471" i="2"/>
  <c r="J471" i="2"/>
  <c r="G474" i="2"/>
  <c r="H474" i="2"/>
  <c r="I474" i="2"/>
  <c r="J474" i="2"/>
  <c r="G477" i="2"/>
  <c r="H477" i="2"/>
  <c r="I477" i="2"/>
  <c r="J477" i="2"/>
  <c r="G480" i="2"/>
  <c r="H480" i="2"/>
  <c r="I480" i="2"/>
  <c r="J480" i="2"/>
  <c r="G483" i="2"/>
  <c r="H483" i="2"/>
  <c r="I483" i="2"/>
  <c r="J483" i="2"/>
  <c r="G438" i="2"/>
  <c r="H438" i="2"/>
  <c r="I438" i="2"/>
  <c r="J438" i="2"/>
  <c r="G441" i="2"/>
  <c r="H441" i="2"/>
  <c r="I441" i="2"/>
  <c r="J441" i="2"/>
  <c r="G444" i="2"/>
  <c r="H444" i="2"/>
  <c r="I444" i="2"/>
  <c r="J444" i="2"/>
  <c r="G447" i="2"/>
  <c r="H447" i="2"/>
  <c r="I447" i="2"/>
  <c r="J447" i="2"/>
  <c r="G450" i="2"/>
  <c r="H450" i="2"/>
  <c r="I450" i="2"/>
  <c r="J450" i="2"/>
  <c r="G453" i="2"/>
  <c r="H453" i="2"/>
  <c r="I453" i="2"/>
  <c r="J453" i="2"/>
  <c r="G456" i="2"/>
  <c r="H456" i="2"/>
  <c r="I456" i="2"/>
  <c r="J456" i="2"/>
  <c r="G414" i="2"/>
  <c r="H414" i="2"/>
  <c r="I414" i="2"/>
  <c r="J414" i="2"/>
  <c r="G417" i="2"/>
  <c r="H417" i="2"/>
  <c r="I417" i="2"/>
  <c r="J417" i="2"/>
  <c r="G420" i="2"/>
  <c r="H420" i="2"/>
  <c r="I420" i="2"/>
  <c r="J420" i="2"/>
  <c r="G423" i="2"/>
  <c r="H423" i="2"/>
  <c r="I423" i="2"/>
  <c r="J423" i="2"/>
  <c r="G426" i="2"/>
  <c r="H426" i="2"/>
  <c r="I426" i="2"/>
  <c r="J426" i="2"/>
  <c r="G429" i="2"/>
  <c r="H429" i="2"/>
  <c r="I429" i="2"/>
  <c r="J429" i="2"/>
  <c r="G432" i="2"/>
  <c r="H432" i="2"/>
  <c r="I432" i="2"/>
  <c r="J432" i="2"/>
  <c r="G435" i="2"/>
  <c r="H435" i="2"/>
  <c r="I435" i="2"/>
  <c r="J435" i="2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132" i="2"/>
  <c r="C133" i="2" s="1"/>
  <c r="C134" i="2" s="1"/>
  <c r="C135" i="2" s="1"/>
  <c r="C136" i="2" s="1"/>
  <c r="C137" i="2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G399" i="2"/>
  <c r="H399" i="2"/>
  <c r="I399" i="2"/>
  <c r="J399" i="2"/>
  <c r="G402" i="2"/>
  <c r="H402" i="2"/>
  <c r="I402" i="2"/>
  <c r="J402" i="2"/>
  <c r="G405" i="2"/>
  <c r="H405" i="2"/>
  <c r="I405" i="2"/>
  <c r="J405" i="2"/>
  <c r="G408" i="2"/>
  <c r="H408" i="2"/>
  <c r="I408" i="2"/>
  <c r="J408" i="2"/>
  <c r="G411" i="2"/>
  <c r="H411" i="2"/>
  <c r="I411" i="2"/>
  <c r="J411" i="2"/>
  <c r="G384" i="2"/>
  <c r="H384" i="2"/>
  <c r="I384" i="2"/>
  <c r="J384" i="2"/>
  <c r="G387" i="2"/>
  <c r="H387" i="2"/>
  <c r="I387" i="2"/>
  <c r="J387" i="2"/>
  <c r="G390" i="2"/>
  <c r="H390" i="2"/>
  <c r="I390" i="2"/>
  <c r="J390" i="2"/>
  <c r="G393" i="2"/>
  <c r="H393" i="2"/>
  <c r="I393" i="2"/>
  <c r="J393" i="2"/>
  <c r="G396" i="2"/>
  <c r="H396" i="2"/>
  <c r="I396" i="2"/>
  <c r="J396" i="2"/>
  <c r="G369" i="2"/>
  <c r="H369" i="2"/>
  <c r="I369" i="2"/>
  <c r="J369" i="2"/>
  <c r="G372" i="2"/>
  <c r="H372" i="2"/>
  <c r="I372" i="2"/>
  <c r="J372" i="2"/>
  <c r="G375" i="2"/>
  <c r="H375" i="2"/>
  <c r="I375" i="2"/>
  <c r="J375" i="2"/>
  <c r="G378" i="2"/>
  <c r="H378" i="2"/>
  <c r="I378" i="2"/>
  <c r="J378" i="2"/>
  <c r="G381" i="2"/>
  <c r="H381" i="2"/>
  <c r="I381" i="2"/>
  <c r="J381" i="2"/>
  <c r="G324" i="2"/>
  <c r="H324" i="2"/>
  <c r="I324" i="2"/>
  <c r="J324" i="2"/>
  <c r="G327" i="2"/>
  <c r="H327" i="2"/>
  <c r="I327" i="2"/>
  <c r="J327" i="2"/>
  <c r="G330" i="2"/>
  <c r="H330" i="2"/>
  <c r="I330" i="2"/>
  <c r="J330" i="2"/>
  <c r="G333" i="2"/>
  <c r="H333" i="2"/>
  <c r="I333" i="2"/>
  <c r="J333" i="2"/>
  <c r="G336" i="2"/>
  <c r="H336" i="2"/>
  <c r="I336" i="2"/>
  <c r="J336" i="2"/>
  <c r="G279" i="2"/>
  <c r="H279" i="2"/>
  <c r="I279" i="2"/>
  <c r="J279" i="2"/>
  <c r="G282" i="2"/>
  <c r="H282" i="2"/>
  <c r="I282" i="2"/>
  <c r="J282" i="2"/>
  <c r="G285" i="2"/>
  <c r="H285" i="2"/>
  <c r="I285" i="2"/>
  <c r="J285" i="2"/>
  <c r="G288" i="2"/>
  <c r="H288" i="2"/>
  <c r="I288" i="2"/>
  <c r="J288" i="2"/>
  <c r="G291" i="2"/>
  <c r="H291" i="2"/>
  <c r="I291" i="2"/>
  <c r="J291" i="2"/>
  <c r="G294" i="2"/>
  <c r="H294" i="2"/>
  <c r="I294" i="2"/>
  <c r="J294" i="2"/>
  <c r="G297" i="2"/>
  <c r="H297" i="2"/>
  <c r="I297" i="2"/>
  <c r="J297" i="2"/>
  <c r="G300" i="2"/>
  <c r="H300" i="2"/>
  <c r="I300" i="2"/>
  <c r="J300" i="2"/>
  <c r="G303" i="2"/>
  <c r="H303" i="2"/>
  <c r="I303" i="2"/>
  <c r="J303" i="2"/>
  <c r="G306" i="2"/>
  <c r="H306" i="2"/>
  <c r="I306" i="2"/>
  <c r="J306" i="2"/>
  <c r="G309" i="2"/>
  <c r="H309" i="2"/>
  <c r="I309" i="2"/>
  <c r="J309" i="2"/>
  <c r="G312" i="2"/>
  <c r="H312" i="2"/>
  <c r="I312" i="2"/>
  <c r="J312" i="2"/>
  <c r="G315" i="2"/>
  <c r="H315" i="2"/>
  <c r="I315" i="2"/>
  <c r="J315" i="2"/>
  <c r="G318" i="2"/>
  <c r="H318" i="2"/>
  <c r="I318" i="2"/>
  <c r="J318" i="2"/>
  <c r="G321" i="2"/>
  <c r="H321" i="2"/>
  <c r="I321" i="2"/>
  <c r="J321" i="2"/>
  <c r="G339" i="2"/>
  <c r="H339" i="2"/>
  <c r="I339" i="2"/>
  <c r="J339" i="2"/>
  <c r="G342" i="2"/>
  <c r="H342" i="2"/>
  <c r="I342" i="2"/>
  <c r="J342" i="2"/>
  <c r="G345" i="2"/>
  <c r="H345" i="2"/>
  <c r="I345" i="2"/>
  <c r="J345" i="2"/>
  <c r="G348" i="2"/>
  <c r="H348" i="2"/>
  <c r="I348" i="2"/>
  <c r="J348" i="2"/>
  <c r="G351" i="2"/>
  <c r="H351" i="2"/>
  <c r="I351" i="2"/>
  <c r="J351" i="2"/>
  <c r="G354" i="2"/>
  <c r="H354" i="2"/>
  <c r="I354" i="2"/>
  <c r="J354" i="2"/>
  <c r="G357" i="2"/>
  <c r="H357" i="2"/>
  <c r="I357" i="2"/>
  <c r="J357" i="2"/>
  <c r="G360" i="2"/>
  <c r="H360" i="2"/>
  <c r="I360" i="2"/>
  <c r="J360" i="2"/>
  <c r="G363" i="2"/>
  <c r="H363" i="2"/>
  <c r="I363" i="2"/>
  <c r="J363" i="2"/>
  <c r="G366" i="2"/>
  <c r="H366" i="2"/>
  <c r="I366" i="2"/>
  <c r="J366" i="2"/>
  <c r="I267" i="2"/>
  <c r="J267" i="2"/>
  <c r="I270" i="2"/>
  <c r="J270" i="2"/>
  <c r="I273" i="2"/>
  <c r="J273" i="2"/>
  <c r="I276" i="2"/>
  <c r="J276" i="2"/>
  <c r="J264" i="2"/>
  <c r="I264" i="2"/>
  <c r="G264" i="2"/>
  <c r="H264" i="2"/>
  <c r="G267" i="2"/>
  <c r="H267" i="2"/>
  <c r="G270" i="2"/>
  <c r="H270" i="2"/>
  <c r="G273" i="2"/>
  <c r="H273" i="2"/>
  <c r="G276" i="2"/>
  <c r="H276" i="2"/>
  <c r="G135" i="2"/>
  <c r="H135" i="2"/>
  <c r="I135" i="2"/>
  <c r="J135" i="2"/>
  <c r="G138" i="2"/>
  <c r="H138" i="2"/>
  <c r="I138" i="2"/>
  <c r="J138" i="2"/>
  <c r="G141" i="2"/>
  <c r="H141" i="2"/>
  <c r="I141" i="2"/>
  <c r="J141" i="2"/>
  <c r="G144" i="2"/>
  <c r="H144" i="2"/>
  <c r="I144" i="2"/>
  <c r="J144" i="2"/>
  <c r="J132" i="2"/>
  <c r="I132" i="2"/>
  <c r="H132" i="2"/>
  <c r="G132" i="2"/>
  <c r="G201" i="2"/>
  <c r="H201" i="2"/>
  <c r="I201" i="2"/>
  <c r="J201" i="2"/>
  <c r="G204" i="2"/>
  <c r="H204" i="2"/>
  <c r="I204" i="2"/>
  <c r="J204" i="2"/>
  <c r="G192" i="2"/>
  <c r="H192" i="2"/>
  <c r="I192" i="2"/>
  <c r="J192" i="2"/>
  <c r="G195" i="2"/>
  <c r="H195" i="2"/>
  <c r="I195" i="2"/>
  <c r="J195" i="2"/>
  <c r="G198" i="2"/>
  <c r="H198" i="2"/>
  <c r="I198" i="2"/>
  <c r="J198" i="2"/>
  <c r="G189" i="2"/>
  <c r="H189" i="2"/>
  <c r="I189" i="2"/>
  <c r="J189" i="2"/>
  <c r="G186" i="2"/>
  <c r="H186" i="2"/>
  <c r="I186" i="2"/>
  <c r="J186" i="2"/>
  <c r="G180" i="2"/>
  <c r="H180" i="2"/>
  <c r="I180" i="2"/>
  <c r="J180" i="2"/>
  <c r="G183" i="2"/>
  <c r="H183" i="2"/>
  <c r="I183" i="2"/>
  <c r="J183" i="2"/>
  <c r="G171" i="2"/>
  <c r="H171" i="2"/>
  <c r="I171" i="2"/>
  <c r="J171" i="2"/>
  <c r="G174" i="2"/>
  <c r="H174" i="2"/>
  <c r="I174" i="2"/>
  <c r="J174" i="2"/>
  <c r="G177" i="2"/>
  <c r="H177" i="2"/>
  <c r="I177" i="2"/>
  <c r="J177" i="2"/>
  <c r="J150" i="2"/>
  <c r="J153" i="2"/>
  <c r="J156" i="2"/>
  <c r="J159" i="2"/>
  <c r="J162" i="2"/>
  <c r="J165" i="2"/>
  <c r="J168" i="2"/>
  <c r="I150" i="2"/>
  <c r="I153" i="2"/>
  <c r="I156" i="2"/>
  <c r="I159" i="2"/>
  <c r="I162" i="2"/>
  <c r="I165" i="2"/>
  <c r="I168" i="2"/>
  <c r="H150" i="2"/>
  <c r="H153" i="2"/>
  <c r="H156" i="2"/>
  <c r="H159" i="2"/>
  <c r="H162" i="2"/>
  <c r="H165" i="2"/>
  <c r="H168" i="2"/>
  <c r="J147" i="2"/>
  <c r="I147" i="2"/>
  <c r="H147" i="2"/>
  <c r="G150" i="2"/>
  <c r="G153" i="2"/>
  <c r="G156" i="2"/>
  <c r="G159" i="2"/>
  <c r="G162" i="2"/>
  <c r="G165" i="2"/>
  <c r="G168" i="2"/>
  <c r="G147" i="2"/>
  <c r="U347" i="1"/>
  <c r="U350" i="1"/>
  <c r="U353" i="1"/>
  <c r="U356" i="1"/>
  <c r="U359" i="1"/>
  <c r="U182" i="1"/>
  <c r="U185" i="1"/>
  <c r="U188" i="1"/>
  <c r="U191" i="1"/>
  <c r="U107" i="1"/>
  <c r="U110" i="1"/>
  <c r="U113" i="1"/>
  <c r="U116" i="1"/>
  <c r="U119" i="1"/>
  <c r="U77" i="1"/>
  <c r="U80" i="1"/>
  <c r="U83" i="1"/>
  <c r="U86" i="1"/>
  <c r="U89" i="1"/>
  <c r="U62" i="1"/>
  <c r="U65" i="1"/>
  <c r="U68" i="1"/>
  <c r="U71" i="1"/>
  <c r="U74" i="1"/>
  <c r="U47" i="1"/>
  <c r="U50" i="1"/>
  <c r="U53" i="1"/>
  <c r="U56" i="1"/>
  <c r="U59" i="1"/>
  <c r="U14" i="1"/>
  <c r="U443" i="1"/>
  <c r="U5" i="1"/>
  <c r="U8" i="1"/>
  <c r="U11" i="1"/>
  <c r="U17" i="1"/>
  <c r="U20" i="1"/>
  <c r="U23" i="1"/>
  <c r="U26" i="1"/>
  <c r="U29" i="1"/>
  <c r="U32" i="1"/>
  <c r="U35" i="1"/>
  <c r="U38" i="1"/>
  <c r="U41" i="1"/>
  <c r="U44" i="1"/>
  <c r="U92" i="1"/>
  <c r="U95" i="1"/>
  <c r="U98" i="1"/>
  <c r="U101" i="1"/>
  <c r="U104" i="1"/>
  <c r="U122" i="1"/>
  <c r="U125" i="1"/>
  <c r="U128" i="1"/>
  <c r="U131" i="1"/>
  <c r="U134" i="1"/>
  <c r="U137" i="1"/>
  <c r="U140" i="1"/>
  <c r="U143" i="1"/>
  <c r="U146" i="1"/>
  <c r="U149" i="1"/>
  <c r="U152" i="1"/>
  <c r="U155" i="1"/>
  <c r="U158" i="1"/>
  <c r="U161" i="1"/>
  <c r="U164" i="1"/>
  <c r="U167" i="1"/>
  <c r="U170" i="1"/>
  <c r="U173" i="1"/>
  <c r="U176" i="1"/>
  <c r="U179" i="1"/>
  <c r="U194" i="1"/>
  <c r="U197" i="1"/>
  <c r="U200" i="1"/>
  <c r="U203" i="1"/>
  <c r="U206" i="1"/>
  <c r="U209" i="1"/>
  <c r="U212" i="1"/>
  <c r="U215" i="1"/>
  <c r="U218" i="1"/>
  <c r="U221" i="1"/>
  <c r="U224" i="1"/>
  <c r="U227" i="1"/>
  <c r="U230" i="1"/>
  <c r="U233" i="1"/>
  <c r="U236" i="1"/>
  <c r="U239" i="1"/>
  <c r="U242" i="1"/>
  <c r="U245" i="1"/>
  <c r="U248" i="1"/>
  <c r="U251" i="1"/>
  <c r="U254" i="1"/>
  <c r="U257" i="1"/>
  <c r="U260" i="1"/>
  <c r="U263" i="1"/>
  <c r="U266" i="1"/>
  <c r="U269" i="1"/>
  <c r="U272" i="1"/>
  <c r="U275" i="1"/>
  <c r="U278" i="1"/>
  <c r="U281" i="1"/>
  <c r="U284" i="1"/>
  <c r="U287" i="1"/>
  <c r="U290" i="1"/>
  <c r="U293" i="1"/>
  <c r="U296" i="1"/>
  <c r="U299" i="1"/>
  <c r="U302" i="1"/>
  <c r="U305" i="1"/>
  <c r="U308" i="1"/>
  <c r="U311" i="1"/>
  <c r="U314" i="1"/>
  <c r="U317" i="1"/>
  <c r="U320" i="1"/>
  <c r="U323" i="1"/>
  <c r="U326" i="1"/>
  <c r="U329" i="1"/>
  <c r="U332" i="1"/>
  <c r="U335" i="1"/>
  <c r="U338" i="1"/>
  <c r="U341" i="1"/>
  <c r="U344" i="1"/>
  <c r="U362" i="1"/>
  <c r="U365" i="1"/>
  <c r="U368" i="1"/>
  <c r="U371" i="1"/>
  <c r="U374" i="1"/>
  <c r="U377" i="1"/>
  <c r="U380" i="1"/>
  <c r="U383" i="1"/>
  <c r="U386" i="1"/>
  <c r="U389" i="1"/>
  <c r="U392" i="1"/>
  <c r="U395" i="1"/>
  <c r="U398" i="1"/>
  <c r="U401" i="1"/>
  <c r="U404" i="1"/>
  <c r="U407" i="1"/>
  <c r="U410" i="1"/>
  <c r="U413" i="1"/>
  <c r="U416" i="1"/>
  <c r="U419" i="1"/>
  <c r="U422" i="1"/>
  <c r="U425" i="1"/>
  <c r="U428" i="1"/>
  <c r="U431" i="1"/>
  <c r="U434" i="1"/>
  <c r="U437" i="1"/>
  <c r="U440" i="1"/>
  <c r="U446" i="1"/>
  <c r="U449" i="1"/>
  <c r="U452" i="1"/>
  <c r="U455" i="1"/>
  <c r="U458" i="1"/>
  <c r="U461" i="1"/>
  <c r="U2" i="1"/>
  <c r="H240" i="2"/>
  <c r="J240" i="2"/>
  <c r="H243" i="2"/>
  <c r="J243" i="2"/>
  <c r="H246" i="2"/>
  <c r="J246" i="2"/>
  <c r="H249" i="2"/>
  <c r="J249" i="2"/>
  <c r="H252" i="2"/>
  <c r="J252" i="2"/>
  <c r="H255" i="2"/>
  <c r="J255" i="2"/>
  <c r="H258" i="2"/>
  <c r="J258" i="2"/>
  <c r="H261" i="2"/>
  <c r="J261" i="2"/>
  <c r="J210" i="2"/>
  <c r="J213" i="2"/>
  <c r="J216" i="2"/>
  <c r="J219" i="2"/>
  <c r="J222" i="2"/>
  <c r="J225" i="2"/>
  <c r="J228" i="2"/>
  <c r="J231" i="2"/>
  <c r="J234" i="2"/>
  <c r="J237" i="2"/>
  <c r="J207" i="2"/>
  <c r="J96" i="2"/>
  <c r="J99" i="2"/>
  <c r="J102" i="2"/>
  <c r="J105" i="2"/>
  <c r="J108" i="2"/>
  <c r="J111" i="2"/>
  <c r="J114" i="2"/>
  <c r="J117" i="2"/>
  <c r="J120" i="2"/>
  <c r="J123" i="2"/>
  <c r="J126" i="2"/>
  <c r="J129" i="2"/>
  <c r="J87" i="2"/>
  <c r="J90" i="2"/>
  <c r="J93" i="2"/>
  <c r="P545" i="1"/>
  <c r="P542" i="1"/>
  <c r="P539" i="1"/>
  <c r="P548" i="1"/>
  <c r="G261" i="2"/>
  <c r="G258" i="2"/>
  <c r="G255" i="2"/>
  <c r="G252" i="2"/>
  <c r="G249" i="2"/>
  <c r="G246" i="2"/>
  <c r="G243" i="2"/>
  <c r="G240" i="2"/>
  <c r="H237" i="2"/>
  <c r="G237" i="2"/>
  <c r="H234" i="2"/>
  <c r="G234" i="2"/>
  <c r="H231" i="2"/>
  <c r="G231" i="2"/>
  <c r="H228" i="2"/>
  <c r="G228" i="2"/>
  <c r="H225" i="2"/>
  <c r="G225" i="2"/>
  <c r="H222" i="2"/>
  <c r="G222" i="2"/>
  <c r="H219" i="2"/>
  <c r="G219" i="2"/>
  <c r="H216" i="2"/>
  <c r="G216" i="2"/>
  <c r="H213" i="2"/>
  <c r="G213" i="2"/>
  <c r="H210" i="2"/>
  <c r="G210" i="2"/>
  <c r="H207" i="2"/>
  <c r="G207" i="2"/>
  <c r="H129" i="2"/>
  <c r="H126" i="2"/>
  <c r="G126" i="2"/>
  <c r="H123" i="2"/>
  <c r="G123" i="2"/>
  <c r="H120" i="2"/>
  <c r="G120" i="2"/>
  <c r="H117" i="2"/>
  <c r="G117" i="2"/>
  <c r="H114" i="2"/>
  <c r="G114" i="2"/>
  <c r="H111" i="2"/>
  <c r="G111" i="2"/>
  <c r="H108" i="2"/>
  <c r="G108" i="2"/>
  <c r="H105" i="2"/>
  <c r="G105" i="2"/>
  <c r="H102" i="2"/>
  <c r="G102" i="2"/>
  <c r="H99" i="2"/>
  <c r="G99" i="2"/>
  <c r="H96" i="2"/>
  <c r="G96" i="2"/>
  <c r="H93" i="2"/>
  <c r="G93" i="2"/>
  <c r="H90" i="2"/>
  <c r="G90" i="2"/>
  <c r="H87" i="2"/>
  <c r="G87" i="2"/>
  <c r="O203" i="1"/>
  <c r="O202" i="1"/>
  <c r="O201" i="1"/>
  <c r="O200" i="1"/>
  <c r="O199" i="1"/>
  <c r="N203" i="1"/>
  <c r="N202" i="1"/>
  <c r="N201" i="1"/>
  <c r="N200" i="1"/>
  <c r="N199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8" i="1"/>
  <c r="C79" i="1" s="1"/>
  <c r="C80" i="1" s="1"/>
  <c r="C81" i="1" s="1"/>
  <c r="C82" i="1" s="1"/>
  <c r="C83" i="1" s="1"/>
  <c r="C84" i="1" s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86" i="1"/>
  <c r="C87" i="1" s="1"/>
  <c r="C88" i="1" s="1"/>
  <c r="C89" i="1" s="1"/>
  <c r="C90" i="1" s="1"/>
  <c r="C91" i="1" s="1"/>
  <c r="C92" i="1" s="1"/>
  <c r="G29" i="7"/>
  <c r="E29" i="7"/>
  <c r="G28" i="7"/>
  <c r="E28" i="7"/>
  <c r="H28" i="7" s="1"/>
  <c r="I28" i="7" s="1"/>
  <c r="G27" i="7"/>
  <c r="E27" i="7"/>
  <c r="G26" i="7"/>
  <c r="E26" i="7"/>
  <c r="H26" i="7" s="1"/>
  <c r="I26" i="7" s="1"/>
  <c r="G25" i="7"/>
  <c r="E25" i="7"/>
  <c r="G24" i="7"/>
  <c r="E24" i="7"/>
  <c r="H24" i="7" s="1"/>
  <c r="I24" i="7" s="1"/>
  <c r="G23" i="7"/>
  <c r="E23" i="7"/>
  <c r="G22" i="7"/>
  <c r="E22" i="7"/>
  <c r="H22" i="7" s="1"/>
  <c r="I22" i="7" s="1"/>
  <c r="G21" i="7"/>
  <c r="E21" i="7"/>
  <c r="H21" i="7"/>
  <c r="I21" i="7" s="1"/>
  <c r="G20" i="7"/>
  <c r="E20" i="7"/>
  <c r="G19" i="7"/>
  <c r="E19" i="7"/>
  <c r="G18" i="7"/>
  <c r="H18" i="7" s="1"/>
  <c r="I18" i="7" s="1"/>
  <c r="E18" i="7"/>
  <c r="H27" i="7"/>
  <c r="I27" i="7" s="1"/>
  <c r="H23" i="7"/>
  <c r="I23" i="7" s="1"/>
  <c r="H29" i="7"/>
  <c r="I29" i="7" s="1"/>
  <c r="H25" i="7"/>
  <c r="I25" i="7" s="1"/>
  <c r="P476" i="1"/>
  <c r="P473" i="1"/>
  <c r="P470" i="1"/>
  <c r="P467" i="1"/>
  <c r="P464" i="1"/>
  <c r="P446" i="1"/>
  <c r="P443" i="1"/>
  <c r="P440" i="1"/>
  <c r="P437" i="1"/>
  <c r="P434" i="1"/>
  <c r="P431" i="1"/>
  <c r="P428" i="1"/>
  <c r="P425" i="1"/>
  <c r="P422" i="1"/>
  <c r="P419" i="1"/>
  <c r="E12" i="7"/>
  <c r="G12" i="7"/>
  <c r="E13" i="7"/>
  <c r="G13" i="7"/>
  <c r="E14" i="7"/>
  <c r="G14" i="7"/>
  <c r="E9" i="7"/>
  <c r="G9" i="7"/>
  <c r="E10" i="7"/>
  <c r="G10" i="7"/>
  <c r="E11" i="7"/>
  <c r="G11" i="7"/>
  <c r="E6" i="7"/>
  <c r="H6" i="7" s="1"/>
  <c r="I6" i="7" s="1"/>
  <c r="G6" i="7"/>
  <c r="E7" i="7"/>
  <c r="H7" i="7" s="1"/>
  <c r="I7" i="7" s="1"/>
  <c r="G7" i="7"/>
  <c r="E8" i="7"/>
  <c r="H8" i="7" s="1"/>
  <c r="I8" i="7" s="1"/>
  <c r="G8" i="7"/>
  <c r="E3" i="7"/>
  <c r="H3" i="7" s="1"/>
  <c r="I3" i="7" s="1"/>
  <c r="J3" i="7" s="1"/>
  <c r="G3" i="7"/>
  <c r="E4" i="7"/>
  <c r="H4" i="7" s="1"/>
  <c r="I4" i="7" s="1"/>
  <c r="G4" i="7"/>
  <c r="E5" i="7"/>
  <c r="G5" i="7"/>
  <c r="H5" i="7" s="1"/>
  <c r="I5" i="7" s="1"/>
  <c r="G56" i="1"/>
  <c r="H36" i="2"/>
  <c r="G30" i="2"/>
  <c r="G27" i="2"/>
  <c r="D93" i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G36" i="2"/>
  <c r="H54" i="2"/>
  <c r="G54" i="2"/>
  <c r="H51" i="2"/>
  <c r="G51" i="2"/>
  <c r="H48" i="2"/>
  <c r="G48" i="2"/>
  <c r="H45" i="2"/>
  <c r="G45" i="2"/>
  <c r="H42" i="2"/>
  <c r="G42" i="2"/>
  <c r="H39" i="2"/>
  <c r="G39" i="2"/>
  <c r="H33" i="2"/>
  <c r="G33" i="2"/>
  <c r="H30" i="2"/>
  <c r="H27" i="2"/>
  <c r="H10" i="2"/>
  <c r="G10" i="2"/>
  <c r="H8" i="2"/>
  <c r="G8" i="2"/>
  <c r="H6" i="2"/>
  <c r="G6" i="2"/>
  <c r="H4" i="2"/>
  <c r="G4" i="2"/>
  <c r="H2" i="2"/>
  <c r="G2" i="2"/>
  <c r="F5" i="1"/>
  <c r="F6" i="1"/>
  <c r="F7" i="1"/>
  <c r="F8" i="1"/>
  <c r="F61" i="1"/>
  <c r="F60" i="1"/>
  <c r="F59" i="1"/>
  <c r="F58" i="1"/>
  <c r="F56" i="1"/>
  <c r="F55" i="1"/>
  <c r="F54" i="1"/>
  <c r="F53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5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15" i="1"/>
  <c r="F14" i="1"/>
  <c r="F13" i="1"/>
  <c r="F12" i="1"/>
  <c r="F11" i="1"/>
  <c r="F10" i="1"/>
  <c r="F9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J6" i="7" l="1"/>
  <c r="H10" i="7"/>
  <c r="I10" i="7" s="1"/>
  <c r="H14" i="7"/>
  <c r="I14" i="7" s="1"/>
  <c r="H12" i="7"/>
  <c r="I12" i="7" s="1"/>
  <c r="J12" i="7" s="1"/>
  <c r="H20" i="7"/>
  <c r="I20" i="7" s="1"/>
  <c r="H11" i="7"/>
  <c r="I11" i="7" s="1"/>
  <c r="H9" i="7"/>
  <c r="I9" i="7" s="1"/>
  <c r="H13" i="7"/>
  <c r="I13" i="7" s="1"/>
  <c r="J24" i="7"/>
  <c r="H19" i="7"/>
  <c r="I19" i="7" s="1"/>
  <c r="J9" i="7"/>
  <c r="J21" i="7"/>
  <c r="J27" i="7"/>
  <c r="J18" i="7"/>
</calcChain>
</file>

<file path=xl/sharedStrings.xml><?xml version="1.0" encoding="utf-8"?>
<sst xmlns="http://schemas.openxmlformats.org/spreadsheetml/2006/main" count="1674" uniqueCount="170">
  <si>
    <t>Date</t>
  </si>
  <si>
    <t>Sampling Location</t>
  </si>
  <si>
    <t>RC</t>
  </si>
  <si>
    <t>RD</t>
  </si>
  <si>
    <t>RP</t>
  </si>
  <si>
    <t>HC</t>
  </si>
  <si>
    <t>HA</t>
  </si>
  <si>
    <t>Vial # for Analyses</t>
  </si>
  <si>
    <t>Slot #</t>
  </si>
  <si>
    <t>Vial #</t>
  </si>
  <si>
    <t>Serial #</t>
  </si>
  <si>
    <t>13-679</t>
  </si>
  <si>
    <t>11-135</t>
  </si>
  <si>
    <t>12-369</t>
  </si>
  <si>
    <t>10-135</t>
  </si>
  <si>
    <t>13-410</t>
  </si>
  <si>
    <t>13-423</t>
  </si>
  <si>
    <t>10-972</t>
  </si>
  <si>
    <t>11-146</t>
  </si>
  <si>
    <t>12-005</t>
  </si>
  <si>
    <t>10-813</t>
  </si>
  <si>
    <t>N/A</t>
  </si>
  <si>
    <t>labeled</t>
  </si>
  <si>
    <t>12-751</t>
  </si>
  <si>
    <t>12-857</t>
  </si>
  <si>
    <t>13-326</t>
  </si>
  <si>
    <t>12-918</t>
  </si>
  <si>
    <t>13-467</t>
  </si>
  <si>
    <t>10-476</t>
  </si>
  <si>
    <t>13-256</t>
  </si>
  <si>
    <t>10-730</t>
  </si>
  <si>
    <t>11-810</t>
  </si>
  <si>
    <t>11-567</t>
  </si>
  <si>
    <t>12-753</t>
  </si>
  <si>
    <t>12-978</t>
  </si>
  <si>
    <t>13-136</t>
  </si>
  <si>
    <t>13-697</t>
  </si>
  <si>
    <t>11-128</t>
  </si>
  <si>
    <r>
      <t>[NO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]</t>
    </r>
  </si>
  <si>
    <t>TN</t>
  </si>
  <si>
    <t>pH</t>
  </si>
  <si>
    <t>13-345</t>
  </si>
  <si>
    <t>12-875</t>
  </si>
  <si>
    <t>12-991</t>
  </si>
  <si>
    <t>12-600</t>
  </si>
  <si>
    <t>13-617</t>
  </si>
  <si>
    <t>12-683</t>
  </si>
  <si>
    <t>10-097</t>
  </si>
  <si>
    <t>12-922</t>
  </si>
  <si>
    <t>12-059</t>
  </si>
  <si>
    <t>12-975</t>
  </si>
  <si>
    <t>11-764</t>
  </si>
  <si>
    <t>10-336</t>
  </si>
  <si>
    <t>10-627</t>
  </si>
  <si>
    <t>13-123</t>
  </si>
  <si>
    <t>10-746</t>
  </si>
  <si>
    <t>*Harvest occurred on fields neighboring drainage tile</t>
  </si>
  <si>
    <t>*Rained the previous 2 days (.1 and .24 inches)</t>
  </si>
  <si>
    <r>
      <t>Temp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</si>
  <si>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t>13-387</t>
  </si>
  <si>
    <t>11-588</t>
  </si>
  <si>
    <t>11-009</t>
  </si>
  <si>
    <t>12-664</t>
  </si>
  <si>
    <t>13-062</t>
  </si>
  <si>
    <t>11-205</t>
  </si>
  <si>
    <t>10-330</t>
  </si>
  <si>
    <t>11-766</t>
  </si>
  <si>
    <t>10-453</t>
  </si>
  <si>
    <t>10-581</t>
  </si>
  <si>
    <t>11-163</t>
  </si>
  <si>
    <t>12-138</t>
  </si>
  <si>
    <t>10-793</t>
  </si>
  <si>
    <t>12-268</t>
  </si>
  <si>
    <t>12-473</t>
  </si>
  <si>
    <t>NPOC (DOC)</t>
  </si>
  <si>
    <t>DO%</t>
  </si>
  <si>
    <t>13-442</t>
  </si>
  <si>
    <t>11-433</t>
  </si>
  <si>
    <t>11-736</t>
  </si>
  <si>
    <t>11-614</t>
  </si>
  <si>
    <t>12-290</t>
  </si>
  <si>
    <t>10-156</t>
  </si>
  <si>
    <t>12-621</t>
  </si>
  <si>
    <t>12-040</t>
  </si>
  <si>
    <t>11-912</t>
  </si>
  <si>
    <t>10-934</t>
  </si>
  <si>
    <t>13-091</t>
  </si>
  <si>
    <t>12-529</t>
  </si>
  <si>
    <t>10-555</t>
  </si>
  <si>
    <t>12-323</t>
  </si>
  <si>
    <t>12-907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</si>
  <si>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(ppm)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</si>
  <si>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(ppm)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</si>
  <si>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(ppm)</t>
    </r>
  </si>
  <si>
    <t>Average CH4</t>
  </si>
  <si>
    <t>Average N2O</t>
  </si>
  <si>
    <t>*started using new YSI to measure pH, temp, DO</t>
  </si>
  <si>
    <t>Rice Cannon, Heath Cannon, and Rice Decker nearly completely frozen over</t>
  </si>
  <si>
    <t>No ice at Rice Pipe</t>
  </si>
  <si>
    <t>Could not break through ice at Heath Albers</t>
  </si>
  <si>
    <t>Rice Cannon, Heath Cannon, and Rice Decker completely frozen over but we could break through ice with hammer</t>
  </si>
  <si>
    <t>Heath Albers 50% ice cover</t>
  </si>
  <si>
    <t>Today we sampled an area of open water downstream of the bridge, next to the shore.  Not sure if groundwater or stream water.</t>
  </si>
  <si>
    <t>Today we pounded a hole in the center of the creek so there is no YSI data.  Compare water/gas data to sample taken on Jan 25.</t>
  </si>
  <si>
    <t>RC partially frozen, did not need to break through ice</t>
  </si>
  <si>
    <t>RD, HA, HC Completely frozen - broke through RD/HC with hammer/stake</t>
  </si>
  <si>
    <t>Went back to HA with ice auger on 2/14</t>
  </si>
  <si>
    <t>RP not frozen</t>
  </si>
  <si>
    <t>No YSI for HC, hole not big enough</t>
  </si>
  <si>
    <t>HC 1</t>
  </si>
  <si>
    <t>HC 2</t>
  </si>
  <si>
    <t>HC 3</t>
  </si>
  <si>
    <t>RD 1</t>
  </si>
  <si>
    <t>RD 2</t>
  </si>
  <si>
    <t>RD 3</t>
  </si>
  <si>
    <t>RC 1</t>
  </si>
  <si>
    <t xml:space="preserve">RC 2 </t>
  </si>
  <si>
    <t>RC 3</t>
  </si>
  <si>
    <t xml:space="preserve">HA 1 </t>
  </si>
  <si>
    <t>HA 2</t>
  </si>
  <si>
    <t>HA 3</t>
  </si>
  <si>
    <t>Tin Weight (g)</t>
  </si>
  <si>
    <t>w/ Wet Sediment (g)</t>
  </si>
  <si>
    <t>Dried (g)</t>
  </si>
  <si>
    <t>Burned (g)</t>
  </si>
  <si>
    <t>Dried + Tin (g)</t>
  </si>
  <si>
    <t>Burned + Tin (g)</t>
  </si>
  <si>
    <t>% OM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</si>
  <si>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(g)</t>
    </r>
  </si>
  <si>
    <t>rained a lot this week</t>
  </si>
  <si>
    <t>rained prior to sampling but water level was lower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</si>
  <si>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</si>
  <si>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</si>
  <si>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Width (m)</t>
  </si>
  <si>
    <t>Depth (m)</t>
  </si>
  <si>
    <t>Velocity (m/s)</t>
  </si>
  <si>
    <t>Fall</t>
  </si>
  <si>
    <t>Sediment Collected 4/22/16</t>
  </si>
  <si>
    <t>RC 2</t>
  </si>
  <si>
    <t>FALL</t>
  </si>
  <si>
    <t>SPRING</t>
  </si>
  <si>
    <t>% ORGANIC MATTER</t>
  </si>
  <si>
    <t>*not the exact same location…?</t>
  </si>
  <si>
    <t>RC1</t>
  </si>
  <si>
    <t>RD1</t>
  </si>
  <si>
    <t>RD2</t>
  </si>
  <si>
    <t>RD3</t>
  </si>
  <si>
    <t>RP1</t>
  </si>
  <si>
    <t>RP2</t>
  </si>
  <si>
    <t>RP3</t>
  </si>
  <si>
    <t>HC1</t>
  </si>
  <si>
    <t>HC2</t>
  </si>
  <si>
    <t>HC3</t>
  </si>
  <si>
    <t>HA1</t>
  </si>
  <si>
    <t>HA2</t>
  </si>
  <si>
    <t>HA3</t>
  </si>
  <si>
    <t>RC2</t>
  </si>
  <si>
    <t>RC3</t>
  </si>
  <si>
    <t>mean nitrate</t>
  </si>
  <si>
    <t>SE nitrate</t>
  </si>
  <si>
    <t>Conductivity</t>
  </si>
  <si>
    <t>N2O standard error</t>
  </si>
  <si>
    <t>phosphate</t>
  </si>
  <si>
    <t>ran on 4 Apr 2017</t>
  </si>
  <si>
    <t>CH4 standard error</t>
  </si>
  <si>
    <t>ran on 7 Apr 17</t>
  </si>
  <si>
    <t>analyzed on 11 APR</t>
  </si>
  <si>
    <t>DOC</t>
  </si>
  <si>
    <t>SE DOC</t>
  </si>
  <si>
    <t>Gas concentrations are NOT corrected for dilution. To correct by dilution, multiply by 2. (20mL gas from headspace of syringe pushed into a 20mL vial flushed with N2.)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</si>
</sst>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1"/>
      <color rgb="FF9C0006"/>
      <name val="Calibri"/>
      <family val="2"/>
      <scheme val="minor"/>
    </font>
    <font>
      <sz val="11"/>
      <color indexed="206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0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4" applyNumberFormat="0" applyAlignment="0" applyProtection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10" fillId="4" borderId="0" xfId="13"/>
    <xf numFmtId="0" fontId="1" fillId="0" borderId="2" xfId="0" applyFont="1" applyBorder="1" applyAlignment="1">
      <alignment horizontal="center" vertical="center"/>
    </xf>
    <xf numFmtId="0" fontId="11" fillId="0" borderId="0" xfId="0" applyFont="1"/>
    <xf numFmtId="0" fontId="8" fillId="3" borderId="4" xfId="9"/>
    <xf numFmtId="1" fontId="0" fillId="0" borderId="0" xfId="0" applyNumberFormat="1"/>
    <xf numFmtId="0" fontId="12" fillId="5" borderId="0" xfId="216"/>
    <xf numFmtId="165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/>
    <xf numFmtId="16" fontId="0" fillId="0" borderId="3" xfId="0" applyNumberFormat="1" applyBorder="1"/>
    <xf numFmtId="0" fontId="0" fillId="0" borderId="3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0" fillId="4" borderId="0" xfId="13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quotePrefix="1" applyNumberFormat="1" applyFont="1" applyAlignment="1">
      <alignment horizontal="center" vertical="center"/>
    </xf>
    <xf numFmtId="0" fontId="12" fillId="5" borderId="0" xfId="216" quotePrefix="1" applyNumberFormat="1" applyFont="1" applyAlignment="1">
      <alignment horizontal="center" vertical="center"/>
    </xf>
    <xf numFmtId="0" fontId="10" fillId="4" borderId="0" xfId="13" applyAlignment="1">
      <alignment horizontal="center" vertical="center"/>
    </xf>
    <xf numFmtId="0" fontId="10" fillId="4" borderId="2" xfId="13" applyBorder="1" applyAlignment="1">
      <alignment horizontal="center" vertical="center"/>
    </xf>
    <xf numFmtId="0" fontId="12" fillId="5" borderId="0" xfId="216" quotePrefix="1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13" fillId="0" borderId="3" xfId="0" quotePrefix="1" applyNumberFormat="1" applyFont="1" applyBorder="1" applyAlignment="1">
      <alignment horizontal="center" vertical="center"/>
    </xf>
    <xf numFmtId="0" fontId="13" fillId="0" borderId="2" xfId="0" quotePrefix="1" applyNumberFormat="1" applyFont="1" applyBorder="1" applyAlignment="1">
      <alignment horizontal="center" vertical="center"/>
    </xf>
    <xf numFmtId="0" fontId="10" fillId="4" borderId="0" xfId="13" quotePrefix="1" applyNumberFormat="1" applyFont="1" applyAlignment="1">
      <alignment horizontal="center" vertical="center"/>
    </xf>
    <xf numFmtId="0" fontId="0" fillId="0" borderId="7" xfId="0" quotePrefix="1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quotePrefix="1" applyNumberFormat="1" applyFont="1" applyAlignment="1">
      <alignment horizontal="center" vertical="center"/>
    </xf>
    <xf numFmtId="0" fontId="10" fillId="4" borderId="0" xfId="13" applyNumberFormat="1" applyAlignment="1">
      <alignment horizontal="center" vertical="center"/>
    </xf>
    <xf numFmtId="0" fontId="10" fillId="4" borderId="2" xfId="13" applyNumberFormat="1" applyBorder="1" applyAlignment="1">
      <alignment horizontal="center" vertical="center"/>
    </xf>
    <xf numFmtId="0" fontId="10" fillId="4" borderId="3" xfId="13" applyNumberFormat="1" applyBorder="1" applyAlignment="1">
      <alignment horizontal="center" vertical="center"/>
    </xf>
    <xf numFmtId="0" fontId="12" fillId="5" borderId="2" xfId="216" applyNumberFormat="1" applyBorder="1" applyAlignment="1">
      <alignment horizontal="center" vertical="center"/>
    </xf>
    <xf numFmtId="0" fontId="10" fillId="4" borderId="0" xfId="13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quotePrefix="1" applyNumberFormat="1" applyBorder="1" applyAlignment="1">
      <alignment horizontal="center" vertical="center"/>
    </xf>
    <xf numFmtId="165" fontId="0" fillId="0" borderId="0" xfId="0" applyNumberFormat="1"/>
    <xf numFmtId="0" fontId="0" fillId="0" borderId="3" xfId="0" applyBorder="1"/>
    <xf numFmtId="1" fontId="0" fillId="0" borderId="0" xfId="0" quotePrefix="1" applyNumberFormat="1" applyAlignment="1">
      <alignment horizontal="center"/>
    </xf>
    <xf numFmtId="0" fontId="10" fillId="4" borderId="0" xfId="13" applyNumberFormat="1" applyBorder="1" applyAlignment="1">
      <alignment horizontal="center" vertical="center"/>
    </xf>
    <xf numFmtId="0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66" fontId="0" fillId="0" borderId="0" xfId="0" applyNumberFormat="1"/>
    <xf numFmtId="0" fontId="14" fillId="0" borderId="0" xfId="0" applyFont="1"/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4" borderId="0" xfId="13" applyNumberFormat="1" applyAlignment="1">
      <alignment horizontal="center"/>
    </xf>
    <xf numFmtId="0" fontId="10" fillId="4" borderId="0" xfId="13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3" fillId="0" borderId="0" xfId="0" quotePrefix="1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12" fillId="5" borderId="0" xfId="216" quotePrefix="1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quotePrefix="1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16" fontId="0" fillId="0" borderId="0" xfId="0" applyNumberFormat="1" applyBorder="1"/>
    <xf numFmtId="0" fontId="0" fillId="0" borderId="0" xfId="0" applyFont="1"/>
    <xf numFmtId="0" fontId="0" fillId="0" borderId="0" xfId="0" quotePrefix="1" applyNumberFormat="1"/>
    <xf numFmtId="0" fontId="10" fillId="4" borderId="2" xfId="13" applyBorder="1"/>
    <xf numFmtId="166" fontId="14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14" fontId="10" fillId="4" borderId="0" xfId="13" applyNumberFormat="1"/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</cellXfs>
  <cellStyles count="1039">
    <cellStyle name="Bad" xfId="13" builtinId="27"/>
    <cellStyle name="Check Cell" xfId="9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Neutral" xfId="216" builtinId="28"/>
    <cellStyle name="Normal" xfId="0" builtinId="0"/>
    <cellStyle name="Normal 2" xfId="10" xr:uid="{00000000-0005-0000-0000-00000E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76</xdr:row>
      <xdr:rowOff>0</xdr:rowOff>
    </xdr:from>
    <xdr:to>
      <xdr:col>17</xdr:col>
      <xdr:colOff>190500</xdr:colOff>
      <xdr:row>80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67475" y="15706725"/>
          <a:ext cx="25336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Rained 1.72 inches on 11/11/15 </a:t>
          </a:r>
        </a:p>
        <a:p>
          <a:r>
            <a:rPr lang="en-US" sz="1100"/>
            <a:t>Rice Decker was</a:t>
          </a:r>
          <a:r>
            <a:rPr lang="en-US" sz="1100" baseline="0"/>
            <a:t> actually flowing</a:t>
          </a:r>
        </a:p>
        <a:p>
          <a:r>
            <a:rPr lang="en-US" sz="1100" baseline="0"/>
            <a:t>High amount of particulate matter</a:t>
          </a:r>
        </a:p>
        <a:p>
          <a:r>
            <a:rPr lang="en-US" sz="1100" baseline="0"/>
            <a:t>Significantly higher volume than normal</a:t>
          </a:r>
          <a:endParaRPr lang="en-US" sz="1100"/>
        </a:p>
      </xdr:txBody>
    </xdr:sp>
    <xdr:clientData/>
  </xdr:twoCellAnchor>
  <xdr:twoCellAnchor>
    <xdr:from>
      <xdr:col>13</xdr:col>
      <xdr:colOff>57150</xdr:colOff>
      <xdr:row>181</xdr:row>
      <xdr:rowOff>76200</xdr:rowOff>
    </xdr:from>
    <xdr:to>
      <xdr:col>15</xdr:col>
      <xdr:colOff>285750</xdr:colOff>
      <xdr:row>184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429375" y="35137725"/>
          <a:ext cx="14097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~6" of snow</a:t>
          </a:r>
        </a:p>
        <a:p>
          <a:r>
            <a:rPr lang="en-US" sz="1100"/>
            <a:t>HA partially</a:t>
          </a:r>
          <a:r>
            <a:rPr lang="en-US" sz="1100" baseline="0"/>
            <a:t> frozen</a:t>
          </a:r>
        </a:p>
        <a:p>
          <a:r>
            <a:rPr lang="en-US" sz="1100" baseline="0"/>
            <a:t>Ice at HC</a:t>
          </a:r>
        </a:p>
      </xdr:txBody>
    </xdr:sp>
    <xdr:clientData/>
  </xdr:twoCellAnchor>
  <xdr:twoCellAnchor>
    <xdr:from>
      <xdr:col>13</xdr:col>
      <xdr:colOff>180975</xdr:colOff>
      <xdr:row>151</xdr:row>
      <xdr:rowOff>66675</xdr:rowOff>
    </xdr:from>
    <xdr:to>
      <xdr:col>16</xdr:col>
      <xdr:colOff>619125</xdr:colOff>
      <xdr:row>154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53200" y="29413200"/>
          <a:ext cx="22098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 amount of rainfall (when??)</a:t>
          </a:r>
        </a:p>
        <a:p>
          <a:r>
            <a:rPr lang="en-US" sz="1100"/>
            <a:t>larger volume</a:t>
          </a:r>
          <a:r>
            <a:rPr lang="en-US" sz="1100" baseline="0"/>
            <a:t> of water</a:t>
          </a:r>
        </a:p>
        <a:p>
          <a:r>
            <a:rPr lang="en-US" sz="1100" baseline="0"/>
            <a:t>more coming from tile drainage</a:t>
          </a:r>
          <a:endParaRPr lang="en-US" sz="1100"/>
        </a:p>
      </xdr:txBody>
    </xdr:sp>
    <xdr:clientData/>
  </xdr:twoCellAnchor>
  <xdr:twoCellAnchor>
    <xdr:from>
      <xdr:col>13</xdr:col>
      <xdr:colOff>34636</xdr:colOff>
      <xdr:row>268</xdr:row>
      <xdr:rowOff>25976</xdr:rowOff>
    </xdr:from>
    <xdr:to>
      <xdr:col>17</xdr:col>
      <xdr:colOff>389658</xdr:colOff>
      <xdr:row>274</xdr:row>
      <xdr:rowOff>25977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775863" y="51469635"/>
          <a:ext cx="2788227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RC:</a:t>
          </a:r>
          <a:r>
            <a:rPr lang="en-US" sz="1100" baseline="0"/>
            <a:t> Mostly open water</a:t>
          </a:r>
        </a:p>
        <a:p>
          <a:r>
            <a:rPr lang="en-US" sz="1100"/>
            <a:t>RD: no longer frozen; ice on edges</a:t>
          </a:r>
        </a:p>
        <a:p>
          <a:r>
            <a:rPr lang="en-US" sz="1100"/>
            <a:t>HC:</a:t>
          </a:r>
          <a:r>
            <a:rPr lang="en-US" sz="1100" baseline="0"/>
            <a:t> starting to melt, still couldn't pound a hole big enough for YSI</a:t>
          </a:r>
        </a:p>
        <a:p>
          <a:r>
            <a:rPr lang="en-US" sz="1100" baseline="0"/>
            <a:t>HA: still frozen; starting to melt, able to break through previous hole</a:t>
          </a:r>
          <a:endParaRPr lang="en-US" sz="1100"/>
        </a:p>
      </xdr:txBody>
    </xdr:sp>
    <xdr:clientData/>
  </xdr:twoCellAnchor>
  <xdr:twoCellAnchor>
    <xdr:from>
      <xdr:col>13</xdr:col>
      <xdr:colOff>147205</xdr:colOff>
      <xdr:row>283</xdr:row>
      <xdr:rowOff>8660</xdr:rowOff>
    </xdr:from>
    <xdr:to>
      <xdr:col>17</xdr:col>
      <xdr:colOff>493568</xdr:colOff>
      <xdr:row>289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888432" y="54309819"/>
          <a:ext cx="2779568" cy="11516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RC:</a:t>
          </a:r>
          <a:r>
            <a:rPr lang="en-US" sz="1100" baseline="0"/>
            <a:t> no ice</a:t>
          </a:r>
        </a:p>
        <a:p>
          <a:r>
            <a:rPr lang="en-US" sz="1100" baseline="0"/>
            <a:t>RD: no ice; no enduced ebullition </a:t>
          </a:r>
        </a:p>
        <a:p>
          <a:r>
            <a:rPr lang="en-US" sz="1100" baseline="0"/>
            <a:t>HC: partially frozen in middle and along edges; sampled open water</a:t>
          </a:r>
        </a:p>
        <a:p>
          <a:r>
            <a:rPr lang="en-US" sz="1100" baseline="0"/>
            <a:t>HA: sampling area = open water, some ice upstream</a:t>
          </a:r>
        </a:p>
      </xdr:txBody>
    </xdr:sp>
    <xdr:clientData/>
  </xdr:twoCellAnchor>
  <xdr:twoCellAnchor>
    <xdr:from>
      <xdr:col>13</xdr:col>
      <xdr:colOff>112568</xdr:colOff>
      <xdr:row>298</xdr:row>
      <xdr:rowOff>43296</xdr:rowOff>
    </xdr:from>
    <xdr:to>
      <xdr:col>16</xdr:col>
      <xdr:colOff>398318</xdr:colOff>
      <xdr:row>304</xdr:row>
      <xdr:rowOff>77932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853795" y="57201955"/>
          <a:ext cx="2052205" cy="1177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RC: open water</a:t>
          </a:r>
        </a:p>
        <a:p>
          <a:r>
            <a:rPr lang="en-US" sz="1100"/>
            <a:t>RD: open water; slightly</a:t>
          </a:r>
          <a:r>
            <a:rPr lang="en-US" sz="1100" baseline="0"/>
            <a:t> lower water level</a:t>
          </a:r>
        </a:p>
        <a:p>
          <a:r>
            <a:rPr lang="en-US" sz="1100" baseline="0"/>
            <a:t>HC: still parts of stream frozen</a:t>
          </a:r>
        </a:p>
        <a:p>
          <a:r>
            <a:rPr lang="en-US" sz="1100" baseline="0"/>
            <a:t>HA: same conditions as previous week</a:t>
          </a:r>
          <a:endParaRPr lang="en-US" sz="1100"/>
        </a:p>
      </xdr:txBody>
    </xdr:sp>
    <xdr:clientData/>
  </xdr:twoCellAnchor>
  <xdr:twoCellAnchor>
    <xdr:from>
      <xdr:col>13</xdr:col>
      <xdr:colOff>147205</xdr:colOff>
      <xdr:row>313</xdr:row>
      <xdr:rowOff>43296</xdr:rowOff>
    </xdr:from>
    <xdr:to>
      <xdr:col>16</xdr:col>
      <xdr:colOff>406977</xdr:colOff>
      <xdr:row>317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88432" y="60059455"/>
          <a:ext cx="2026227" cy="7187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RD:</a:t>
          </a:r>
          <a:r>
            <a:rPr lang="en-US" sz="1100" baseline="0"/>
            <a:t> slightly lower water level</a:t>
          </a:r>
        </a:p>
        <a:p>
          <a:r>
            <a:rPr lang="en-US" sz="1100" baseline="0"/>
            <a:t>HC: no longer frozen</a:t>
          </a:r>
        </a:p>
        <a:p>
          <a:r>
            <a:rPr lang="en-US" sz="1100" baseline="0"/>
            <a:t>HA: no ice anywhere</a:t>
          </a:r>
          <a:endParaRPr lang="en-US" sz="1100"/>
        </a:p>
      </xdr:txBody>
    </xdr:sp>
    <xdr:clientData/>
  </xdr:twoCellAnchor>
  <xdr:twoCellAnchor>
    <xdr:from>
      <xdr:col>13</xdr:col>
      <xdr:colOff>51954</xdr:colOff>
      <xdr:row>328</xdr:row>
      <xdr:rowOff>17318</xdr:rowOff>
    </xdr:from>
    <xdr:to>
      <xdr:col>16</xdr:col>
      <xdr:colOff>294408</xdr:colOff>
      <xdr:row>330</xdr:row>
      <xdr:rowOff>121227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793181" y="62890977"/>
          <a:ext cx="2008909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RC: water level slightly</a:t>
          </a:r>
          <a:r>
            <a:rPr lang="en-US" sz="1100" baseline="0"/>
            <a:t> lower</a:t>
          </a:r>
        </a:p>
        <a:p>
          <a:r>
            <a:rPr lang="en-US" sz="1100" baseline="0"/>
            <a:t>RD: ebulliton happening</a:t>
          </a:r>
          <a:endParaRPr lang="en-US" sz="1100"/>
        </a:p>
      </xdr:txBody>
    </xdr:sp>
    <xdr:clientData/>
  </xdr:twoCellAnchor>
  <xdr:twoCellAnchor>
    <xdr:from>
      <xdr:col>13</xdr:col>
      <xdr:colOff>155862</xdr:colOff>
      <xdr:row>358</xdr:row>
      <xdr:rowOff>77933</xdr:rowOff>
    </xdr:from>
    <xdr:to>
      <xdr:col>16</xdr:col>
      <xdr:colOff>60612</xdr:colOff>
      <xdr:row>360</xdr:row>
      <xdr:rowOff>8659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897089" y="68683910"/>
          <a:ext cx="1671205" cy="311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ebulliton happening</a:t>
          </a:r>
          <a:r>
            <a:rPr lang="en-US" sz="1100" baseline="0"/>
            <a:t> at RD</a:t>
          </a:r>
          <a:endParaRPr lang="en-US" sz="1100"/>
        </a:p>
      </xdr:txBody>
    </xdr:sp>
    <xdr:clientData/>
  </xdr:twoCellAnchor>
  <xdr:twoCellAnchor>
    <xdr:from>
      <xdr:col>19</xdr:col>
      <xdr:colOff>263813</xdr:colOff>
      <xdr:row>448</xdr:row>
      <xdr:rowOff>19628</xdr:rowOff>
    </xdr:from>
    <xdr:to>
      <xdr:col>23</xdr:col>
      <xdr:colOff>15585</xdr:colOff>
      <xdr:row>450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106813" y="80067728"/>
          <a:ext cx="2444172" cy="412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Higher water level at Rice</a:t>
          </a:r>
        </a:p>
        <a:p>
          <a:r>
            <a:rPr lang="en-US" sz="1100"/>
            <a:t>Recent</a:t>
          </a:r>
          <a:r>
            <a:rPr lang="en-US" sz="1100" baseline="0"/>
            <a:t> rain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56</xdr:row>
      <xdr:rowOff>152400</xdr:rowOff>
    </xdr:from>
    <xdr:to>
      <xdr:col>10</xdr:col>
      <xdr:colOff>285750</xdr:colOff>
      <xdr:row>59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200650" y="12239625"/>
          <a:ext cx="22955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11/5 and 11/12 samples sent</a:t>
          </a:r>
          <a:r>
            <a:rPr lang="en-US" sz="1100" baseline="0"/>
            <a:t> to Sam. Waiting to get data back.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4"/>
  <sheetViews>
    <sheetView workbookViewId="0">
      <pane ySplit="1" topLeftCell="A49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3.6640625" style="1" customWidth="1"/>
    <col min="2" max="2" width="11.5" customWidth="1"/>
    <col min="3" max="3" width="9.83203125" style="16" customWidth="1"/>
    <col min="12" max="13" width="10.5" style="16" customWidth="1"/>
    <col min="14" max="14" width="10.33203125" customWidth="1"/>
    <col min="15" max="15" width="9.6640625" customWidth="1"/>
    <col min="16" max="16" width="12.6640625" customWidth="1"/>
    <col min="17" max="17" width="10" customWidth="1"/>
    <col min="19" max="19" width="9.1640625" customWidth="1"/>
  </cols>
  <sheetData>
    <row r="1" spans="1:21" ht="31" thickBot="1" x14ac:dyDescent="0.25">
      <c r="A1" s="108" t="s">
        <v>0</v>
      </c>
      <c r="B1" s="3" t="s">
        <v>1</v>
      </c>
      <c r="C1" s="3" t="s">
        <v>7</v>
      </c>
      <c r="D1" s="2" t="s">
        <v>8</v>
      </c>
      <c r="E1" s="2" t="s">
        <v>38</v>
      </c>
      <c r="F1" s="18" t="s">
        <v>74</v>
      </c>
      <c r="G1" s="15" t="s">
        <v>39</v>
      </c>
      <c r="H1" s="15" t="s">
        <v>131</v>
      </c>
      <c r="I1" s="15" t="s">
        <v>132</v>
      </c>
      <c r="J1" s="15" t="s">
        <v>40</v>
      </c>
      <c r="K1" s="15" t="s">
        <v>75</v>
      </c>
      <c r="L1" s="18" t="s">
        <v>58</v>
      </c>
      <c r="M1" s="85" t="s">
        <v>160</v>
      </c>
      <c r="N1" s="38" t="s">
        <v>133</v>
      </c>
      <c r="O1" s="38" t="s">
        <v>134</v>
      </c>
      <c r="P1" s="38" t="s">
        <v>135</v>
      </c>
      <c r="Q1" s="38" t="s">
        <v>158</v>
      </c>
      <c r="R1" s="38" t="s">
        <v>159</v>
      </c>
      <c r="S1" s="38" t="s">
        <v>167</v>
      </c>
      <c r="T1" s="38" t="s">
        <v>168</v>
      </c>
      <c r="U1" s="38" t="s">
        <v>162</v>
      </c>
    </row>
    <row r="2" spans="1:21" x14ac:dyDescent="0.2">
      <c r="A2" s="1">
        <v>42285</v>
      </c>
      <c r="B2" s="4" t="s">
        <v>2</v>
      </c>
      <c r="C2" s="4">
        <v>1</v>
      </c>
      <c r="D2" s="4">
        <v>75</v>
      </c>
      <c r="E2" s="4">
        <v>9.3672000000000004</v>
      </c>
      <c r="F2" s="49">
        <v>2.835</v>
      </c>
      <c r="G2" s="4" t="str">
        <f>"10.54"</f>
        <v>10.54</v>
      </c>
      <c r="H2" s="4">
        <v>4.8000000000000001E-2</v>
      </c>
      <c r="I2" s="4">
        <v>0.14599999999999999</v>
      </c>
      <c r="J2" s="4" t="s">
        <v>21</v>
      </c>
      <c r="K2" s="4" t="s">
        <v>21</v>
      </c>
      <c r="L2" s="4" t="s">
        <v>21</v>
      </c>
      <c r="M2" s="4"/>
      <c r="Q2" s="28"/>
      <c r="U2">
        <f>AVERAGE(I2:I4)</f>
        <v>0.21799999999999997</v>
      </c>
    </row>
    <row r="3" spans="1:21" x14ac:dyDescent="0.2">
      <c r="A3" s="1">
        <v>42285</v>
      </c>
      <c r="B3" s="4" t="s">
        <v>2</v>
      </c>
      <c r="C3" s="4">
        <v>2</v>
      </c>
      <c r="D3" s="4">
        <f t="shared" ref="D3:D16" si="0">D2+1</f>
        <v>76</v>
      </c>
      <c r="E3" s="4">
        <v>9.3017000000000003</v>
      </c>
      <c r="F3" s="49">
        <v>2.9</v>
      </c>
      <c r="G3" s="4" t="str">
        <f>"12.03"</f>
        <v>12.03</v>
      </c>
      <c r="H3" s="4">
        <v>4.4999999999999998E-2</v>
      </c>
      <c r="I3" s="4">
        <v>0.41299999999999998</v>
      </c>
      <c r="J3" s="4" t="s">
        <v>21</v>
      </c>
      <c r="K3" s="4" t="s">
        <v>21</v>
      </c>
      <c r="L3" s="4" t="s">
        <v>21</v>
      </c>
      <c r="M3" s="4"/>
      <c r="Q3" s="28"/>
    </row>
    <row r="4" spans="1:21" x14ac:dyDescent="0.2">
      <c r="A4" s="1">
        <v>42285</v>
      </c>
      <c r="B4" s="6" t="s">
        <v>2</v>
      </c>
      <c r="C4" s="6">
        <v>3</v>
      </c>
      <c r="D4" s="6">
        <f t="shared" si="0"/>
        <v>77</v>
      </c>
      <c r="E4" s="6">
        <v>9.2451000000000008</v>
      </c>
      <c r="F4" s="48">
        <v>2.6850000000000001</v>
      </c>
      <c r="G4" s="6" t="str">
        <f>"12.15"</f>
        <v>12.15</v>
      </c>
      <c r="H4" s="6">
        <v>0.19800000000000001</v>
      </c>
      <c r="I4" s="6">
        <v>9.5000000000000001E-2</v>
      </c>
      <c r="J4" s="6" t="s">
        <v>21</v>
      </c>
      <c r="K4" s="6" t="s">
        <v>21</v>
      </c>
      <c r="L4" s="6" t="s">
        <v>21</v>
      </c>
      <c r="M4" s="20"/>
      <c r="Q4" s="28"/>
    </row>
    <row r="5" spans="1:21" x14ac:dyDescent="0.2">
      <c r="A5" s="1">
        <v>42285</v>
      </c>
      <c r="B5" s="4" t="s">
        <v>3</v>
      </c>
      <c r="C5" s="4">
        <v>4</v>
      </c>
      <c r="D5" s="4">
        <f t="shared" si="0"/>
        <v>78</v>
      </c>
      <c r="E5" s="4">
        <v>7.5616000000000003</v>
      </c>
      <c r="F5" s="4" t="str">
        <f>"3.043"</f>
        <v>3.043</v>
      </c>
      <c r="G5" s="4" t="str">
        <f>"9.829"</f>
        <v>9.829</v>
      </c>
      <c r="H5" s="4">
        <v>0.66300000000000003</v>
      </c>
      <c r="I5" s="4">
        <v>7.1999999999999995E-2</v>
      </c>
      <c r="J5" s="4" t="s">
        <v>21</v>
      </c>
      <c r="K5" s="4" t="s">
        <v>21</v>
      </c>
      <c r="L5" s="4" t="s">
        <v>21</v>
      </c>
      <c r="M5" s="4"/>
      <c r="U5">
        <f>AVERAGE(I5:I7)</f>
        <v>0.159</v>
      </c>
    </row>
    <row r="6" spans="1:21" x14ac:dyDescent="0.2">
      <c r="A6" s="1">
        <v>42285</v>
      </c>
      <c r="B6" s="4" t="s">
        <v>3</v>
      </c>
      <c r="C6" s="4">
        <v>5</v>
      </c>
      <c r="D6" s="4">
        <f t="shared" si="0"/>
        <v>79</v>
      </c>
      <c r="E6" s="4">
        <v>7.3639999999999999</v>
      </c>
      <c r="F6" s="4" t="str">
        <f>"3.042"</f>
        <v>3.042</v>
      </c>
      <c r="G6" s="4" t="str">
        <f>"9.901"</f>
        <v>9.901</v>
      </c>
      <c r="H6" s="4">
        <v>8.5999999999999993E-2</v>
      </c>
      <c r="I6" s="4">
        <v>0.10299999999999999</v>
      </c>
      <c r="J6" s="4" t="s">
        <v>21</v>
      </c>
      <c r="K6" s="4" t="s">
        <v>21</v>
      </c>
      <c r="L6" s="4" t="s">
        <v>21</v>
      </c>
      <c r="M6" s="4"/>
    </row>
    <row r="7" spans="1:21" x14ac:dyDescent="0.2">
      <c r="A7" s="1">
        <v>42285</v>
      </c>
      <c r="B7" s="6" t="s">
        <v>3</v>
      </c>
      <c r="C7" s="6">
        <v>6</v>
      </c>
      <c r="D7" s="6">
        <f t="shared" si="0"/>
        <v>80</v>
      </c>
      <c r="E7" s="44">
        <v>8.2285000000000004</v>
      </c>
      <c r="F7" s="6" t="str">
        <f>"3.193"</f>
        <v>3.193</v>
      </c>
      <c r="G7" s="6" t="str">
        <f>"9.809"</f>
        <v>9.809</v>
      </c>
      <c r="H7" s="6">
        <v>5.5E-2</v>
      </c>
      <c r="I7" s="6">
        <v>0.30199999999999999</v>
      </c>
      <c r="J7" s="6" t="s">
        <v>21</v>
      </c>
      <c r="K7" s="6" t="s">
        <v>21</v>
      </c>
      <c r="L7" s="6" t="s">
        <v>21</v>
      </c>
      <c r="M7" s="20"/>
    </row>
    <row r="8" spans="1:21" x14ac:dyDescent="0.2">
      <c r="A8" s="1">
        <v>42285</v>
      </c>
      <c r="B8" s="4" t="s">
        <v>4</v>
      </c>
      <c r="C8" s="4">
        <v>7</v>
      </c>
      <c r="D8" s="4">
        <f t="shared" si="0"/>
        <v>81</v>
      </c>
      <c r="E8" s="43">
        <v>13.9345</v>
      </c>
      <c r="F8" s="4" t="str">
        <f>"1.804"</f>
        <v>1.804</v>
      </c>
      <c r="G8" s="4" t="str">
        <f>"18.07"</f>
        <v>18.07</v>
      </c>
      <c r="H8" s="4">
        <v>0.104</v>
      </c>
      <c r="I8" s="4">
        <v>8.5000000000000006E-2</v>
      </c>
      <c r="J8" s="4" t="s">
        <v>21</v>
      </c>
      <c r="K8" s="4" t="s">
        <v>21</v>
      </c>
      <c r="L8" s="4" t="s">
        <v>21</v>
      </c>
      <c r="M8" s="4"/>
      <c r="U8">
        <f>AVERAGE(I8:I10)</f>
        <v>6.6666666666666666E-2</v>
      </c>
    </row>
    <row r="9" spans="1:21" x14ac:dyDescent="0.2">
      <c r="A9" s="1">
        <v>42285</v>
      </c>
      <c r="B9" s="4" t="s">
        <v>4</v>
      </c>
      <c r="C9" s="4">
        <v>8</v>
      </c>
      <c r="D9" s="4">
        <f t="shared" si="0"/>
        <v>82</v>
      </c>
      <c r="E9" s="43">
        <v>13.851599999999999</v>
      </c>
      <c r="F9" s="4" t="str">
        <f>"1.577"</f>
        <v>1.577</v>
      </c>
      <c r="G9" s="4" t="str">
        <f>"18.02"</f>
        <v>18.02</v>
      </c>
      <c r="H9" s="4">
        <v>0.14299999999999999</v>
      </c>
      <c r="I9" s="4">
        <v>5.1999999999999998E-2</v>
      </c>
      <c r="J9" s="4" t="s">
        <v>21</v>
      </c>
      <c r="K9" s="4" t="s">
        <v>21</v>
      </c>
      <c r="L9" s="4" t="s">
        <v>21</v>
      </c>
      <c r="M9" s="4"/>
    </row>
    <row r="10" spans="1:21" x14ac:dyDescent="0.2">
      <c r="A10" s="1">
        <v>42285</v>
      </c>
      <c r="B10" s="6" t="s">
        <v>4</v>
      </c>
      <c r="C10" s="6">
        <v>9</v>
      </c>
      <c r="D10" s="6">
        <f t="shared" si="0"/>
        <v>83</v>
      </c>
      <c r="E10" s="44">
        <v>13.074</v>
      </c>
      <c r="F10" s="6" t="str">
        <f>"1.677"</f>
        <v>1.677</v>
      </c>
      <c r="G10" s="6" t="str">
        <f>"18.08"</f>
        <v>18.08</v>
      </c>
      <c r="H10" s="6">
        <v>5.6000000000000001E-2</v>
      </c>
      <c r="I10" s="6">
        <v>6.3E-2</v>
      </c>
      <c r="J10" s="6" t="s">
        <v>21</v>
      </c>
      <c r="K10" s="6" t="s">
        <v>21</v>
      </c>
      <c r="L10" s="6" t="s">
        <v>21</v>
      </c>
      <c r="M10" s="20"/>
    </row>
    <row r="11" spans="1:21" x14ac:dyDescent="0.2">
      <c r="A11" s="1">
        <v>42286</v>
      </c>
      <c r="B11" s="4" t="s">
        <v>5</v>
      </c>
      <c r="C11" s="4">
        <v>10</v>
      </c>
      <c r="D11" s="4">
        <f t="shared" si="0"/>
        <v>84</v>
      </c>
      <c r="E11" s="43">
        <v>0.45390000000000003</v>
      </c>
      <c r="F11" s="4" t="str">
        <f>"18.19"</f>
        <v>18.19</v>
      </c>
      <c r="G11" s="4" t="str">
        <f>"2.363"</f>
        <v>2.363</v>
      </c>
      <c r="H11" s="4">
        <v>7.4999999999999997E-2</v>
      </c>
      <c r="I11" s="4">
        <v>0.29699999999999999</v>
      </c>
      <c r="J11" s="4" t="s">
        <v>21</v>
      </c>
      <c r="K11" s="4" t="s">
        <v>21</v>
      </c>
      <c r="L11" s="4" t="s">
        <v>21</v>
      </c>
      <c r="M11" s="4"/>
      <c r="U11">
        <f>AVERAGE(I11:I13)</f>
        <v>0.26666666666666666</v>
      </c>
    </row>
    <row r="12" spans="1:21" x14ac:dyDescent="0.2">
      <c r="A12" s="1">
        <v>42286</v>
      </c>
      <c r="B12" s="4" t="s">
        <v>5</v>
      </c>
      <c r="C12" s="4">
        <v>11</v>
      </c>
      <c r="D12" s="4">
        <f t="shared" si="0"/>
        <v>85</v>
      </c>
      <c r="E12" s="43">
        <v>0.44829999999999998</v>
      </c>
      <c r="F12" s="4" t="str">
        <f>"17.36"</f>
        <v>17.36</v>
      </c>
      <c r="G12" s="4" t="str">
        <f>"2.128"</f>
        <v>2.128</v>
      </c>
      <c r="H12" s="4">
        <v>6.5000000000000002E-2</v>
      </c>
      <c r="I12" s="4">
        <v>0.183</v>
      </c>
      <c r="J12" s="4" t="s">
        <v>21</v>
      </c>
      <c r="K12" s="4" t="s">
        <v>21</v>
      </c>
      <c r="L12" s="4" t="s">
        <v>21</v>
      </c>
      <c r="M12" s="4"/>
    </row>
    <row r="13" spans="1:21" x14ac:dyDescent="0.2">
      <c r="A13" s="1">
        <v>42286</v>
      </c>
      <c r="B13" s="6" t="s">
        <v>5</v>
      </c>
      <c r="C13" s="6">
        <v>12</v>
      </c>
      <c r="D13" s="6">
        <f t="shared" si="0"/>
        <v>86</v>
      </c>
      <c r="E13" s="44">
        <v>0.44850000000000001</v>
      </c>
      <c r="F13" s="6" t="str">
        <f>"18.30"</f>
        <v>18.30</v>
      </c>
      <c r="G13" s="6" t="str">
        <f>"2.281"</f>
        <v>2.281</v>
      </c>
      <c r="H13" s="6">
        <v>0.32</v>
      </c>
      <c r="I13" s="6">
        <v>0.32</v>
      </c>
      <c r="J13" s="6" t="s">
        <v>21</v>
      </c>
      <c r="K13" s="6" t="s">
        <v>21</v>
      </c>
      <c r="L13" s="6" t="s">
        <v>21</v>
      </c>
      <c r="M13" s="20"/>
    </row>
    <row r="14" spans="1:21" x14ac:dyDescent="0.2">
      <c r="A14" s="1">
        <v>42286</v>
      </c>
      <c r="B14" s="4" t="s">
        <v>6</v>
      </c>
      <c r="C14" s="4">
        <v>13</v>
      </c>
      <c r="D14" s="4">
        <f t="shared" si="0"/>
        <v>87</v>
      </c>
      <c r="E14" s="43">
        <v>0.19409999999999999</v>
      </c>
      <c r="F14" s="4" t="str">
        <f>"17.68"</f>
        <v>17.68</v>
      </c>
      <c r="G14" s="4" t="str">
        <f>"2.010"</f>
        <v>2.010</v>
      </c>
      <c r="H14" s="4">
        <v>7.3999999999999996E-2</v>
      </c>
      <c r="I14" s="4">
        <v>0.16300000000000001</v>
      </c>
      <c r="J14" s="4" t="s">
        <v>21</v>
      </c>
      <c r="K14" s="4" t="s">
        <v>21</v>
      </c>
      <c r="L14" s="4" t="s">
        <v>21</v>
      </c>
      <c r="M14" s="4"/>
      <c r="U14">
        <f>AVERAGE(I14:I16)</f>
        <v>0.17666666666666667</v>
      </c>
    </row>
    <row r="15" spans="1:21" x14ac:dyDescent="0.2">
      <c r="A15" s="1">
        <v>42286</v>
      </c>
      <c r="B15" s="4" t="s">
        <v>6</v>
      </c>
      <c r="C15" s="4">
        <v>14</v>
      </c>
      <c r="D15" s="4">
        <f t="shared" si="0"/>
        <v>88</v>
      </c>
      <c r="E15" s="43">
        <v>0.1792</v>
      </c>
      <c r="F15" s="4" t="str">
        <f>"16.51"</f>
        <v>16.51</v>
      </c>
      <c r="G15" s="4" t="str">
        <f>"1.766"</f>
        <v>1.766</v>
      </c>
      <c r="H15" s="4">
        <v>0.52300000000000002</v>
      </c>
      <c r="I15" s="4">
        <v>0.23799999999999999</v>
      </c>
      <c r="J15" s="4" t="s">
        <v>21</v>
      </c>
      <c r="K15" s="4" t="s">
        <v>21</v>
      </c>
      <c r="L15" s="4" t="s">
        <v>21</v>
      </c>
      <c r="M15" s="4"/>
    </row>
    <row r="16" spans="1:21" x14ac:dyDescent="0.2">
      <c r="A16" s="1">
        <v>42286</v>
      </c>
      <c r="B16" s="6" t="s">
        <v>6</v>
      </c>
      <c r="C16" s="6">
        <v>15</v>
      </c>
      <c r="D16" s="6">
        <f t="shared" si="0"/>
        <v>89</v>
      </c>
      <c r="E16" s="44">
        <v>0.191</v>
      </c>
      <c r="F16" s="6" t="str">
        <f>"17.84"</f>
        <v>17.84</v>
      </c>
      <c r="G16" s="6" t="str">
        <f>"1.906"</f>
        <v>1.906</v>
      </c>
      <c r="H16" s="6">
        <v>7.1999999999999995E-2</v>
      </c>
      <c r="I16" s="6">
        <v>0.129</v>
      </c>
      <c r="J16" s="6" t="s">
        <v>21</v>
      </c>
      <c r="K16" s="6" t="s">
        <v>21</v>
      </c>
      <c r="L16" s="6" t="s">
        <v>21</v>
      </c>
      <c r="M16" s="20"/>
    </row>
    <row r="17" spans="1:21" x14ac:dyDescent="0.2">
      <c r="A17" s="1">
        <v>42292</v>
      </c>
      <c r="B17" s="4" t="s">
        <v>2</v>
      </c>
      <c r="C17" s="9">
        <v>16</v>
      </c>
      <c r="D17" s="4">
        <v>16</v>
      </c>
      <c r="E17" s="43">
        <v>10.173299999999999</v>
      </c>
      <c r="F17" s="4">
        <v>3.0990000000000002</v>
      </c>
      <c r="G17" s="4" t="str">
        <f>"12.40"</f>
        <v>12.40</v>
      </c>
      <c r="H17" s="4">
        <v>8.7999999999999995E-2</v>
      </c>
      <c r="I17" s="4">
        <v>0.91500000000000004</v>
      </c>
      <c r="J17" s="4" t="s">
        <v>21</v>
      </c>
      <c r="K17" s="4" t="s">
        <v>21</v>
      </c>
      <c r="L17" s="4" t="s">
        <v>21</v>
      </c>
      <c r="M17" s="4"/>
      <c r="U17">
        <f>AVERAGE(I17:I19)</f>
        <v>0.52999999999999992</v>
      </c>
    </row>
    <row r="18" spans="1:21" x14ac:dyDescent="0.2">
      <c r="A18" s="1">
        <v>42292</v>
      </c>
      <c r="B18" s="4" t="s">
        <v>2</v>
      </c>
      <c r="C18" s="9">
        <v>17</v>
      </c>
      <c r="D18" s="4">
        <v>17</v>
      </c>
      <c r="E18" s="43">
        <v>10.476599999999999</v>
      </c>
      <c r="F18" s="4">
        <v>5.0570000000000004</v>
      </c>
      <c r="G18" s="4" t="str">
        <f>"12.33"</f>
        <v>12.33</v>
      </c>
      <c r="H18" s="4">
        <v>7.2999999999999995E-2</v>
      </c>
      <c r="I18" s="4">
        <v>0.08</v>
      </c>
      <c r="J18" s="4" t="s">
        <v>21</v>
      </c>
      <c r="K18" s="4" t="s">
        <v>21</v>
      </c>
      <c r="L18" s="4" t="s">
        <v>21</v>
      </c>
      <c r="M18" s="4"/>
    </row>
    <row r="19" spans="1:21" x14ac:dyDescent="0.2">
      <c r="A19" s="1">
        <v>42292</v>
      </c>
      <c r="B19" s="6" t="s">
        <v>2</v>
      </c>
      <c r="C19" s="6">
        <v>18</v>
      </c>
      <c r="D19" s="6">
        <v>18</v>
      </c>
      <c r="E19" s="44">
        <v>9.5991999999999997</v>
      </c>
      <c r="F19" s="6">
        <v>3.282</v>
      </c>
      <c r="G19" s="6" t="str">
        <f>"12.00"</f>
        <v>12.00</v>
      </c>
      <c r="H19" s="6">
        <v>0.13500000000000001</v>
      </c>
      <c r="I19" s="6">
        <v>0.59499999999999997</v>
      </c>
      <c r="J19" s="6" t="s">
        <v>21</v>
      </c>
      <c r="K19" s="6" t="s">
        <v>21</v>
      </c>
      <c r="L19" s="6" t="s">
        <v>21</v>
      </c>
      <c r="M19" s="20"/>
    </row>
    <row r="20" spans="1:21" x14ac:dyDescent="0.2">
      <c r="A20" s="1">
        <v>42292</v>
      </c>
      <c r="B20" s="4" t="s">
        <v>3</v>
      </c>
      <c r="C20" s="4">
        <f t="shared" ref="C20:C46" si="1">C19+1</f>
        <v>19</v>
      </c>
      <c r="D20" s="9">
        <v>19</v>
      </c>
      <c r="E20" s="43">
        <v>8.0250000000000004</v>
      </c>
      <c r="F20" s="4">
        <v>4.4509999999999996</v>
      </c>
      <c r="G20" s="4" t="str">
        <f>"9.528"</f>
        <v>9.528</v>
      </c>
      <c r="H20" s="4">
        <v>0.06</v>
      </c>
      <c r="I20" s="4">
        <v>0.20899999999999999</v>
      </c>
      <c r="J20" s="4" t="s">
        <v>21</v>
      </c>
      <c r="K20" s="4" t="s">
        <v>21</v>
      </c>
      <c r="L20" s="4" t="s">
        <v>21</v>
      </c>
      <c r="M20" s="4"/>
      <c r="U20">
        <f>AVERAGE(I20:I22)</f>
        <v>0.22633333333333336</v>
      </c>
    </row>
    <row r="21" spans="1:21" x14ac:dyDescent="0.2">
      <c r="A21" s="1">
        <v>42292</v>
      </c>
      <c r="B21" s="4" t="s">
        <v>3</v>
      </c>
      <c r="C21" s="4">
        <f t="shared" si="1"/>
        <v>20</v>
      </c>
      <c r="D21" s="9">
        <v>20</v>
      </c>
      <c r="E21" s="43">
        <v>8.202</v>
      </c>
      <c r="F21" s="4">
        <v>3.5840000000000001</v>
      </c>
      <c r="G21" s="4" t="str">
        <f>"9.440"</f>
        <v>9.440</v>
      </c>
      <c r="H21" s="4">
        <v>7.8E-2</v>
      </c>
      <c r="I21" s="4">
        <v>0.27300000000000002</v>
      </c>
      <c r="J21" s="4" t="s">
        <v>21</v>
      </c>
      <c r="K21" s="4" t="s">
        <v>21</v>
      </c>
      <c r="L21" s="4" t="s">
        <v>21</v>
      </c>
      <c r="M21" s="4"/>
    </row>
    <row r="22" spans="1:21" x14ac:dyDescent="0.2">
      <c r="A22" s="1">
        <v>42292</v>
      </c>
      <c r="B22" s="6" t="s">
        <v>3</v>
      </c>
      <c r="C22" s="6">
        <f t="shared" si="1"/>
        <v>21</v>
      </c>
      <c r="D22" s="6">
        <v>21</v>
      </c>
      <c r="E22" s="44">
        <v>7.8818000000000001</v>
      </c>
      <c r="F22" s="6">
        <v>3.218</v>
      </c>
      <c r="G22" s="6" t="str">
        <f>"9.682"</f>
        <v>9.682</v>
      </c>
      <c r="H22" s="6">
        <v>0.108</v>
      </c>
      <c r="I22" s="6">
        <v>0.19700000000000001</v>
      </c>
      <c r="J22" s="6" t="s">
        <v>21</v>
      </c>
      <c r="K22" s="6" t="s">
        <v>21</v>
      </c>
      <c r="L22" s="6" t="s">
        <v>21</v>
      </c>
      <c r="M22" s="20"/>
    </row>
    <row r="23" spans="1:21" x14ac:dyDescent="0.2">
      <c r="A23" s="1">
        <v>42292</v>
      </c>
      <c r="B23" s="4" t="s">
        <v>4</v>
      </c>
      <c r="C23" s="4">
        <f t="shared" si="1"/>
        <v>22</v>
      </c>
      <c r="D23" s="9">
        <v>22</v>
      </c>
      <c r="E23" s="43">
        <v>14.629899999999999</v>
      </c>
      <c r="F23" s="4">
        <v>2.1240000000000001</v>
      </c>
      <c r="G23" s="4" t="str">
        <f>"17.86"</f>
        <v>17.86</v>
      </c>
      <c r="H23" s="4">
        <v>0.32900000000000001</v>
      </c>
      <c r="I23" s="4">
        <v>0.33600000000000002</v>
      </c>
      <c r="J23" s="4" t="s">
        <v>21</v>
      </c>
      <c r="K23" s="4" t="s">
        <v>21</v>
      </c>
      <c r="L23" s="4" t="s">
        <v>21</v>
      </c>
      <c r="M23" s="4"/>
      <c r="U23">
        <f>AVERAGE(I23:I25)</f>
        <v>0.26533333333333337</v>
      </c>
    </row>
    <row r="24" spans="1:21" x14ac:dyDescent="0.2">
      <c r="A24" s="1">
        <v>42292</v>
      </c>
      <c r="B24" s="4" t="s">
        <v>4</v>
      </c>
      <c r="C24" s="4">
        <f t="shared" si="1"/>
        <v>23</v>
      </c>
      <c r="D24" s="9">
        <v>23</v>
      </c>
      <c r="E24" s="43">
        <v>10.038500000000001</v>
      </c>
      <c r="F24" s="4">
        <v>1.913</v>
      </c>
      <c r="G24" s="4" t="str">
        <f>"12.31"</f>
        <v>12.31</v>
      </c>
      <c r="H24" s="4">
        <v>8.5999999999999993E-2</v>
      </c>
      <c r="I24" s="4">
        <v>7.0999999999999994E-2</v>
      </c>
      <c r="J24" s="4" t="s">
        <v>21</v>
      </c>
      <c r="K24" s="4" t="s">
        <v>21</v>
      </c>
      <c r="L24" s="4" t="s">
        <v>21</v>
      </c>
      <c r="M24" s="4"/>
    </row>
    <row r="25" spans="1:21" x14ac:dyDescent="0.2">
      <c r="A25" s="1">
        <v>42292</v>
      </c>
      <c r="B25" s="6" t="s">
        <v>4</v>
      </c>
      <c r="C25" s="6">
        <f t="shared" si="1"/>
        <v>24</v>
      </c>
      <c r="D25" s="6">
        <v>24</v>
      </c>
      <c r="E25" s="44">
        <v>13.6105</v>
      </c>
      <c r="F25" s="6">
        <v>1.9359999999999999</v>
      </c>
      <c r="G25" s="6" t="str">
        <f>"16.92"</f>
        <v>16.92</v>
      </c>
      <c r="H25" s="6">
        <v>0.755</v>
      </c>
      <c r="I25" s="6">
        <v>0.38900000000000001</v>
      </c>
      <c r="J25" s="6" t="s">
        <v>21</v>
      </c>
      <c r="K25" s="6" t="s">
        <v>21</v>
      </c>
      <c r="L25" s="6" t="s">
        <v>21</v>
      </c>
      <c r="M25" s="20"/>
    </row>
    <row r="26" spans="1:21" x14ac:dyDescent="0.2">
      <c r="A26" s="1">
        <v>42292</v>
      </c>
      <c r="B26" s="4" t="s">
        <v>5</v>
      </c>
      <c r="C26" s="4">
        <f t="shared" si="1"/>
        <v>25</v>
      </c>
      <c r="D26" s="9">
        <v>25</v>
      </c>
      <c r="E26" s="43">
        <v>0.36759999999999998</v>
      </c>
      <c r="F26" s="4">
        <v>14.64</v>
      </c>
      <c r="G26" s="4" t="str">
        <f>"1.918"</f>
        <v>1.918</v>
      </c>
      <c r="H26" s="4">
        <v>3.6999999999999998E-2</v>
      </c>
      <c r="I26" s="4">
        <v>0.19900000000000001</v>
      </c>
      <c r="J26" s="4" t="s">
        <v>21</v>
      </c>
      <c r="K26" s="4" t="s">
        <v>21</v>
      </c>
      <c r="L26" s="4" t="s">
        <v>21</v>
      </c>
      <c r="M26" s="4"/>
      <c r="U26">
        <f>AVERAGE(I26:I28)</f>
        <v>0.23399999999999999</v>
      </c>
    </row>
    <row r="27" spans="1:21" x14ac:dyDescent="0.2">
      <c r="A27" s="1">
        <v>42292</v>
      </c>
      <c r="B27" s="4" t="s">
        <v>5</v>
      </c>
      <c r="C27" s="4">
        <f t="shared" si="1"/>
        <v>26</v>
      </c>
      <c r="D27" s="9">
        <v>27</v>
      </c>
      <c r="E27" s="43">
        <v>0.38009999999999999</v>
      </c>
      <c r="F27" s="4">
        <v>16.72</v>
      </c>
      <c r="G27" s="4" t="str">
        <f>"2.391"</f>
        <v>2.391</v>
      </c>
      <c r="H27" s="4">
        <v>0.16800000000000001</v>
      </c>
      <c r="I27" s="4">
        <v>0.29399999999999998</v>
      </c>
      <c r="J27" s="4" t="s">
        <v>21</v>
      </c>
      <c r="K27" s="4" t="s">
        <v>21</v>
      </c>
      <c r="L27" s="4" t="s">
        <v>21</v>
      </c>
      <c r="M27" s="4"/>
    </row>
    <row r="28" spans="1:21" x14ac:dyDescent="0.2">
      <c r="A28" s="1">
        <v>42292</v>
      </c>
      <c r="B28" s="6" t="s">
        <v>5</v>
      </c>
      <c r="C28" s="6">
        <f t="shared" si="1"/>
        <v>27</v>
      </c>
      <c r="D28" s="6">
        <v>28</v>
      </c>
      <c r="E28" s="44">
        <v>0.3926</v>
      </c>
      <c r="F28" s="6">
        <v>15.8</v>
      </c>
      <c r="G28" s="6" t="str">
        <f>"1.915"</f>
        <v>1.915</v>
      </c>
      <c r="H28" s="6">
        <v>4.1000000000000002E-2</v>
      </c>
      <c r="I28" s="6">
        <v>0.20899999999999999</v>
      </c>
      <c r="J28" s="6" t="s">
        <v>21</v>
      </c>
      <c r="K28" s="6" t="s">
        <v>21</v>
      </c>
      <c r="L28" s="6" t="s">
        <v>21</v>
      </c>
      <c r="M28" s="20"/>
    </row>
    <row r="29" spans="1:21" x14ac:dyDescent="0.2">
      <c r="A29" s="1">
        <v>42292</v>
      </c>
      <c r="B29" s="4" t="s">
        <v>6</v>
      </c>
      <c r="C29" s="4">
        <f t="shared" si="1"/>
        <v>28</v>
      </c>
      <c r="D29" s="9">
        <v>29</v>
      </c>
      <c r="E29" s="43">
        <v>0.1898</v>
      </c>
      <c r="F29" s="4">
        <v>18.920000000000002</v>
      </c>
      <c r="G29" s="4" t="str">
        <f>"2.086"</f>
        <v>2.086</v>
      </c>
      <c r="H29" s="4">
        <v>1.1439999999999999</v>
      </c>
      <c r="I29" s="4">
        <v>0.152</v>
      </c>
      <c r="J29" s="4" t="s">
        <v>21</v>
      </c>
      <c r="K29" s="4" t="s">
        <v>21</v>
      </c>
      <c r="L29" s="4" t="s">
        <v>21</v>
      </c>
      <c r="M29" s="4"/>
      <c r="U29">
        <f>AVERAGE(I29:I31)</f>
        <v>0.34633333333333333</v>
      </c>
    </row>
    <row r="30" spans="1:21" x14ac:dyDescent="0.2">
      <c r="A30" s="1">
        <v>42292</v>
      </c>
      <c r="B30" s="4" t="s">
        <v>6</v>
      </c>
      <c r="C30" s="4">
        <f t="shared" si="1"/>
        <v>29</v>
      </c>
      <c r="D30" s="9">
        <v>30</v>
      </c>
      <c r="E30" s="43">
        <v>0.1966</v>
      </c>
      <c r="F30" s="4">
        <v>19.36</v>
      </c>
      <c r="G30" s="4" t="str">
        <f>"2.151"</f>
        <v>2.151</v>
      </c>
      <c r="H30" s="4">
        <v>5.1999999999999998E-2</v>
      </c>
      <c r="I30" s="4">
        <v>0.16300000000000001</v>
      </c>
      <c r="J30" s="4" t="s">
        <v>21</v>
      </c>
      <c r="K30" s="4" t="s">
        <v>21</v>
      </c>
      <c r="L30" s="4" t="s">
        <v>21</v>
      </c>
      <c r="M30" s="4"/>
    </row>
    <row r="31" spans="1:21" x14ac:dyDescent="0.2">
      <c r="A31" s="1">
        <v>42292</v>
      </c>
      <c r="B31" s="6" t="s">
        <v>6</v>
      </c>
      <c r="C31" s="6">
        <f t="shared" si="1"/>
        <v>30</v>
      </c>
      <c r="D31" s="6">
        <v>32</v>
      </c>
      <c r="E31" s="44">
        <v>0.1966</v>
      </c>
      <c r="F31" s="48">
        <v>18.25</v>
      </c>
      <c r="G31" s="6" t="str">
        <f>"1.938"</f>
        <v>1.938</v>
      </c>
      <c r="H31" s="6">
        <v>0.79400000000000004</v>
      </c>
      <c r="I31" s="6">
        <v>0.72399999999999998</v>
      </c>
      <c r="J31" s="6" t="s">
        <v>21</v>
      </c>
      <c r="K31" s="6" t="s">
        <v>21</v>
      </c>
      <c r="L31" s="6" t="s">
        <v>21</v>
      </c>
      <c r="M31" s="20"/>
    </row>
    <row r="32" spans="1:21" x14ac:dyDescent="0.2">
      <c r="A32" s="1">
        <v>42299</v>
      </c>
      <c r="B32" s="4" t="s">
        <v>2</v>
      </c>
      <c r="C32" s="4">
        <f t="shared" si="1"/>
        <v>31</v>
      </c>
      <c r="D32" s="9">
        <v>33</v>
      </c>
      <c r="E32" s="43">
        <v>7.9154999999999998</v>
      </c>
      <c r="F32" s="49">
        <v>2.2400000000000002</v>
      </c>
      <c r="G32" s="4" t="str">
        <f>"9.615"</f>
        <v>9.615</v>
      </c>
      <c r="H32" s="4">
        <v>1.5349999999999999</v>
      </c>
      <c r="I32" s="4">
        <v>7.8E-2</v>
      </c>
      <c r="J32" s="4">
        <v>5.99</v>
      </c>
      <c r="K32" s="19">
        <v>102.2</v>
      </c>
      <c r="L32" s="4" t="s">
        <v>21</v>
      </c>
      <c r="M32" s="4"/>
      <c r="U32">
        <f>AVERAGE(I32:I34)</f>
        <v>9.4333333333333325E-2</v>
      </c>
    </row>
    <row r="33" spans="1:21" x14ac:dyDescent="0.2">
      <c r="A33" s="1">
        <v>42299</v>
      </c>
      <c r="B33" s="4" t="s">
        <v>2</v>
      </c>
      <c r="C33" s="4">
        <f t="shared" si="1"/>
        <v>32</v>
      </c>
      <c r="D33" s="9">
        <v>34</v>
      </c>
      <c r="E33" s="43">
        <v>9.4151000000000007</v>
      </c>
      <c r="F33" s="49">
        <v>2.4580000000000002</v>
      </c>
      <c r="G33" s="4" t="str">
        <f>"11.57"</f>
        <v>11.57</v>
      </c>
      <c r="H33" s="4">
        <v>7.9000000000000001E-2</v>
      </c>
      <c r="I33" s="4">
        <v>0.14399999999999999</v>
      </c>
      <c r="J33" s="4">
        <v>5.99</v>
      </c>
      <c r="K33" s="4"/>
      <c r="L33" s="4" t="s">
        <v>21</v>
      </c>
      <c r="M33" s="4"/>
    </row>
    <row r="34" spans="1:21" x14ac:dyDescent="0.2">
      <c r="A34" s="1">
        <v>42299</v>
      </c>
      <c r="B34" s="6" t="s">
        <v>2</v>
      </c>
      <c r="C34" s="6">
        <f t="shared" si="1"/>
        <v>33</v>
      </c>
      <c r="D34" s="6">
        <v>35</v>
      </c>
      <c r="E34" s="44">
        <v>9.5920000000000005</v>
      </c>
      <c r="F34" s="48">
        <v>3.669</v>
      </c>
      <c r="G34" s="6" t="str">
        <f>"12.05"</f>
        <v>12.05</v>
      </c>
      <c r="H34" s="6">
        <v>1.2</v>
      </c>
      <c r="I34" s="6">
        <v>6.0999999999999999E-2</v>
      </c>
      <c r="J34" s="4">
        <v>5.99</v>
      </c>
      <c r="K34" s="6"/>
      <c r="L34" s="6" t="s">
        <v>21</v>
      </c>
      <c r="M34" s="20"/>
    </row>
    <row r="35" spans="1:21" x14ac:dyDescent="0.2">
      <c r="A35" s="1">
        <v>42299</v>
      </c>
      <c r="B35" s="4" t="s">
        <v>3</v>
      </c>
      <c r="C35" s="4">
        <f t="shared" si="1"/>
        <v>34</v>
      </c>
      <c r="D35" s="9">
        <v>36</v>
      </c>
      <c r="E35" s="43">
        <v>7.3848000000000003</v>
      </c>
      <c r="F35" s="49">
        <v>2.5779999999999998</v>
      </c>
      <c r="G35" s="4" t="str">
        <f>"9.537"</f>
        <v>9.537</v>
      </c>
      <c r="H35" s="4">
        <v>5.8000000000000003E-2</v>
      </c>
      <c r="I35" s="4">
        <v>0.247</v>
      </c>
      <c r="J35" s="4">
        <v>5.88</v>
      </c>
      <c r="K35" s="19">
        <v>72.599999999999994</v>
      </c>
      <c r="L35" s="4" t="s">
        <v>21</v>
      </c>
      <c r="M35" s="4"/>
      <c r="U35">
        <f>AVERAGE(I35:I37)</f>
        <v>0.45633333333333331</v>
      </c>
    </row>
    <row r="36" spans="1:21" x14ac:dyDescent="0.2">
      <c r="A36" s="1">
        <v>42299</v>
      </c>
      <c r="B36" s="4" t="s">
        <v>3</v>
      </c>
      <c r="C36" s="4">
        <f t="shared" si="1"/>
        <v>35</v>
      </c>
      <c r="D36" s="9">
        <v>37</v>
      </c>
      <c r="E36" s="43">
        <v>7.8228</v>
      </c>
      <c r="F36" s="49">
        <v>2.9660000000000002</v>
      </c>
      <c r="G36" s="4" t="str">
        <f>"9.628"</f>
        <v>9.628</v>
      </c>
      <c r="H36" s="4">
        <v>7.8E-2</v>
      </c>
      <c r="I36" s="4">
        <v>0.71099999999999997</v>
      </c>
      <c r="J36" s="4">
        <v>5.88</v>
      </c>
      <c r="K36" s="4"/>
      <c r="L36" s="4" t="s">
        <v>21</v>
      </c>
      <c r="M36" s="4"/>
    </row>
    <row r="37" spans="1:21" x14ac:dyDescent="0.2">
      <c r="A37" s="1">
        <v>42299</v>
      </c>
      <c r="B37" s="6" t="s">
        <v>3</v>
      </c>
      <c r="C37" s="6">
        <f t="shared" si="1"/>
        <v>36</v>
      </c>
      <c r="D37" s="6">
        <v>38</v>
      </c>
      <c r="E37" s="44">
        <v>7.9997999999999996</v>
      </c>
      <c r="F37" s="48">
        <v>2.9529999999999998</v>
      </c>
      <c r="G37" s="6" t="str">
        <f>"9.496"</f>
        <v>9.496</v>
      </c>
      <c r="H37" s="6">
        <v>9.4E-2</v>
      </c>
      <c r="I37" s="6">
        <v>0.41099999999999998</v>
      </c>
      <c r="J37" s="4">
        <v>5.88</v>
      </c>
      <c r="K37" s="6"/>
      <c r="L37" s="6" t="s">
        <v>21</v>
      </c>
      <c r="M37" s="20"/>
    </row>
    <row r="38" spans="1:21" x14ac:dyDescent="0.2">
      <c r="A38" s="1">
        <v>42299</v>
      </c>
      <c r="B38" s="4" t="s">
        <v>4</v>
      </c>
      <c r="C38" s="4">
        <f t="shared" si="1"/>
        <v>37</v>
      </c>
      <c r="D38" s="9">
        <v>39</v>
      </c>
      <c r="E38" s="43">
        <v>10.7546</v>
      </c>
      <c r="F38" s="49">
        <v>1.3959999999999999</v>
      </c>
      <c r="G38" s="4" t="str">
        <f>"12.87"</f>
        <v>12.87</v>
      </c>
      <c r="H38" s="4">
        <v>0.70799999999999996</v>
      </c>
      <c r="I38" s="4">
        <v>0.78100000000000003</v>
      </c>
      <c r="J38" s="4">
        <v>5.92</v>
      </c>
      <c r="K38" s="19">
        <v>88.5</v>
      </c>
      <c r="L38" s="4" t="s">
        <v>21</v>
      </c>
      <c r="M38" s="4"/>
      <c r="U38">
        <f>AVERAGE(I38:I40)</f>
        <v>0.33500000000000002</v>
      </c>
    </row>
    <row r="39" spans="1:21" x14ac:dyDescent="0.2">
      <c r="A39" s="1">
        <v>42299</v>
      </c>
      <c r="B39" s="4" t="s">
        <v>4</v>
      </c>
      <c r="C39" s="4">
        <f t="shared" si="1"/>
        <v>38</v>
      </c>
      <c r="D39" s="9">
        <v>40</v>
      </c>
      <c r="E39" s="43">
        <v>12.237299999999999</v>
      </c>
      <c r="F39" s="49">
        <v>1.669</v>
      </c>
      <c r="G39" s="4" t="str">
        <f>"14.81"</f>
        <v>14.81</v>
      </c>
      <c r="H39" s="4">
        <v>4.2000000000000003E-2</v>
      </c>
      <c r="I39" s="4">
        <v>0.16400000000000001</v>
      </c>
      <c r="J39" s="4">
        <v>5.92</v>
      </c>
      <c r="K39" s="4"/>
      <c r="L39" s="4" t="s">
        <v>21</v>
      </c>
      <c r="M39" s="4"/>
    </row>
    <row r="40" spans="1:21" x14ac:dyDescent="0.2">
      <c r="A40" s="1">
        <v>42299</v>
      </c>
      <c r="B40" s="6" t="s">
        <v>4</v>
      </c>
      <c r="C40" s="6">
        <f t="shared" si="1"/>
        <v>39</v>
      </c>
      <c r="D40" s="10">
        <v>41</v>
      </c>
      <c r="E40" s="44">
        <v>14.2424</v>
      </c>
      <c r="F40" s="48">
        <v>1.5620000000000001</v>
      </c>
      <c r="G40" s="6" t="str">
        <f>"17.94"</f>
        <v>17.94</v>
      </c>
      <c r="H40" s="6">
        <v>1.2729999999999999</v>
      </c>
      <c r="I40" s="6">
        <v>0.06</v>
      </c>
      <c r="J40" s="4">
        <v>5.92</v>
      </c>
      <c r="K40" s="6"/>
      <c r="L40" s="6" t="s">
        <v>21</v>
      </c>
      <c r="M40" s="20"/>
    </row>
    <row r="41" spans="1:21" x14ac:dyDescent="0.2">
      <c r="A41" s="1">
        <v>42299</v>
      </c>
      <c r="B41" s="4" t="s">
        <v>5</v>
      </c>
      <c r="C41" s="4">
        <f t="shared" si="1"/>
        <v>40</v>
      </c>
      <c r="D41" s="20">
        <v>42</v>
      </c>
      <c r="E41" s="43">
        <v>0.34279999999999999</v>
      </c>
      <c r="F41" s="49">
        <v>14.95</v>
      </c>
      <c r="G41" s="4" t="str">
        <f>"1.786"</f>
        <v>1.786</v>
      </c>
      <c r="H41" s="4">
        <v>0.05</v>
      </c>
      <c r="I41" s="4">
        <v>0.67300000000000004</v>
      </c>
      <c r="J41" s="4">
        <v>6.36</v>
      </c>
      <c r="K41" s="19">
        <v>103.8</v>
      </c>
      <c r="L41" s="4" t="s">
        <v>21</v>
      </c>
      <c r="M41" s="4"/>
      <c r="U41">
        <f>AVERAGE(I41:I43)</f>
        <v>0.55600000000000005</v>
      </c>
    </row>
    <row r="42" spans="1:21" x14ac:dyDescent="0.2">
      <c r="A42" s="1">
        <v>42299</v>
      </c>
      <c r="B42" s="4" t="s">
        <v>5</v>
      </c>
      <c r="C42" s="4">
        <f t="shared" si="1"/>
        <v>41</v>
      </c>
      <c r="D42" s="9">
        <v>43</v>
      </c>
      <c r="E42" s="43">
        <v>0.20449999999999999</v>
      </c>
      <c r="F42" s="49">
        <v>14.18</v>
      </c>
      <c r="G42" s="4" t="str">
        <f>"1.813"</f>
        <v>1.813</v>
      </c>
      <c r="H42" s="4">
        <v>0.56200000000000006</v>
      </c>
      <c r="I42" s="4">
        <v>0.80600000000000005</v>
      </c>
      <c r="J42" s="4">
        <v>6.36</v>
      </c>
      <c r="K42" s="4"/>
      <c r="L42" s="4" t="s">
        <v>21</v>
      </c>
      <c r="M42" s="4"/>
    </row>
    <row r="43" spans="1:21" x14ac:dyDescent="0.2">
      <c r="A43" s="1">
        <v>42299</v>
      </c>
      <c r="B43" s="6" t="s">
        <v>5</v>
      </c>
      <c r="C43" s="6">
        <f t="shared" si="1"/>
        <v>42</v>
      </c>
      <c r="D43" s="10">
        <v>44</v>
      </c>
      <c r="E43" s="44">
        <v>0.34339999999999998</v>
      </c>
      <c r="F43" s="48">
        <v>14.72</v>
      </c>
      <c r="G43" s="6" t="str">
        <f>"1.804"</f>
        <v>1.804</v>
      </c>
      <c r="H43" s="6">
        <v>4.9000000000000002E-2</v>
      </c>
      <c r="I43" s="6">
        <v>0.189</v>
      </c>
      <c r="J43" s="4">
        <v>6.36</v>
      </c>
      <c r="K43" s="6"/>
      <c r="L43" s="6" t="s">
        <v>21</v>
      </c>
      <c r="M43" s="20"/>
    </row>
    <row r="44" spans="1:21" x14ac:dyDescent="0.2">
      <c r="A44" s="1">
        <v>42299</v>
      </c>
      <c r="B44" s="4" t="s">
        <v>6</v>
      </c>
      <c r="C44" s="4">
        <f t="shared" si="1"/>
        <v>43</v>
      </c>
      <c r="D44" s="9">
        <v>45</v>
      </c>
      <c r="E44" s="43">
        <v>5.5100000000000003E-2</v>
      </c>
      <c r="F44" s="49">
        <v>12.5</v>
      </c>
      <c r="G44" s="4" t="str">
        <f>"1.283"</f>
        <v>1.283</v>
      </c>
      <c r="H44" s="4">
        <v>3.5999999999999997E-2</v>
      </c>
      <c r="I44" s="4">
        <v>0.14599999999999999</v>
      </c>
      <c r="J44" s="4">
        <v>6.46</v>
      </c>
      <c r="K44" s="19">
        <v>112</v>
      </c>
      <c r="L44" s="4" t="s">
        <v>21</v>
      </c>
      <c r="M44" s="4"/>
      <c r="U44">
        <f>AVERAGE(I44:I46)</f>
        <v>0.2273333333333333</v>
      </c>
    </row>
    <row r="45" spans="1:21" x14ac:dyDescent="0.2">
      <c r="A45" s="1">
        <v>42299</v>
      </c>
      <c r="B45" s="4" t="s">
        <v>6</v>
      </c>
      <c r="C45" s="4">
        <f t="shared" si="1"/>
        <v>44</v>
      </c>
      <c r="D45" s="20">
        <v>46</v>
      </c>
      <c r="E45" s="43">
        <v>0.1021</v>
      </c>
      <c r="F45" s="49">
        <v>17.32</v>
      </c>
      <c r="G45" s="4" t="str">
        <f>"1.788"</f>
        <v>1.788</v>
      </c>
      <c r="H45" s="4">
        <v>5.8999999999999997E-2</v>
      </c>
      <c r="I45" s="4">
        <v>0.17899999999999999</v>
      </c>
      <c r="J45" s="4">
        <v>6.46</v>
      </c>
      <c r="K45" s="4"/>
      <c r="L45" s="4" t="s">
        <v>21</v>
      </c>
      <c r="M45" s="4"/>
    </row>
    <row r="46" spans="1:21" x14ac:dyDescent="0.2">
      <c r="A46" s="1">
        <v>42299</v>
      </c>
      <c r="B46" s="6" t="s">
        <v>6</v>
      </c>
      <c r="C46" s="6">
        <f t="shared" si="1"/>
        <v>45</v>
      </c>
      <c r="D46" s="10">
        <v>47</v>
      </c>
      <c r="E46" s="44">
        <v>8.6599999999999996E-2</v>
      </c>
      <c r="F46" s="48">
        <v>16.41</v>
      </c>
      <c r="G46" s="6" t="str">
        <f>"1.556"</f>
        <v>1.556</v>
      </c>
      <c r="H46" s="6">
        <v>0.84199999999999997</v>
      </c>
      <c r="I46" s="6">
        <v>0.35699999999999998</v>
      </c>
      <c r="J46" s="4">
        <v>6.46</v>
      </c>
      <c r="K46" s="6"/>
      <c r="L46" s="6" t="s">
        <v>21</v>
      </c>
      <c r="M46" s="20"/>
    </row>
    <row r="47" spans="1:21" x14ac:dyDescent="0.2">
      <c r="A47" s="1">
        <v>42306</v>
      </c>
      <c r="B47" s="9" t="s">
        <v>2</v>
      </c>
      <c r="C47" s="4">
        <v>46</v>
      </c>
      <c r="D47" s="9">
        <v>48</v>
      </c>
      <c r="E47" s="43">
        <v>9.8278999999999996</v>
      </c>
      <c r="F47" s="49">
        <v>3.081</v>
      </c>
      <c r="G47" s="4" t="str">
        <f>"11.57"</f>
        <v>11.57</v>
      </c>
      <c r="H47" s="4">
        <v>6.9000000000000006E-2</v>
      </c>
      <c r="I47" s="4">
        <v>9.6000000000000002E-2</v>
      </c>
      <c r="J47" s="4">
        <v>5.96</v>
      </c>
      <c r="K47" s="4">
        <v>106.9</v>
      </c>
      <c r="L47" s="4">
        <v>6.19</v>
      </c>
      <c r="M47" s="4"/>
      <c r="N47" s="7" t="s">
        <v>56</v>
      </c>
      <c r="O47" s="7"/>
      <c r="P47" s="7"/>
      <c r="Q47" s="7"/>
      <c r="R47" s="7"/>
      <c r="S47" s="7"/>
      <c r="U47">
        <f>AVERAGE(I47:I49)</f>
        <v>8.6000000000000007E-2</v>
      </c>
    </row>
    <row r="48" spans="1:21" x14ac:dyDescent="0.2">
      <c r="A48" s="1">
        <v>42306</v>
      </c>
      <c r="B48" s="9" t="s">
        <v>2</v>
      </c>
      <c r="C48" s="4">
        <f t="shared" ref="C48:C61" si="2">C47+1</f>
        <v>47</v>
      </c>
      <c r="D48" s="9">
        <v>49</v>
      </c>
      <c r="E48" s="43">
        <v>9.4319000000000006</v>
      </c>
      <c r="F48" s="49">
        <v>2.6949999999999998</v>
      </c>
      <c r="G48" s="4" t="str">
        <f>"11.85"</f>
        <v>11.85</v>
      </c>
      <c r="H48" s="4">
        <v>0.06</v>
      </c>
      <c r="I48" s="4">
        <v>9.5000000000000001E-2</v>
      </c>
      <c r="J48" s="4"/>
      <c r="K48" s="4"/>
      <c r="L48" s="4">
        <v>6.19</v>
      </c>
      <c r="M48" s="4"/>
      <c r="N48" s="7" t="s">
        <v>57</v>
      </c>
      <c r="O48" s="7"/>
      <c r="P48" s="7"/>
      <c r="Q48" s="7"/>
      <c r="R48" s="7"/>
    </row>
    <row r="49" spans="1:21" x14ac:dyDescent="0.2">
      <c r="A49" s="1">
        <v>42306</v>
      </c>
      <c r="B49" s="10" t="s">
        <v>2</v>
      </c>
      <c r="C49" s="6">
        <f t="shared" si="2"/>
        <v>48</v>
      </c>
      <c r="D49" s="6">
        <v>50</v>
      </c>
      <c r="E49" s="44">
        <v>7.8650000000000002</v>
      </c>
      <c r="F49" s="48">
        <v>2.2410000000000001</v>
      </c>
      <c r="G49" s="6" t="str">
        <f>"10.07"</f>
        <v>10.07</v>
      </c>
      <c r="H49" s="6">
        <v>4.3999999999999997E-2</v>
      </c>
      <c r="I49" s="6">
        <v>6.7000000000000004E-2</v>
      </c>
      <c r="J49" s="6"/>
      <c r="K49" s="6"/>
      <c r="L49" s="4">
        <v>6.19</v>
      </c>
      <c r="M49" s="20"/>
    </row>
    <row r="50" spans="1:21" x14ac:dyDescent="0.2">
      <c r="A50" s="1">
        <v>42306</v>
      </c>
      <c r="B50" s="9" t="s">
        <v>3</v>
      </c>
      <c r="C50" s="4">
        <f t="shared" si="2"/>
        <v>49</v>
      </c>
      <c r="D50" s="9">
        <v>52</v>
      </c>
      <c r="E50" s="43">
        <v>4.4139999999999997</v>
      </c>
      <c r="F50" s="4">
        <v>1.7989999999999999</v>
      </c>
      <c r="G50" s="4" t="str">
        <f>"5.571"</f>
        <v>5.571</v>
      </c>
      <c r="H50" s="4">
        <v>4.8000000000000001E-2</v>
      </c>
      <c r="I50" s="4">
        <v>8.3000000000000004E-2</v>
      </c>
      <c r="J50" s="4">
        <v>5.79</v>
      </c>
      <c r="K50" s="4">
        <v>91.3</v>
      </c>
      <c r="L50" s="4">
        <v>5.13</v>
      </c>
      <c r="M50" s="4"/>
      <c r="U50">
        <f>AVERAGE(I50:I52)</f>
        <v>8.6333333333333331E-2</v>
      </c>
    </row>
    <row r="51" spans="1:21" x14ac:dyDescent="0.2">
      <c r="A51" s="1">
        <v>42306</v>
      </c>
      <c r="B51" s="9" t="s">
        <v>3</v>
      </c>
      <c r="C51" s="4">
        <f t="shared" si="2"/>
        <v>50</v>
      </c>
      <c r="D51" s="9">
        <v>53</v>
      </c>
      <c r="E51" s="43">
        <v>5.1543000000000001</v>
      </c>
      <c r="F51" s="4">
        <v>2.0760000000000001</v>
      </c>
      <c r="G51" s="4" t="str">
        <f>"6.645"</f>
        <v>6.645</v>
      </c>
      <c r="H51" s="4">
        <v>3.2000000000000001E-2</v>
      </c>
      <c r="I51" s="4">
        <v>8.5000000000000006E-2</v>
      </c>
      <c r="J51" s="4"/>
      <c r="K51" s="4"/>
      <c r="L51" s="4">
        <v>5.13</v>
      </c>
      <c r="M51" s="4"/>
    </row>
    <row r="52" spans="1:21" x14ac:dyDescent="0.2">
      <c r="A52" s="1">
        <v>42306</v>
      </c>
      <c r="B52" s="10" t="s">
        <v>3</v>
      </c>
      <c r="C52" s="6">
        <f t="shared" si="2"/>
        <v>51</v>
      </c>
      <c r="D52" s="6">
        <v>54</v>
      </c>
      <c r="E52" s="43">
        <v>6.8620000000000001</v>
      </c>
      <c r="F52" s="6">
        <v>2.4889999999999999</v>
      </c>
      <c r="G52" s="6" t="str">
        <f>"8.984"</f>
        <v>8.984</v>
      </c>
      <c r="H52" s="6">
        <v>4.9000000000000002E-2</v>
      </c>
      <c r="I52" s="6">
        <v>9.0999999999999998E-2</v>
      </c>
      <c r="J52" s="6"/>
      <c r="K52" s="6"/>
      <c r="L52" s="4">
        <v>5.13</v>
      </c>
      <c r="M52" s="20"/>
    </row>
    <row r="53" spans="1:21" x14ac:dyDescent="0.2">
      <c r="A53" s="1">
        <v>42307</v>
      </c>
      <c r="B53" s="9" t="s">
        <v>4</v>
      </c>
      <c r="C53" s="4">
        <f t="shared" si="2"/>
        <v>52</v>
      </c>
      <c r="D53" s="9">
        <v>56</v>
      </c>
      <c r="E53" s="43">
        <v>13.357100000000001</v>
      </c>
      <c r="F53" s="4">
        <f>1.634</f>
        <v>1.6339999999999999</v>
      </c>
      <c r="G53" s="4" t="str">
        <f>"17.93"</f>
        <v>17.93</v>
      </c>
      <c r="H53" s="4">
        <v>2.3E-2</v>
      </c>
      <c r="I53" s="4">
        <v>9.1999999999999998E-2</v>
      </c>
      <c r="J53" s="4">
        <v>6.11</v>
      </c>
      <c r="K53" s="4">
        <v>96</v>
      </c>
      <c r="L53" s="4">
        <v>9.1300000000000008</v>
      </c>
      <c r="M53" s="4"/>
      <c r="U53">
        <f>AVERAGE(I53:I55)</f>
        <v>8.5666666666666669E-2</v>
      </c>
    </row>
    <row r="54" spans="1:21" x14ac:dyDescent="0.2">
      <c r="A54" s="1">
        <v>42307</v>
      </c>
      <c r="B54" s="9" t="s">
        <v>4</v>
      </c>
      <c r="C54" s="4">
        <f t="shared" si="2"/>
        <v>53</v>
      </c>
      <c r="D54" s="9">
        <v>57</v>
      </c>
      <c r="E54" s="43">
        <v>13.6191</v>
      </c>
      <c r="F54" s="4">
        <f>1.931</f>
        <v>1.931</v>
      </c>
      <c r="G54" s="4" t="str">
        <f>"16.91"</f>
        <v>16.91</v>
      </c>
      <c r="H54" s="4">
        <v>7.9000000000000001E-2</v>
      </c>
      <c r="I54" s="4">
        <v>8.3000000000000004E-2</v>
      </c>
      <c r="J54" s="4"/>
      <c r="K54" s="4"/>
      <c r="L54" s="4">
        <v>9.1300000000000008</v>
      </c>
      <c r="M54" s="4"/>
    </row>
    <row r="55" spans="1:21" x14ac:dyDescent="0.2">
      <c r="A55" s="1">
        <v>42307</v>
      </c>
      <c r="B55" s="10" t="s">
        <v>4</v>
      </c>
      <c r="C55" s="6">
        <f t="shared" si="2"/>
        <v>54</v>
      </c>
      <c r="D55" s="6">
        <v>58</v>
      </c>
      <c r="E55" s="44">
        <v>14.020200000000001</v>
      </c>
      <c r="F55" s="6">
        <f>1.895</f>
        <v>1.895</v>
      </c>
      <c r="G55" s="6" t="str">
        <f>"17.31"</f>
        <v>17.31</v>
      </c>
      <c r="H55" s="6">
        <v>0.03</v>
      </c>
      <c r="I55" s="6">
        <v>8.2000000000000003E-2</v>
      </c>
      <c r="J55" s="6"/>
      <c r="K55" s="6"/>
      <c r="L55" s="4">
        <v>9.1300000000000008</v>
      </c>
      <c r="M55" s="20"/>
    </row>
    <row r="56" spans="1:21" x14ac:dyDescent="0.2">
      <c r="A56" s="1">
        <v>42306</v>
      </c>
      <c r="B56" s="9" t="s">
        <v>5</v>
      </c>
      <c r="C56" s="4">
        <f t="shared" si="2"/>
        <v>55</v>
      </c>
      <c r="D56" s="9">
        <v>59</v>
      </c>
      <c r="E56" s="43">
        <v>0.50239999999999996</v>
      </c>
      <c r="F56" s="4">
        <f>15.43</f>
        <v>15.43</v>
      </c>
      <c r="G56" s="4" t="str">
        <f>"2.087"</f>
        <v>2.087</v>
      </c>
      <c r="H56" s="4">
        <v>6.8000000000000005E-2</v>
      </c>
      <c r="I56" s="4">
        <v>0.17499999999999999</v>
      </c>
      <c r="J56" s="4">
        <v>6.04</v>
      </c>
      <c r="K56" s="4">
        <v>115.7</v>
      </c>
      <c r="L56" s="4">
        <v>5.4</v>
      </c>
      <c r="M56" s="4"/>
      <c r="U56">
        <f>AVERAGE(I56:I58)</f>
        <v>0.17333333333333334</v>
      </c>
    </row>
    <row r="57" spans="1:21" x14ac:dyDescent="0.2">
      <c r="A57" s="1">
        <v>42306</v>
      </c>
      <c r="B57" s="9" t="s">
        <v>5</v>
      </c>
      <c r="C57" s="4">
        <f t="shared" si="2"/>
        <v>56</v>
      </c>
      <c r="D57" s="9">
        <v>60</v>
      </c>
      <c r="E57" s="43">
        <v>0.49530000000000002</v>
      </c>
      <c r="F57" s="4" t="str">
        <f>"15.03"</f>
        <v>15.03</v>
      </c>
      <c r="G57" s="4" t="str">
        <f>"2.037"</f>
        <v>2.037</v>
      </c>
      <c r="H57" s="4">
        <v>4.1000000000000002E-2</v>
      </c>
      <c r="I57" s="4">
        <v>0.17199999999999999</v>
      </c>
      <c r="J57" s="4"/>
      <c r="K57" s="4"/>
      <c r="L57" s="4">
        <v>5.4</v>
      </c>
      <c r="M57" s="4"/>
    </row>
    <row r="58" spans="1:21" x14ac:dyDescent="0.2">
      <c r="A58" s="1">
        <v>42306</v>
      </c>
      <c r="B58" s="10" t="s">
        <v>5</v>
      </c>
      <c r="C58" s="6">
        <f t="shared" si="2"/>
        <v>57</v>
      </c>
      <c r="D58" s="9">
        <v>61</v>
      </c>
      <c r="E58" s="44">
        <v>0.50070000000000003</v>
      </c>
      <c r="F58" s="6">
        <f>15.43</f>
        <v>15.43</v>
      </c>
      <c r="G58" s="6" t="str">
        <f>"1.901"</f>
        <v>1.901</v>
      </c>
      <c r="H58" s="6">
        <v>3.6999999999999998E-2</v>
      </c>
      <c r="I58" s="6">
        <v>0.17299999999999999</v>
      </c>
      <c r="J58" s="6"/>
      <c r="K58" s="6"/>
      <c r="L58" s="4">
        <v>5.4</v>
      </c>
      <c r="M58" s="20"/>
    </row>
    <row r="59" spans="1:21" x14ac:dyDescent="0.2">
      <c r="A59" s="1">
        <v>42307</v>
      </c>
      <c r="B59" s="9" t="s">
        <v>6</v>
      </c>
      <c r="C59" s="4">
        <f t="shared" si="2"/>
        <v>58</v>
      </c>
      <c r="D59" s="50">
        <v>62</v>
      </c>
      <c r="E59" s="43">
        <v>0.41789999999999999</v>
      </c>
      <c r="F59" s="4">
        <f>18.31</f>
        <v>18.309999999999999</v>
      </c>
      <c r="G59" s="4" t="str">
        <f>"2.229"</f>
        <v>2.229</v>
      </c>
      <c r="H59" s="4">
        <v>4.5999999999999999E-2</v>
      </c>
      <c r="I59" s="4">
        <v>0.16600000000000001</v>
      </c>
      <c r="J59" s="4">
        <v>6.03</v>
      </c>
      <c r="K59" s="4">
        <v>67</v>
      </c>
      <c r="L59" s="50">
        <v>4.71</v>
      </c>
      <c r="M59" s="20"/>
      <c r="U59">
        <f>AVERAGE(I59:I61)</f>
        <v>0.17333333333333334</v>
      </c>
    </row>
    <row r="60" spans="1:21" x14ac:dyDescent="0.2">
      <c r="A60" s="1">
        <v>42307</v>
      </c>
      <c r="B60" s="9" t="s">
        <v>6</v>
      </c>
      <c r="C60" s="4">
        <f t="shared" si="2"/>
        <v>59</v>
      </c>
      <c r="D60" s="9">
        <v>63</v>
      </c>
      <c r="E60" s="43">
        <v>0.46760000000000002</v>
      </c>
      <c r="F60" s="4">
        <f>15.28</f>
        <v>15.28</v>
      </c>
      <c r="G60" s="4" t="str">
        <f>"1.934"</f>
        <v>1.934</v>
      </c>
      <c r="H60" s="4">
        <v>7.4999999999999997E-2</v>
      </c>
      <c r="I60" s="4">
        <v>0.17</v>
      </c>
      <c r="J60" s="4"/>
      <c r="K60" s="4"/>
      <c r="L60" s="50">
        <v>4.71</v>
      </c>
      <c r="M60" s="4"/>
    </row>
    <row r="61" spans="1:21" x14ac:dyDescent="0.2">
      <c r="A61" s="1">
        <v>42307</v>
      </c>
      <c r="B61" s="10" t="s">
        <v>6</v>
      </c>
      <c r="C61" s="6">
        <f t="shared" si="2"/>
        <v>60</v>
      </c>
      <c r="D61" s="10">
        <v>64</v>
      </c>
      <c r="E61" s="44">
        <v>0.41949999999999998</v>
      </c>
      <c r="F61" s="37">
        <f>17.54</f>
        <v>17.54</v>
      </c>
      <c r="G61" s="6" t="str">
        <f>"2.132"</f>
        <v>2.132</v>
      </c>
      <c r="H61" s="6">
        <v>8.5000000000000006E-2</v>
      </c>
      <c r="I61" s="6">
        <v>0.184</v>
      </c>
      <c r="J61" s="6"/>
      <c r="K61" s="6"/>
      <c r="L61" s="50">
        <v>4.71</v>
      </c>
      <c r="M61" s="20"/>
    </row>
    <row r="62" spans="1:21" x14ac:dyDescent="0.2">
      <c r="A62" s="22">
        <v>42313</v>
      </c>
      <c r="B62" s="9" t="s">
        <v>2</v>
      </c>
      <c r="C62" s="4">
        <v>61</v>
      </c>
      <c r="D62" s="9">
        <v>42</v>
      </c>
      <c r="E62" s="43">
        <v>7.6874000000000002</v>
      </c>
      <c r="F62" s="4">
        <v>2.0569999999999999</v>
      </c>
      <c r="G62" s="4">
        <v>6.3330000000000002</v>
      </c>
      <c r="H62" s="4">
        <v>0.108</v>
      </c>
      <c r="I62" s="4">
        <v>0.122</v>
      </c>
      <c r="J62" s="4">
        <v>6.15</v>
      </c>
      <c r="K62" s="4">
        <v>121.1</v>
      </c>
      <c r="L62" s="4">
        <v>10.65</v>
      </c>
      <c r="M62" s="4"/>
      <c r="U62">
        <f>AVERAGE(I62:I64)</f>
        <v>0.11399999999999999</v>
      </c>
    </row>
    <row r="63" spans="1:21" x14ac:dyDescent="0.2">
      <c r="A63" s="22">
        <v>42313</v>
      </c>
      <c r="B63" s="9" t="s">
        <v>2</v>
      </c>
      <c r="C63" s="4">
        <f t="shared" ref="C63:C76" si="3">C62+1</f>
        <v>62</v>
      </c>
      <c r="D63" s="9">
        <v>43</v>
      </c>
      <c r="E63" s="43">
        <v>7.8977000000000004</v>
      </c>
      <c r="F63" s="4">
        <v>2.718</v>
      </c>
      <c r="G63" s="4">
        <v>11.33</v>
      </c>
      <c r="H63" s="4">
        <v>0.09</v>
      </c>
      <c r="I63" s="4">
        <v>0.10100000000000001</v>
      </c>
      <c r="J63" s="4"/>
      <c r="K63" s="4"/>
      <c r="L63" s="4">
        <v>10.65</v>
      </c>
      <c r="M63" s="4"/>
    </row>
    <row r="64" spans="1:21" x14ac:dyDescent="0.2">
      <c r="A64" s="22">
        <v>42313</v>
      </c>
      <c r="B64" s="9" t="s">
        <v>2</v>
      </c>
      <c r="C64" s="4">
        <f t="shared" si="3"/>
        <v>63</v>
      </c>
      <c r="D64" s="9">
        <v>44</v>
      </c>
      <c r="E64" s="43">
        <v>8.0909999999999993</v>
      </c>
      <c r="F64" s="20">
        <v>2.7989999999999999</v>
      </c>
      <c r="G64" s="20">
        <v>11.74</v>
      </c>
      <c r="H64" s="20">
        <v>0.121</v>
      </c>
      <c r="I64" s="20">
        <v>0.11899999999999999</v>
      </c>
      <c r="J64" s="20"/>
      <c r="K64" s="20"/>
      <c r="L64" s="4">
        <v>10.65</v>
      </c>
      <c r="M64" s="4"/>
    </row>
    <row r="65" spans="1:21" x14ac:dyDescent="0.2">
      <c r="A65" s="22">
        <v>42313</v>
      </c>
      <c r="B65" s="9" t="s">
        <v>3</v>
      </c>
      <c r="C65" s="4">
        <f t="shared" si="3"/>
        <v>64</v>
      </c>
      <c r="D65" s="9">
        <v>45</v>
      </c>
      <c r="E65" s="43">
        <v>4.4451000000000001</v>
      </c>
      <c r="F65" s="4">
        <v>3.0430000000000001</v>
      </c>
      <c r="G65" s="4">
        <v>4.7839999999999998</v>
      </c>
      <c r="H65" s="4">
        <v>6.2E-2</v>
      </c>
      <c r="I65" s="4">
        <v>0.127</v>
      </c>
      <c r="J65" s="4">
        <v>6.2</v>
      </c>
      <c r="K65" s="4">
        <v>109.4</v>
      </c>
      <c r="L65" s="4">
        <v>11.04</v>
      </c>
      <c r="M65" s="4"/>
      <c r="U65">
        <f>AVERAGE(I65:I67)</f>
        <v>0.12</v>
      </c>
    </row>
    <row r="66" spans="1:21" x14ac:dyDescent="0.2">
      <c r="A66" s="22">
        <v>42313</v>
      </c>
      <c r="B66" s="9" t="s">
        <v>3</v>
      </c>
      <c r="C66" s="4">
        <f t="shared" si="3"/>
        <v>65</v>
      </c>
      <c r="D66" s="9">
        <v>46</v>
      </c>
      <c r="E66" s="43">
        <v>3.5973999999999999</v>
      </c>
      <c r="F66" s="51">
        <v>2.95</v>
      </c>
      <c r="G66" s="51">
        <v>4.7300000000000004</v>
      </c>
      <c r="H66" s="51">
        <v>5.2999999999999999E-2</v>
      </c>
      <c r="I66" s="51">
        <v>9.5000000000000001E-2</v>
      </c>
      <c r="J66" s="4"/>
      <c r="K66" s="4"/>
      <c r="L66" s="4">
        <v>11.04</v>
      </c>
      <c r="M66" s="4"/>
    </row>
    <row r="67" spans="1:21" x14ac:dyDescent="0.2">
      <c r="A67" s="22">
        <v>42313</v>
      </c>
      <c r="B67" s="9" t="s">
        <v>3</v>
      </c>
      <c r="C67" s="20">
        <f t="shared" si="3"/>
        <v>66</v>
      </c>
      <c r="D67" s="9">
        <v>47</v>
      </c>
      <c r="E67" s="95">
        <v>3.7957999999999998</v>
      </c>
      <c r="F67" s="20">
        <v>3.4089999999999998</v>
      </c>
      <c r="G67" s="20">
        <v>5.4509999999999996</v>
      </c>
      <c r="H67" s="20">
        <v>5.6000000000000001E-2</v>
      </c>
      <c r="I67" s="20">
        <v>0.13800000000000001</v>
      </c>
      <c r="J67" s="20"/>
      <c r="K67" s="20"/>
      <c r="L67" s="4">
        <v>11.04</v>
      </c>
      <c r="M67" s="20"/>
    </row>
    <row r="68" spans="1:21" x14ac:dyDescent="0.2">
      <c r="A68" s="22">
        <v>42313</v>
      </c>
      <c r="B68" s="9" t="s">
        <v>4</v>
      </c>
      <c r="C68" s="4">
        <f t="shared" si="3"/>
        <v>67</v>
      </c>
      <c r="D68" s="9">
        <v>48</v>
      </c>
      <c r="E68" s="43">
        <v>10.5693</v>
      </c>
      <c r="F68" s="4">
        <v>1.825</v>
      </c>
      <c r="G68" s="4">
        <v>16.87</v>
      </c>
      <c r="H68" s="4">
        <v>9.8000000000000004E-2</v>
      </c>
      <c r="I68" s="4">
        <v>8.4000000000000005E-2</v>
      </c>
      <c r="J68" s="4">
        <v>5.82</v>
      </c>
      <c r="K68" s="4">
        <v>112.7</v>
      </c>
      <c r="L68" s="4">
        <v>8.81</v>
      </c>
      <c r="M68" s="4"/>
      <c r="U68">
        <f>AVERAGE(I68:I70)</f>
        <v>7.7333333333333323E-2</v>
      </c>
    </row>
    <row r="69" spans="1:21" x14ac:dyDescent="0.2">
      <c r="A69" s="22">
        <v>42313</v>
      </c>
      <c r="B69" s="9" t="s">
        <v>4</v>
      </c>
      <c r="C69" s="4">
        <f t="shared" si="3"/>
        <v>68</v>
      </c>
      <c r="D69" s="9">
        <v>49</v>
      </c>
      <c r="E69" s="43">
        <v>12.706099999999999</v>
      </c>
      <c r="F69" s="4">
        <v>1.651</v>
      </c>
      <c r="G69" s="4">
        <v>17.63</v>
      </c>
      <c r="H69" s="4">
        <v>3.5999999999999997E-2</v>
      </c>
      <c r="I69" s="4">
        <v>7.0999999999999994E-2</v>
      </c>
      <c r="J69" s="4"/>
      <c r="K69" s="4"/>
      <c r="L69" s="4">
        <v>8.81</v>
      </c>
      <c r="M69" s="4"/>
    </row>
    <row r="70" spans="1:21" x14ac:dyDescent="0.2">
      <c r="A70" s="22">
        <v>42313</v>
      </c>
      <c r="B70" s="9" t="s">
        <v>4</v>
      </c>
      <c r="C70" s="20">
        <f t="shared" si="3"/>
        <v>69</v>
      </c>
      <c r="D70" s="9">
        <v>50</v>
      </c>
      <c r="E70" s="95">
        <v>13.343999999999999</v>
      </c>
      <c r="F70" s="4">
        <v>1.7569999999999999</v>
      </c>
      <c r="G70" s="4">
        <v>17.670000000000002</v>
      </c>
      <c r="H70" s="20">
        <v>3.2000000000000001E-2</v>
      </c>
      <c r="I70" s="20">
        <v>7.6999999999999999E-2</v>
      </c>
      <c r="J70" s="20"/>
      <c r="K70" s="20"/>
      <c r="L70" s="4">
        <v>8.81</v>
      </c>
      <c r="M70" s="20"/>
    </row>
    <row r="71" spans="1:21" x14ac:dyDescent="0.2">
      <c r="A71" s="22">
        <v>42313</v>
      </c>
      <c r="B71" s="9" t="s">
        <v>5</v>
      </c>
      <c r="C71" s="4">
        <f t="shared" si="3"/>
        <v>70</v>
      </c>
      <c r="D71" s="9">
        <v>52</v>
      </c>
      <c r="E71" s="43">
        <v>0.61799999999999999</v>
      </c>
      <c r="F71" s="4">
        <v>12.64</v>
      </c>
      <c r="G71" s="4">
        <v>1.8009999999999999</v>
      </c>
      <c r="H71" s="4">
        <v>2.1999999999999999E-2</v>
      </c>
      <c r="I71" s="4">
        <v>0.14399999999999999</v>
      </c>
      <c r="J71" s="4">
        <v>6.33</v>
      </c>
      <c r="K71" s="4">
        <v>132.69999999999999</v>
      </c>
      <c r="L71" s="4">
        <v>11.23</v>
      </c>
      <c r="M71" s="4"/>
      <c r="U71">
        <f>AVERAGE(I71:I73)</f>
        <v>0.14433333333333334</v>
      </c>
    </row>
    <row r="72" spans="1:21" x14ac:dyDescent="0.2">
      <c r="A72" s="22">
        <v>42313</v>
      </c>
      <c r="B72" s="9" t="s">
        <v>5</v>
      </c>
      <c r="C72" s="4">
        <f t="shared" si="3"/>
        <v>71</v>
      </c>
      <c r="D72" s="9">
        <v>53</v>
      </c>
      <c r="E72" s="43">
        <v>0.58379999999999999</v>
      </c>
      <c r="F72" s="4">
        <v>13.02</v>
      </c>
      <c r="G72" s="4">
        <v>1.728</v>
      </c>
      <c r="H72" s="4">
        <v>3.4000000000000002E-2</v>
      </c>
      <c r="I72" s="4">
        <v>0.153</v>
      </c>
      <c r="J72" s="4"/>
      <c r="K72" s="4"/>
      <c r="L72" s="4">
        <v>11.23</v>
      </c>
      <c r="M72" s="4"/>
    </row>
    <row r="73" spans="1:21" x14ac:dyDescent="0.2">
      <c r="A73" s="22">
        <v>42313</v>
      </c>
      <c r="B73" s="9" t="s">
        <v>5</v>
      </c>
      <c r="C73" s="4">
        <f t="shared" si="3"/>
        <v>72</v>
      </c>
      <c r="D73" s="9">
        <v>54</v>
      </c>
      <c r="E73" s="43">
        <v>0.81040000000000001</v>
      </c>
      <c r="F73" s="20">
        <v>14.87</v>
      </c>
      <c r="G73" s="100">
        <v>2.1</v>
      </c>
      <c r="H73" s="100">
        <v>2.9000000000000001E-2</v>
      </c>
      <c r="I73" s="100">
        <v>0.13600000000000001</v>
      </c>
      <c r="J73" s="20"/>
      <c r="K73" s="20"/>
      <c r="L73" s="4">
        <v>11.23</v>
      </c>
      <c r="M73" s="4"/>
    </row>
    <row r="74" spans="1:21" x14ac:dyDescent="0.2">
      <c r="A74" s="22">
        <v>42313</v>
      </c>
      <c r="B74" s="9" t="s">
        <v>6</v>
      </c>
      <c r="C74" s="20">
        <f t="shared" si="3"/>
        <v>73</v>
      </c>
      <c r="D74" s="9">
        <v>55</v>
      </c>
      <c r="E74" s="43">
        <v>0.52110000000000001</v>
      </c>
      <c r="F74" s="4">
        <v>14.84</v>
      </c>
      <c r="G74" s="4">
        <v>1.8320000000000001</v>
      </c>
      <c r="H74" s="4">
        <v>4.3999999999999997E-2</v>
      </c>
      <c r="I74" s="4">
        <v>0.14399999999999999</v>
      </c>
      <c r="J74" s="4">
        <v>5.0599999999999996</v>
      </c>
      <c r="K74" s="4">
        <v>104.4</v>
      </c>
      <c r="L74" s="4">
        <v>10.99</v>
      </c>
      <c r="M74" s="4"/>
      <c r="U74">
        <f>AVERAGE(I74:I76)</f>
        <v>0.15433333333333332</v>
      </c>
    </row>
    <row r="75" spans="1:21" x14ac:dyDescent="0.2">
      <c r="A75" s="22">
        <v>42313</v>
      </c>
      <c r="B75" s="9" t="s">
        <v>6</v>
      </c>
      <c r="C75" s="20">
        <f t="shared" si="3"/>
        <v>74</v>
      </c>
      <c r="D75" s="9">
        <v>56</v>
      </c>
      <c r="E75" s="43">
        <v>0.52110000000000001</v>
      </c>
      <c r="F75" s="4">
        <v>16.53</v>
      </c>
      <c r="G75" s="4">
        <v>2.0539999999999998</v>
      </c>
      <c r="H75" s="4">
        <v>4.3999999999999997E-2</v>
      </c>
      <c r="I75" s="4">
        <v>0.16800000000000001</v>
      </c>
      <c r="J75" s="4"/>
      <c r="K75" s="4"/>
      <c r="L75" s="4">
        <v>10.99</v>
      </c>
      <c r="M75" s="4"/>
    </row>
    <row r="76" spans="1:21" x14ac:dyDescent="0.2">
      <c r="A76" s="22">
        <v>42313</v>
      </c>
      <c r="B76" s="10" t="s">
        <v>6</v>
      </c>
      <c r="C76" s="20">
        <f t="shared" si="3"/>
        <v>75</v>
      </c>
      <c r="D76" s="6">
        <v>57</v>
      </c>
      <c r="E76" s="44">
        <v>0.4042</v>
      </c>
      <c r="F76" s="37">
        <v>13.6</v>
      </c>
      <c r="G76" s="6">
        <v>1.5609999999999999</v>
      </c>
      <c r="H76" s="6">
        <v>4.9000000000000002E-2</v>
      </c>
      <c r="I76" s="6">
        <v>0.151</v>
      </c>
      <c r="J76" s="6"/>
      <c r="K76" s="6"/>
      <c r="L76" s="4">
        <v>10.99</v>
      </c>
      <c r="M76" s="20"/>
    </row>
    <row r="77" spans="1:21" x14ac:dyDescent="0.2">
      <c r="A77" s="1">
        <v>42320</v>
      </c>
      <c r="B77" s="9" t="s">
        <v>2</v>
      </c>
      <c r="C77" s="50">
        <v>76</v>
      </c>
      <c r="D77" s="9">
        <v>58</v>
      </c>
      <c r="E77" s="52"/>
      <c r="F77" s="4">
        <v>7.4779999999999998</v>
      </c>
      <c r="G77" s="9">
        <v>23.82</v>
      </c>
      <c r="H77" s="9">
        <v>2.5999999999999999E-2</v>
      </c>
      <c r="I77" s="9">
        <v>0.33100000000000002</v>
      </c>
      <c r="J77" s="4">
        <v>6.13</v>
      </c>
      <c r="K77" s="4">
        <v>110.6</v>
      </c>
      <c r="L77" s="4">
        <v>5.69</v>
      </c>
      <c r="M77" s="4"/>
      <c r="U77">
        <f>AVERAGE(I77:I79)</f>
        <v>0.38166666666666665</v>
      </c>
    </row>
    <row r="78" spans="1:21" x14ac:dyDescent="0.2">
      <c r="A78" s="1">
        <v>42320</v>
      </c>
      <c r="B78" s="9" t="s">
        <v>2</v>
      </c>
      <c r="C78" s="20">
        <f t="shared" ref="C78:C84" si="4">C77+1</f>
        <v>77</v>
      </c>
      <c r="D78" s="9">
        <v>59</v>
      </c>
      <c r="E78" s="43">
        <v>15.6746</v>
      </c>
      <c r="F78" s="4">
        <v>6.9610000000000003</v>
      </c>
      <c r="G78" s="9">
        <v>22.84</v>
      </c>
      <c r="H78" s="9">
        <v>3.2000000000000001E-2</v>
      </c>
      <c r="I78" s="9">
        <v>0.43099999999999999</v>
      </c>
      <c r="J78" s="4"/>
      <c r="K78" s="4"/>
      <c r="L78" s="4">
        <v>5.69</v>
      </c>
      <c r="M78" s="4"/>
    </row>
    <row r="79" spans="1:21" x14ac:dyDescent="0.2">
      <c r="A79" s="1">
        <v>42320</v>
      </c>
      <c r="B79" s="10" t="s">
        <v>2</v>
      </c>
      <c r="C79" s="6">
        <f t="shared" si="4"/>
        <v>78</v>
      </c>
      <c r="D79" s="10">
        <v>60</v>
      </c>
      <c r="E79" s="43">
        <v>18.249199999999998</v>
      </c>
      <c r="F79" s="6">
        <v>7.6710000000000003</v>
      </c>
      <c r="G79" s="6">
        <v>23.62</v>
      </c>
      <c r="H79" s="6">
        <v>3.4000000000000002E-2</v>
      </c>
      <c r="I79" s="6">
        <v>0.38300000000000001</v>
      </c>
      <c r="J79" s="6"/>
      <c r="K79" s="6"/>
      <c r="L79" s="4">
        <v>5.69</v>
      </c>
      <c r="M79" s="20"/>
    </row>
    <row r="80" spans="1:21" x14ac:dyDescent="0.2">
      <c r="A80" s="1">
        <v>42320</v>
      </c>
      <c r="B80" s="9" t="s">
        <v>3</v>
      </c>
      <c r="C80" s="20">
        <f t="shared" si="4"/>
        <v>79</v>
      </c>
      <c r="D80" s="9">
        <v>61</v>
      </c>
      <c r="E80" s="43">
        <v>20.933299999999999</v>
      </c>
      <c r="F80" s="4">
        <v>7.3719999999999999</v>
      </c>
      <c r="G80" s="9">
        <v>27.66</v>
      </c>
      <c r="H80" s="9">
        <v>0.02</v>
      </c>
      <c r="I80" s="9">
        <v>0.39700000000000002</v>
      </c>
      <c r="J80" s="4">
        <v>6.05</v>
      </c>
      <c r="K80" s="4">
        <v>107.5</v>
      </c>
      <c r="L80" s="4">
        <v>6.11</v>
      </c>
      <c r="M80" s="4"/>
      <c r="U80">
        <f>AVERAGE(I80:I82)</f>
        <v>0.39133333333333337</v>
      </c>
    </row>
    <row r="81" spans="1:21" x14ac:dyDescent="0.2">
      <c r="A81" s="1">
        <v>42320</v>
      </c>
      <c r="B81" s="9" t="s">
        <v>3</v>
      </c>
      <c r="C81" s="20">
        <f t="shared" si="4"/>
        <v>80</v>
      </c>
      <c r="D81" s="9">
        <v>62</v>
      </c>
      <c r="E81" s="43">
        <v>22.126000000000001</v>
      </c>
      <c r="F81" s="4">
        <v>9.2509999999999994</v>
      </c>
      <c r="G81" s="9">
        <v>28.19</v>
      </c>
      <c r="H81" s="9">
        <v>3.0000000000000001E-3</v>
      </c>
      <c r="I81" s="9">
        <v>0.45700000000000002</v>
      </c>
      <c r="J81" s="4"/>
      <c r="K81" s="4"/>
      <c r="L81" s="4">
        <v>6.11</v>
      </c>
      <c r="M81" s="4"/>
    </row>
    <row r="82" spans="1:21" x14ac:dyDescent="0.2">
      <c r="A82" s="1">
        <v>42320</v>
      </c>
      <c r="B82" s="10" t="s">
        <v>3</v>
      </c>
      <c r="C82" s="6">
        <f t="shared" si="4"/>
        <v>81</v>
      </c>
      <c r="D82" s="10">
        <v>63</v>
      </c>
      <c r="E82" s="43">
        <v>20.525099999999998</v>
      </c>
      <c r="F82" s="6">
        <v>7.3739999999999997</v>
      </c>
      <c r="G82" s="37">
        <v>28.5</v>
      </c>
      <c r="H82" s="37">
        <v>1.964</v>
      </c>
      <c r="I82" s="37">
        <v>0.32</v>
      </c>
      <c r="J82" s="6"/>
      <c r="K82" s="6"/>
      <c r="L82" s="4">
        <v>6.11</v>
      </c>
      <c r="M82" s="20"/>
    </row>
    <row r="83" spans="1:21" x14ac:dyDescent="0.2">
      <c r="A83" s="1">
        <v>42320</v>
      </c>
      <c r="B83" s="9" t="s">
        <v>4</v>
      </c>
      <c r="C83" s="20">
        <f t="shared" si="4"/>
        <v>82</v>
      </c>
      <c r="D83" s="9">
        <v>64</v>
      </c>
      <c r="E83" s="43">
        <v>15.2311</v>
      </c>
      <c r="F83" s="4">
        <v>4.9029999999999996</v>
      </c>
      <c r="G83" s="9">
        <v>18.13</v>
      </c>
      <c r="H83" s="9">
        <v>0</v>
      </c>
      <c r="I83" s="9">
        <v>0.20300000000000001</v>
      </c>
      <c r="J83" s="4">
        <v>5.86</v>
      </c>
      <c r="K83" s="4">
        <v>85.4</v>
      </c>
      <c r="L83" s="4">
        <v>8.2899999999999991</v>
      </c>
      <c r="M83" s="4"/>
      <c r="U83">
        <f>AVERAGE(I83:I85)</f>
        <v>0.19633333333333333</v>
      </c>
    </row>
    <row r="84" spans="1:21" x14ac:dyDescent="0.2">
      <c r="A84" s="1">
        <v>42320</v>
      </c>
      <c r="B84" s="9" t="s">
        <v>4</v>
      </c>
      <c r="C84" s="20">
        <f t="shared" si="4"/>
        <v>83</v>
      </c>
      <c r="D84" s="9">
        <v>65</v>
      </c>
      <c r="E84" s="43">
        <v>13.653</v>
      </c>
      <c r="F84" s="4">
        <v>5.3319999999999999</v>
      </c>
      <c r="G84" s="9">
        <v>17.34</v>
      </c>
      <c r="H84" s="9">
        <v>0.193</v>
      </c>
      <c r="I84" s="9">
        <v>0.20399999999999999</v>
      </c>
      <c r="J84" s="4"/>
      <c r="K84" s="4"/>
      <c r="L84" s="4">
        <v>8.2899999999999991</v>
      </c>
      <c r="M84" s="4"/>
    </row>
    <row r="85" spans="1:21" x14ac:dyDescent="0.2">
      <c r="A85" s="1">
        <v>42320</v>
      </c>
      <c r="B85" s="10" t="s">
        <v>4</v>
      </c>
      <c r="C85" s="6">
        <v>84</v>
      </c>
      <c r="D85" s="10">
        <v>66</v>
      </c>
      <c r="E85" s="43">
        <v>13.2927</v>
      </c>
      <c r="F85" s="6">
        <v>5.0650000000000004</v>
      </c>
      <c r="G85" s="6">
        <v>18.11</v>
      </c>
      <c r="H85" s="6">
        <v>0</v>
      </c>
      <c r="I85" s="6">
        <v>0.182</v>
      </c>
      <c r="J85" s="6"/>
      <c r="K85" s="6"/>
      <c r="L85" s="4">
        <v>8.2899999999999991</v>
      </c>
      <c r="M85" s="20"/>
    </row>
    <row r="86" spans="1:21" x14ac:dyDescent="0.2">
      <c r="A86" s="1">
        <v>42320</v>
      </c>
      <c r="B86" s="9" t="s">
        <v>5</v>
      </c>
      <c r="C86" s="20">
        <f t="shared" ref="C86:C92" si="5">C85+1</f>
        <v>85</v>
      </c>
      <c r="D86" s="9">
        <v>67</v>
      </c>
      <c r="E86" s="43">
        <v>4.5437000000000003</v>
      </c>
      <c r="F86" s="9">
        <v>13.18</v>
      </c>
      <c r="G86" s="9">
        <v>5.4359999999999999</v>
      </c>
      <c r="H86" s="9">
        <v>7.0000000000000007E-2</v>
      </c>
      <c r="I86" s="9">
        <v>0.3</v>
      </c>
      <c r="J86" s="4">
        <v>6.12</v>
      </c>
      <c r="K86" s="4">
        <v>120.2</v>
      </c>
      <c r="L86" s="4">
        <v>5.18</v>
      </c>
      <c r="M86" s="4"/>
      <c r="U86">
        <f>AVERAGE(I86:I88)</f>
        <v>0.29233333333333333</v>
      </c>
    </row>
    <row r="87" spans="1:21" x14ac:dyDescent="0.2">
      <c r="A87" s="1">
        <v>42320</v>
      </c>
      <c r="B87" s="9" t="s">
        <v>5</v>
      </c>
      <c r="C87" s="20">
        <f t="shared" si="5"/>
        <v>86</v>
      </c>
      <c r="D87" s="9">
        <v>68</v>
      </c>
      <c r="E87" s="43">
        <v>3.6509999999999998</v>
      </c>
      <c r="F87" s="9">
        <v>13.97</v>
      </c>
      <c r="G87" s="9">
        <v>5.8390000000000004</v>
      </c>
      <c r="H87" s="9">
        <v>5.8000000000000003E-2</v>
      </c>
      <c r="I87" s="9">
        <v>0.28399999999999997</v>
      </c>
      <c r="J87" s="4"/>
      <c r="K87" s="4"/>
      <c r="L87" s="4">
        <v>5.18</v>
      </c>
      <c r="M87" s="4"/>
    </row>
    <row r="88" spans="1:21" x14ac:dyDescent="0.2">
      <c r="A88" s="1">
        <v>42320</v>
      </c>
      <c r="B88" s="10" t="s">
        <v>5</v>
      </c>
      <c r="C88" s="6">
        <f t="shared" si="5"/>
        <v>87</v>
      </c>
      <c r="D88" s="10">
        <v>69</v>
      </c>
      <c r="E88" s="43">
        <v>3.3813</v>
      </c>
      <c r="F88" s="6">
        <v>12.86</v>
      </c>
      <c r="G88" s="6">
        <v>5.694</v>
      </c>
      <c r="H88" s="6">
        <v>5.8999999999999997E-2</v>
      </c>
      <c r="I88" s="6">
        <v>0.29299999999999998</v>
      </c>
      <c r="J88" s="6"/>
      <c r="K88" s="6"/>
      <c r="L88" s="4">
        <v>5.18</v>
      </c>
      <c r="M88" s="20"/>
    </row>
    <row r="89" spans="1:21" x14ac:dyDescent="0.2">
      <c r="A89" s="1">
        <v>42320</v>
      </c>
      <c r="B89" s="9" t="s">
        <v>6</v>
      </c>
      <c r="C89" s="20">
        <f t="shared" si="5"/>
        <v>88</v>
      </c>
      <c r="D89" s="9">
        <v>71</v>
      </c>
      <c r="E89" s="43">
        <v>2.8414000000000001</v>
      </c>
      <c r="F89" s="9">
        <v>14.95</v>
      </c>
      <c r="G89" s="9">
        <v>4.976</v>
      </c>
      <c r="H89" s="9">
        <v>5.7000000000000002E-2</v>
      </c>
      <c r="I89" s="9">
        <v>0.22500000000000001</v>
      </c>
      <c r="J89" s="4">
        <v>5.99</v>
      </c>
      <c r="K89" s="4">
        <v>82.8</v>
      </c>
      <c r="L89" s="4">
        <v>4.24</v>
      </c>
      <c r="M89" s="4"/>
      <c r="U89">
        <f>AVERAGE(I89:I91)</f>
        <v>0.24199999999999999</v>
      </c>
    </row>
    <row r="90" spans="1:21" x14ac:dyDescent="0.2">
      <c r="A90" s="1">
        <v>42320</v>
      </c>
      <c r="B90" s="9" t="s">
        <v>6</v>
      </c>
      <c r="C90" s="20">
        <f t="shared" si="5"/>
        <v>89</v>
      </c>
      <c r="D90" s="9">
        <v>72</v>
      </c>
      <c r="E90" s="43">
        <v>2.6778</v>
      </c>
      <c r="F90" s="9">
        <v>16.010000000000002</v>
      </c>
      <c r="G90" s="9">
        <v>5.39</v>
      </c>
      <c r="H90" s="9">
        <v>0.47399999999999998</v>
      </c>
      <c r="I90" s="9">
        <v>0.27400000000000002</v>
      </c>
      <c r="J90" s="4"/>
      <c r="K90" s="4"/>
      <c r="L90" s="4">
        <v>4.24</v>
      </c>
      <c r="M90" s="4"/>
    </row>
    <row r="91" spans="1:21" x14ac:dyDescent="0.2">
      <c r="A91" s="1">
        <v>42320</v>
      </c>
      <c r="B91" s="10" t="s">
        <v>6</v>
      </c>
      <c r="C91" s="20">
        <f t="shared" si="5"/>
        <v>90</v>
      </c>
      <c r="D91" s="6">
        <v>73</v>
      </c>
      <c r="E91" s="44">
        <v>2.6989000000000001</v>
      </c>
      <c r="F91" s="6">
        <v>14.86</v>
      </c>
      <c r="G91" s="6">
        <v>4.7850000000000001</v>
      </c>
      <c r="H91" s="6">
        <v>6.7000000000000004E-2</v>
      </c>
      <c r="I91" s="6">
        <v>0.22700000000000001</v>
      </c>
      <c r="J91" s="6"/>
      <c r="K91" s="6"/>
      <c r="L91" s="4">
        <v>4.24</v>
      </c>
      <c r="M91" s="20"/>
    </row>
    <row r="92" spans="1:21" x14ac:dyDescent="0.2">
      <c r="A92" s="1">
        <v>42327</v>
      </c>
      <c r="B92" s="9" t="s">
        <v>2</v>
      </c>
      <c r="C92" s="50">
        <f t="shared" si="5"/>
        <v>91</v>
      </c>
      <c r="D92" s="9">
        <v>7</v>
      </c>
      <c r="E92" s="43">
        <v>24.360700000000001</v>
      </c>
      <c r="F92" s="9">
        <v>9.7650000000000006</v>
      </c>
      <c r="G92" s="9">
        <v>26.6</v>
      </c>
      <c r="H92" s="9">
        <v>0.16900000000000001</v>
      </c>
      <c r="I92" s="9">
        <v>0.47099999999999997</v>
      </c>
      <c r="J92" s="4">
        <v>5.72</v>
      </c>
      <c r="K92" s="4">
        <v>111</v>
      </c>
      <c r="L92" s="4">
        <v>3.99</v>
      </c>
      <c r="M92" s="4"/>
      <c r="U92">
        <f>AVERAGE(I92:I94)</f>
        <v>0.37599999999999995</v>
      </c>
    </row>
    <row r="93" spans="1:21" x14ac:dyDescent="0.2">
      <c r="A93" s="1">
        <v>42327</v>
      </c>
      <c r="B93" s="9" t="s">
        <v>2</v>
      </c>
      <c r="C93" s="20">
        <v>92</v>
      </c>
      <c r="D93" s="4">
        <f t="shared" ref="D93:D106" si="6">D92+1</f>
        <v>8</v>
      </c>
      <c r="E93" s="43">
        <v>25.536200000000001</v>
      </c>
      <c r="F93" s="9">
        <v>6.9580000000000002</v>
      </c>
      <c r="G93" s="9">
        <v>25.57</v>
      </c>
      <c r="H93" s="9">
        <v>6.0000000000000001E-3</v>
      </c>
      <c r="I93" s="9">
        <v>0.221</v>
      </c>
      <c r="J93" s="4"/>
      <c r="K93" s="4"/>
      <c r="L93" s="4">
        <v>3.99</v>
      </c>
      <c r="M93" s="4"/>
    </row>
    <row r="94" spans="1:21" x14ac:dyDescent="0.2">
      <c r="A94" s="1">
        <v>42327</v>
      </c>
      <c r="B94" s="9" t="s">
        <v>2</v>
      </c>
      <c r="C94" s="4">
        <f t="shared" ref="C94:C106" si="7">C93+1</f>
        <v>93</v>
      </c>
      <c r="D94" s="20">
        <f t="shared" si="6"/>
        <v>9</v>
      </c>
      <c r="E94" s="43">
        <v>25.038799999999998</v>
      </c>
      <c r="F94" s="9">
        <v>7.8689999999999998</v>
      </c>
      <c r="G94" s="9">
        <v>26.68</v>
      </c>
      <c r="H94" s="9">
        <v>0.42699999999999999</v>
      </c>
      <c r="I94" s="9">
        <v>0.436</v>
      </c>
      <c r="J94" s="20"/>
      <c r="K94" s="20"/>
      <c r="L94" s="4">
        <v>3.99</v>
      </c>
      <c r="M94" s="4"/>
    </row>
    <row r="95" spans="1:21" x14ac:dyDescent="0.2">
      <c r="A95" s="1">
        <v>42327</v>
      </c>
      <c r="B95" s="9" t="s">
        <v>3</v>
      </c>
      <c r="C95" s="4">
        <f t="shared" si="7"/>
        <v>94</v>
      </c>
      <c r="D95" s="4">
        <f t="shared" si="6"/>
        <v>10</v>
      </c>
      <c r="E95" s="43">
        <v>26.976199999999999</v>
      </c>
      <c r="F95" s="9">
        <v>10.210000000000001</v>
      </c>
      <c r="G95" s="9">
        <v>28.88</v>
      </c>
      <c r="H95" s="9">
        <v>1.7000000000000001E-2</v>
      </c>
      <c r="I95" s="9">
        <v>0.24099999999999999</v>
      </c>
      <c r="J95" s="4">
        <v>5.1100000000000003</v>
      </c>
      <c r="K95" s="4">
        <v>105.9</v>
      </c>
      <c r="L95" s="53">
        <v>4.0999999999999996</v>
      </c>
      <c r="M95" s="53"/>
      <c r="U95">
        <f>AVERAGE(I95:I97)</f>
        <v>0.254</v>
      </c>
    </row>
    <row r="96" spans="1:21" x14ac:dyDescent="0.2">
      <c r="A96" s="1">
        <v>42327</v>
      </c>
      <c r="B96" s="9" t="s">
        <v>3</v>
      </c>
      <c r="C96" s="4">
        <f t="shared" si="7"/>
        <v>95</v>
      </c>
      <c r="D96" s="4">
        <f t="shared" si="6"/>
        <v>11</v>
      </c>
      <c r="E96" s="43">
        <v>27.6572</v>
      </c>
      <c r="F96" s="9">
        <v>7.7679999999999998</v>
      </c>
      <c r="G96" s="9">
        <v>27.66</v>
      </c>
      <c r="H96" s="9">
        <v>0.46800000000000003</v>
      </c>
      <c r="I96" s="9">
        <v>0.31900000000000001</v>
      </c>
      <c r="J96" s="4"/>
      <c r="K96" s="4"/>
      <c r="L96" s="53">
        <v>4.0999999999999996</v>
      </c>
      <c r="M96" s="4"/>
    </row>
    <row r="97" spans="1:21" x14ac:dyDescent="0.2">
      <c r="A97" s="1">
        <v>42327</v>
      </c>
      <c r="B97" s="9" t="s">
        <v>3</v>
      </c>
      <c r="C97" s="4">
        <f t="shared" si="7"/>
        <v>96</v>
      </c>
      <c r="D97" s="4">
        <f t="shared" si="6"/>
        <v>12</v>
      </c>
      <c r="E97" s="43">
        <v>28.231200000000001</v>
      </c>
      <c r="F97" s="9">
        <v>7.8520000000000003</v>
      </c>
      <c r="G97" s="9">
        <v>27.62</v>
      </c>
      <c r="H97" s="9">
        <v>0</v>
      </c>
      <c r="I97" s="9">
        <v>0.20200000000000001</v>
      </c>
      <c r="J97" s="4"/>
      <c r="K97" s="4"/>
      <c r="L97" s="53">
        <v>4.0999999999999996</v>
      </c>
      <c r="M97" s="4"/>
    </row>
    <row r="98" spans="1:21" x14ac:dyDescent="0.2">
      <c r="A98" s="1">
        <v>42327</v>
      </c>
      <c r="B98" s="9" t="s">
        <v>4</v>
      </c>
      <c r="C98" s="4">
        <f t="shared" si="7"/>
        <v>97</v>
      </c>
      <c r="D98" s="4">
        <f t="shared" si="6"/>
        <v>13</v>
      </c>
      <c r="E98" s="43">
        <v>15.5383</v>
      </c>
      <c r="F98" s="9">
        <v>3.2970000000000002</v>
      </c>
      <c r="G98" s="9">
        <v>15.73</v>
      </c>
      <c r="H98" s="9">
        <v>5.3999999999999999E-2</v>
      </c>
      <c r="I98" s="9">
        <v>0.16900000000000001</v>
      </c>
      <c r="J98" s="4">
        <v>4.79</v>
      </c>
      <c r="K98" s="4">
        <v>71.900000000000006</v>
      </c>
      <c r="L98" s="4">
        <v>7.97</v>
      </c>
      <c r="M98" s="4"/>
      <c r="U98">
        <f>AVERAGE(I98:I100)</f>
        <v>0.215</v>
      </c>
    </row>
    <row r="99" spans="1:21" x14ac:dyDescent="0.2">
      <c r="A99" s="1">
        <v>42327</v>
      </c>
      <c r="B99" s="9" t="s">
        <v>4</v>
      </c>
      <c r="C99" s="4">
        <f t="shared" si="7"/>
        <v>98</v>
      </c>
      <c r="D99" s="4">
        <f t="shared" si="6"/>
        <v>14</v>
      </c>
      <c r="E99" s="43">
        <v>16.475200000000001</v>
      </c>
      <c r="F99" s="9">
        <v>3.427</v>
      </c>
      <c r="G99" s="9">
        <v>15.67</v>
      </c>
      <c r="H99" s="9">
        <v>0</v>
      </c>
      <c r="I99" s="9">
        <v>0.17100000000000001</v>
      </c>
      <c r="J99" s="4"/>
      <c r="K99" s="4"/>
      <c r="L99" s="4">
        <v>7.97</v>
      </c>
      <c r="M99" s="4"/>
    </row>
    <row r="100" spans="1:21" x14ac:dyDescent="0.2">
      <c r="A100" s="1">
        <v>42327</v>
      </c>
      <c r="B100" s="9" t="s">
        <v>4</v>
      </c>
      <c r="C100" s="4">
        <f t="shared" si="7"/>
        <v>99</v>
      </c>
      <c r="D100" s="4">
        <f t="shared" si="6"/>
        <v>15</v>
      </c>
      <c r="E100" s="43">
        <v>15.9171</v>
      </c>
      <c r="F100" s="9">
        <v>3.83</v>
      </c>
      <c r="G100" s="9">
        <v>15.88</v>
      </c>
      <c r="H100" s="9">
        <v>0.217</v>
      </c>
      <c r="I100" s="9">
        <v>0.30499999999999999</v>
      </c>
      <c r="J100" s="4"/>
      <c r="K100" s="4"/>
      <c r="L100" s="4">
        <v>7.97</v>
      </c>
      <c r="M100" s="4"/>
    </row>
    <row r="101" spans="1:21" x14ac:dyDescent="0.2">
      <c r="A101" s="1">
        <v>42327</v>
      </c>
      <c r="B101" s="9" t="s">
        <v>5</v>
      </c>
      <c r="C101" s="4">
        <f t="shared" si="7"/>
        <v>100</v>
      </c>
      <c r="D101" s="4">
        <f t="shared" si="6"/>
        <v>16</v>
      </c>
      <c r="E101" s="43">
        <v>3.6621999999999999</v>
      </c>
      <c r="F101" s="9">
        <v>15.32</v>
      </c>
      <c r="G101" s="9">
        <v>5.0389999999999997</v>
      </c>
      <c r="H101" s="9">
        <v>0.08</v>
      </c>
      <c r="I101" s="9">
        <v>0.312</v>
      </c>
      <c r="J101" s="4">
        <v>5.84</v>
      </c>
      <c r="K101" s="4">
        <v>114.8</v>
      </c>
      <c r="L101" s="4">
        <v>3.11</v>
      </c>
      <c r="M101" s="4"/>
      <c r="U101">
        <f>AVERAGE(I101:I103)</f>
        <v>0.36699999999999999</v>
      </c>
    </row>
    <row r="102" spans="1:21" x14ac:dyDescent="0.2">
      <c r="A102" s="1">
        <v>42327</v>
      </c>
      <c r="B102" s="9" t="s">
        <v>5</v>
      </c>
      <c r="C102" s="4">
        <f t="shared" si="7"/>
        <v>101</v>
      </c>
      <c r="D102" s="4">
        <f t="shared" si="6"/>
        <v>17</v>
      </c>
      <c r="E102" s="43">
        <v>3.7418</v>
      </c>
      <c r="F102" s="9">
        <v>13.95</v>
      </c>
      <c r="G102" s="9">
        <v>4.6459999999999999</v>
      </c>
      <c r="H102" s="9">
        <v>1.028</v>
      </c>
      <c r="I102" s="9">
        <v>0.57399999999999995</v>
      </c>
      <c r="J102" s="4"/>
      <c r="K102" s="4"/>
      <c r="L102" s="4">
        <v>3.11</v>
      </c>
      <c r="M102" s="4"/>
    </row>
    <row r="103" spans="1:21" x14ac:dyDescent="0.2">
      <c r="A103" s="1">
        <v>42327</v>
      </c>
      <c r="B103" s="9" t="s">
        <v>5</v>
      </c>
      <c r="C103" s="4">
        <f t="shared" si="7"/>
        <v>102</v>
      </c>
      <c r="D103" s="20">
        <f t="shared" si="6"/>
        <v>18</v>
      </c>
      <c r="E103" s="43">
        <v>3.5524</v>
      </c>
      <c r="F103" s="9">
        <v>15.06</v>
      </c>
      <c r="G103" s="9">
        <v>4.8570000000000002</v>
      </c>
      <c r="H103" s="9">
        <v>6.3E-2</v>
      </c>
      <c r="I103" s="9">
        <v>0.215</v>
      </c>
      <c r="J103" s="20"/>
      <c r="K103" s="20"/>
      <c r="L103" s="4">
        <v>3.11</v>
      </c>
      <c r="M103" s="4"/>
    </row>
    <row r="104" spans="1:21" x14ac:dyDescent="0.2">
      <c r="A104" s="1">
        <v>42327</v>
      </c>
      <c r="B104" s="9" t="s">
        <v>6</v>
      </c>
      <c r="C104" s="4">
        <f t="shared" si="7"/>
        <v>103</v>
      </c>
      <c r="D104" s="4">
        <f t="shared" si="6"/>
        <v>19</v>
      </c>
      <c r="E104" s="43">
        <v>1.8939999999999999</v>
      </c>
      <c r="F104" s="9">
        <v>15.13</v>
      </c>
      <c r="G104" s="9">
        <v>3.2229999999999999</v>
      </c>
      <c r="H104" s="9">
        <v>0.114</v>
      </c>
      <c r="I104" s="9">
        <v>0.19400000000000001</v>
      </c>
      <c r="J104" s="4">
        <v>5.09</v>
      </c>
      <c r="K104" s="4">
        <v>71.5</v>
      </c>
      <c r="L104" s="53">
        <v>2.4</v>
      </c>
      <c r="M104" s="53"/>
      <c r="U104">
        <f>AVERAGE(I104:I106)</f>
        <v>0.47833333333333333</v>
      </c>
    </row>
    <row r="105" spans="1:21" x14ac:dyDescent="0.2">
      <c r="A105" s="1">
        <v>42327</v>
      </c>
      <c r="B105" s="9" t="s">
        <v>6</v>
      </c>
      <c r="C105" s="4">
        <f t="shared" si="7"/>
        <v>104</v>
      </c>
      <c r="D105" s="4">
        <f t="shared" si="6"/>
        <v>20</v>
      </c>
      <c r="E105" s="43">
        <v>2.1831999999999998</v>
      </c>
      <c r="F105" s="9">
        <v>15.03</v>
      </c>
      <c r="G105" s="9">
        <v>3.6459999999999999</v>
      </c>
      <c r="H105" s="9">
        <v>0.16700000000000001</v>
      </c>
      <c r="I105" s="9">
        <v>0.254</v>
      </c>
      <c r="J105" s="4"/>
      <c r="K105" s="4"/>
      <c r="L105" s="53">
        <v>2.4</v>
      </c>
      <c r="M105" s="4"/>
    </row>
    <row r="106" spans="1:21" x14ac:dyDescent="0.2">
      <c r="A106" s="1">
        <v>42327</v>
      </c>
      <c r="B106" s="10" t="s">
        <v>6</v>
      </c>
      <c r="C106" s="6">
        <f t="shared" si="7"/>
        <v>105</v>
      </c>
      <c r="D106" s="6">
        <f t="shared" si="6"/>
        <v>21</v>
      </c>
      <c r="E106" s="44">
        <v>1.9626999999999999</v>
      </c>
      <c r="F106" s="6">
        <v>14.49</v>
      </c>
      <c r="G106" s="6">
        <v>3.2869999999999999</v>
      </c>
      <c r="H106" s="6">
        <v>0.53</v>
      </c>
      <c r="I106" s="6">
        <v>0.98699999999999999</v>
      </c>
      <c r="J106" s="6"/>
      <c r="K106" s="6"/>
      <c r="L106" s="53">
        <v>2.4</v>
      </c>
      <c r="M106" s="20"/>
    </row>
    <row r="107" spans="1:21" x14ac:dyDescent="0.2">
      <c r="A107" s="1">
        <v>42333</v>
      </c>
      <c r="B107" s="9" t="s">
        <v>2</v>
      </c>
      <c r="C107" s="4">
        <v>106</v>
      </c>
      <c r="D107" s="4">
        <v>22</v>
      </c>
      <c r="E107" s="43">
        <v>21.985199999999999</v>
      </c>
      <c r="F107" s="9">
        <v>4.3440000000000003</v>
      </c>
      <c r="G107" s="72">
        <v>21.13</v>
      </c>
      <c r="H107" s="9">
        <v>0</v>
      </c>
      <c r="I107" s="9">
        <v>0.121</v>
      </c>
      <c r="J107" s="4">
        <v>5.47</v>
      </c>
      <c r="K107" s="4">
        <v>112.2</v>
      </c>
      <c r="L107" s="4">
        <v>4.45</v>
      </c>
      <c r="M107" s="4"/>
      <c r="U107">
        <f>AVERAGE(I107:I109)</f>
        <v>0.14566666666666669</v>
      </c>
    </row>
    <row r="108" spans="1:21" x14ac:dyDescent="0.2">
      <c r="A108" s="1">
        <v>42333</v>
      </c>
      <c r="B108" s="9" t="s">
        <v>2</v>
      </c>
      <c r="C108" s="4">
        <f t="shared" ref="C108:C171" si="8">C107+1</f>
        <v>107</v>
      </c>
      <c r="D108" s="4">
        <v>23</v>
      </c>
      <c r="E108" s="43">
        <v>20.740400000000001</v>
      </c>
      <c r="F108" s="9">
        <v>3.5489999999999999</v>
      </c>
      <c r="G108" s="9">
        <v>20.98</v>
      </c>
      <c r="H108" s="9">
        <v>0.21299999999999999</v>
      </c>
      <c r="I108" s="9">
        <v>0.157</v>
      </c>
      <c r="J108" s="4"/>
      <c r="K108" s="4"/>
      <c r="L108" s="4">
        <v>4.45</v>
      </c>
      <c r="M108" s="4"/>
    </row>
    <row r="109" spans="1:21" x14ac:dyDescent="0.2">
      <c r="A109" s="1">
        <v>42333</v>
      </c>
      <c r="B109" s="9" t="s">
        <v>2</v>
      </c>
      <c r="C109" s="4">
        <f t="shared" si="8"/>
        <v>108</v>
      </c>
      <c r="D109" s="20">
        <v>24</v>
      </c>
      <c r="E109" s="43">
        <v>20.7042</v>
      </c>
      <c r="F109" s="9">
        <v>3.61</v>
      </c>
      <c r="G109" s="72">
        <v>19.73</v>
      </c>
      <c r="H109" s="9">
        <v>0.128</v>
      </c>
      <c r="I109" s="9">
        <v>0.159</v>
      </c>
      <c r="J109" s="20"/>
      <c r="K109" s="20"/>
      <c r="L109" s="4">
        <v>4.45</v>
      </c>
      <c r="M109" s="4"/>
    </row>
    <row r="110" spans="1:21" x14ac:dyDescent="0.2">
      <c r="A110" s="1">
        <v>42333</v>
      </c>
      <c r="B110" s="9" t="s">
        <v>3</v>
      </c>
      <c r="C110" s="4">
        <f t="shared" si="8"/>
        <v>109</v>
      </c>
      <c r="D110" s="4">
        <v>25</v>
      </c>
      <c r="E110" s="43">
        <v>27.194500000000001</v>
      </c>
      <c r="F110" s="9">
        <v>4.9489999999999998</v>
      </c>
      <c r="G110" s="9">
        <v>27.47</v>
      </c>
      <c r="H110" s="9">
        <v>2.4E-2</v>
      </c>
      <c r="I110" s="9">
        <v>0.47</v>
      </c>
      <c r="J110" s="4">
        <v>5.36</v>
      </c>
      <c r="K110" s="4">
        <v>107.7</v>
      </c>
      <c r="L110" s="4">
        <v>4.7</v>
      </c>
      <c r="M110" s="4"/>
      <c r="U110">
        <f>AVERAGE(I110:I112)</f>
        <v>0.34366666666666662</v>
      </c>
    </row>
    <row r="111" spans="1:21" x14ac:dyDescent="0.2">
      <c r="A111" s="1">
        <v>42333</v>
      </c>
      <c r="B111" s="9" t="s">
        <v>3</v>
      </c>
      <c r="C111" s="4">
        <f t="shared" si="8"/>
        <v>110</v>
      </c>
      <c r="D111" s="4">
        <v>26</v>
      </c>
      <c r="E111" s="43">
        <v>30.229299999999999</v>
      </c>
      <c r="F111" s="9">
        <v>4.3739999999999997</v>
      </c>
      <c r="G111" s="72">
        <v>24.7</v>
      </c>
      <c r="H111" s="9">
        <v>1.0509999999999999</v>
      </c>
      <c r="I111" s="9">
        <v>0.35199999999999998</v>
      </c>
      <c r="J111" s="4"/>
      <c r="K111" s="4"/>
      <c r="L111" s="4">
        <v>4.7</v>
      </c>
      <c r="M111" s="4"/>
    </row>
    <row r="112" spans="1:21" x14ac:dyDescent="0.2">
      <c r="A112" s="1">
        <v>42333</v>
      </c>
      <c r="B112" s="9" t="s">
        <v>3</v>
      </c>
      <c r="C112" s="4">
        <f t="shared" si="8"/>
        <v>111</v>
      </c>
      <c r="D112" s="4">
        <v>27</v>
      </c>
      <c r="E112" s="43">
        <v>26.776700000000002</v>
      </c>
      <c r="F112" s="9">
        <v>4.4349999999999996</v>
      </c>
      <c r="G112" s="72">
        <v>24.6</v>
      </c>
      <c r="H112" s="9">
        <v>0.47499999999999998</v>
      </c>
      <c r="I112" s="9">
        <v>0.20899999999999999</v>
      </c>
      <c r="J112" s="4"/>
      <c r="K112" s="4"/>
      <c r="L112" s="4">
        <v>4.7</v>
      </c>
      <c r="M112" s="4"/>
    </row>
    <row r="113" spans="1:21" x14ac:dyDescent="0.2">
      <c r="A113" s="1">
        <v>42333</v>
      </c>
      <c r="B113" s="9" t="s">
        <v>4</v>
      </c>
      <c r="C113" s="4">
        <f t="shared" si="8"/>
        <v>112</v>
      </c>
      <c r="D113" s="4">
        <v>28</v>
      </c>
      <c r="E113" s="43">
        <v>17.349900000000002</v>
      </c>
      <c r="F113" s="9">
        <v>2.4809999999999999</v>
      </c>
      <c r="G113" s="72">
        <v>17.28</v>
      </c>
      <c r="H113" s="9">
        <v>0</v>
      </c>
      <c r="I113" s="9">
        <v>0.2</v>
      </c>
      <c r="J113" s="4">
        <v>4.76</v>
      </c>
      <c r="K113" s="4">
        <v>85.8</v>
      </c>
      <c r="L113" s="4">
        <v>7.24</v>
      </c>
      <c r="M113" s="4"/>
      <c r="U113">
        <f>AVERAGE(I113:I115)</f>
        <v>0.19899999999999998</v>
      </c>
    </row>
    <row r="114" spans="1:21" x14ac:dyDescent="0.2">
      <c r="A114" s="1">
        <v>42333</v>
      </c>
      <c r="B114" s="9" t="s">
        <v>4</v>
      </c>
      <c r="C114" s="4">
        <f t="shared" si="8"/>
        <v>113</v>
      </c>
      <c r="D114" s="4">
        <v>29</v>
      </c>
      <c r="E114" s="43">
        <v>11.633100000000001</v>
      </c>
      <c r="F114" s="9">
        <v>1.556</v>
      </c>
      <c r="G114" s="72">
        <v>9.8879999999999999</v>
      </c>
      <c r="H114" s="9">
        <v>0.77500000000000002</v>
      </c>
      <c r="I114" s="9">
        <v>0.17199999999999999</v>
      </c>
      <c r="J114" s="4"/>
      <c r="K114" s="4"/>
      <c r="L114" s="4">
        <v>7.24</v>
      </c>
      <c r="M114" s="4"/>
    </row>
    <row r="115" spans="1:21" x14ac:dyDescent="0.2">
      <c r="A115" s="1">
        <v>42333</v>
      </c>
      <c r="B115" s="9" t="s">
        <v>4</v>
      </c>
      <c r="C115" s="4">
        <f t="shared" si="8"/>
        <v>114</v>
      </c>
      <c r="D115" s="4">
        <v>30</v>
      </c>
      <c r="E115" s="43">
        <v>17.439499999999999</v>
      </c>
      <c r="F115" s="9">
        <v>2.2330000000000001</v>
      </c>
      <c r="G115" s="72">
        <v>16.5</v>
      </c>
      <c r="H115" s="9">
        <v>0.13300000000000001</v>
      </c>
      <c r="I115" s="9">
        <v>0.22500000000000001</v>
      </c>
      <c r="J115" s="4"/>
      <c r="K115" s="4"/>
      <c r="L115" s="4">
        <v>7.24</v>
      </c>
      <c r="M115" s="4"/>
    </row>
    <row r="116" spans="1:21" x14ac:dyDescent="0.2">
      <c r="A116" s="1">
        <v>42333</v>
      </c>
      <c r="B116" s="9" t="s">
        <v>5</v>
      </c>
      <c r="C116" s="4">
        <f t="shared" si="8"/>
        <v>115</v>
      </c>
      <c r="D116" s="4">
        <v>31</v>
      </c>
      <c r="E116" s="43">
        <v>2.2974000000000001</v>
      </c>
      <c r="F116" s="9">
        <v>15.04</v>
      </c>
      <c r="G116" s="9">
        <v>3.4079999999999999</v>
      </c>
      <c r="H116" s="9">
        <v>0</v>
      </c>
      <c r="I116" s="9">
        <v>0.88800000000000001</v>
      </c>
      <c r="J116" s="4">
        <v>5.12</v>
      </c>
      <c r="K116" s="4">
        <v>114.2</v>
      </c>
      <c r="L116" s="4">
        <v>0.82</v>
      </c>
      <c r="M116" s="4"/>
      <c r="U116">
        <f>AVERAGE(I116:I118)</f>
        <v>0.4306666666666667</v>
      </c>
    </row>
    <row r="117" spans="1:21" x14ac:dyDescent="0.2">
      <c r="A117" s="1">
        <v>42333</v>
      </c>
      <c r="B117" s="9" t="s">
        <v>5</v>
      </c>
      <c r="C117" s="4">
        <f t="shared" si="8"/>
        <v>116</v>
      </c>
      <c r="D117" s="4">
        <v>32</v>
      </c>
      <c r="E117" s="43">
        <v>2.2511000000000001</v>
      </c>
      <c r="F117" s="9">
        <v>16.170000000000002</v>
      </c>
      <c r="G117" s="9">
        <v>3.8069999999999999</v>
      </c>
      <c r="H117" s="9">
        <v>6.0999999999999999E-2</v>
      </c>
      <c r="I117" s="9">
        <v>0.215</v>
      </c>
      <c r="J117" s="4"/>
      <c r="K117" s="4"/>
      <c r="L117" s="4">
        <v>0.82</v>
      </c>
      <c r="M117" s="4"/>
    </row>
    <row r="118" spans="1:21" x14ac:dyDescent="0.2">
      <c r="A118" s="1">
        <v>42333</v>
      </c>
      <c r="B118" s="9" t="s">
        <v>5</v>
      </c>
      <c r="C118" s="4">
        <f t="shared" si="8"/>
        <v>117</v>
      </c>
      <c r="D118" s="20">
        <v>33</v>
      </c>
      <c r="E118" s="95">
        <v>1.8159000000000001</v>
      </c>
      <c r="F118" s="9">
        <v>14.52</v>
      </c>
      <c r="G118" s="9">
        <v>3.2149999999999999</v>
      </c>
      <c r="H118" s="9">
        <v>1.423</v>
      </c>
      <c r="I118" s="9">
        <v>0.189</v>
      </c>
      <c r="J118" s="20"/>
      <c r="K118" s="20"/>
      <c r="L118" s="4">
        <v>0.82</v>
      </c>
      <c r="M118" s="4"/>
    </row>
    <row r="119" spans="1:21" x14ac:dyDescent="0.2">
      <c r="A119" s="1">
        <v>42333</v>
      </c>
      <c r="B119" s="9" t="s">
        <v>6</v>
      </c>
      <c r="C119" s="4">
        <f t="shared" si="8"/>
        <v>118</v>
      </c>
      <c r="D119" s="4">
        <v>35</v>
      </c>
      <c r="E119" s="43">
        <v>1.4407000000000001</v>
      </c>
      <c r="F119" s="9">
        <v>14.98</v>
      </c>
      <c r="G119" s="9">
        <v>2.7280000000000002</v>
      </c>
      <c r="H119" s="9">
        <v>6.2E-2</v>
      </c>
      <c r="I119" s="9">
        <v>0.29599999999999999</v>
      </c>
      <c r="J119" s="4">
        <v>4.82</v>
      </c>
      <c r="K119" s="4">
        <v>89.6</v>
      </c>
      <c r="L119" s="4">
        <v>1.26</v>
      </c>
      <c r="M119" s="4"/>
      <c r="U119">
        <f>AVERAGE(I119:I121)</f>
        <v>0.35800000000000004</v>
      </c>
    </row>
    <row r="120" spans="1:21" x14ac:dyDescent="0.2">
      <c r="A120" s="1">
        <v>42333</v>
      </c>
      <c r="B120" s="9" t="s">
        <v>6</v>
      </c>
      <c r="C120" s="4">
        <f t="shared" si="8"/>
        <v>119</v>
      </c>
      <c r="D120" s="4">
        <v>36</v>
      </c>
      <c r="E120" s="43">
        <v>1.3778999999999999</v>
      </c>
      <c r="F120" s="9">
        <v>15.71</v>
      </c>
      <c r="G120" s="9">
        <v>2.6440000000000001</v>
      </c>
      <c r="H120" s="9">
        <v>4.7E-2</v>
      </c>
      <c r="I120" s="9">
        <v>0.439</v>
      </c>
      <c r="J120" s="4"/>
      <c r="K120" s="4"/>
      <c r="L120" s="4">
        <v>1.26</v>
      </c>
      <c r="M120" s="4"/>
    </row>
    <row r="121" spans="1:21" x14ac:dyDescent="0.2">
      <c r="A121" s="1">
        <v>42333</v>
      </c>
      <c r="B121" s="10" t="s">
        <v>6</v>
      </c>
      <c r="C121" s="6">
        <f t="shared" si="8"/>
        <v>120</v>
      </c>
      <c r="D121" s="6">
        <v>37</v>
      </c>
      <c r="E121" s="44">
        <v>1.4154</v>
      </c>
      <c r="F121" s="10">
        <v>15.51</v>
      </c>
      <c r="G121" s="10">
        <v>2.6190000000000002</v>
      </c>
      <c r="H121" s="10">
        <v>0</v>
      </c>
      <c r="I121" s="10">
        <v>0.33900000000000002</v>
      </c>
      <c r="J121" s="6"/>
      <c r="K121" s="6"/>
      <c r="L121" s="4">
        <v>1.26</v>
      </c>
      <c r="M121" s="20"/>
    </row>
    <row r="122" spans="1:21" x14ac:dyDescent="0.2">
      <c r="A122" s="1">
        <v>42341</v>
      </c>
      <c r="B122" s="9" t="s">
        <v>2</v>
      </c>
      <c r="C122" s="4">
        <f t="shared" si="8"/>
        <v>121</v>
      </c>
      <c r="D122" s="4"/>
      <c r="E122" s="54">
        <v>16.626100000000001</v>
      </c>
      <c r="F122" s="49">
        <v>4.7380000000000004</v>
      </c>
      <c r="G122" s="68">
        <v>10.82</v>
      </c>
      <c r="H122" s="4">
        <v>0</v>
      </c>
      <c r="I122" s="4">
        <v>0.14299999999999999</v>
      </c>
      <c r="J122" s="4">
        <v>4.17</v>
      </c>
      <c r="K122" s="4">
        <v>118.9</v>
      </c>
      <c r="L122" s="4">
        <v>0.86</v>
      </c>
      <c r="M122" s="4"/>
      <c r="U122">
        <f>AVERAGE(I122:I124)</f>
        <v>0.13100000000000001</v>
      </c>
    </row>
    <row r="123" spans="1:21" x14ac:dyDescent="0.2">
      <c r="A123" s="1">
        <v>42341</v>
      </c>
      <c r="B123" s="9" t="s">
        <v>2</v>
      </c>
      <c r="C123" s="4">
        <f t="shared" si="8"/>
        <v>122</v>
      </c>
      <c r="D123" s="4"/>
      <c r="E123" s="54">
        <v>15.1129</v>
      </c>
      <c r="F123" s="49">
        <v>4.391</v>
      </c>
      <c r="G123" s="68">
        <v>10.6</v>
      </c>
      <c r="H123" s="4">
        <v>0</v>
      </c>
      <c r="I123" s="4">
        <v>0.11899999999999999</v>
      </c>
      <c r="J123" s="4"/>
      <c r="K123" s="4"/>
      <c r="L123" s="4">
        <v>0.86</v>
      </c>
      <c r="M123" s="4"/>
    </row>
    <row r="124" spans="1:21" x14ac:dyDescent="0.2">
      <c r="A124" s="1">
        <v>42341</v>
      </c>
      <c r="B124" s="10" t="s">
        <v>2</v>
      </c>
      <c r="C124" s="4">
        <f t="shared" si="8"/>
        <v>123</v>
      </c>
      <c r="D124" s="20"/>
      <c r="E124" s="54">
        <v>15.6462</v>
      </c>
      <c r="F124" s="48">
        <v>4.3819999999999997</v>
      </c>
      <c r="G124" s="69">
        <v>10.73</v>
      </c>
      <c r="H124" s="6">
        <v>0</v>
      </c>
      <c r="I124" s="6">
        <v>0.13100000000000001</v>
      </c>
      <c r="J124" s="6"/>
      <c r="K124" s="6"/>
      <c r="L124" s="4">
        <v>0.86</v>
      </c>
      <c r="M124" s="20"/>
    </row>
    <row r="125" spans="1:21" x14ac:dyDescent="0.2">
      <c r="A125" s="1">
        <v>42341</v>
      </c>
      <c r="B125" s="9" t="s">
        <v>3</v>
      </c>
      <c r="C125" s="4">
        <f t="shared" si="8"/>
        <v>124</v>
      </c>
      <c r="D125" s="4"/>
      <c r="E125" s="55">
        <v>20.049399999999999</v>
      </c>
      <c r="F125" s="49">
        <v>4.6459999999999999</v>
      </c>
      <c r="G125" s="68">
        <v>13.5</v>
      </c>
      <c r="H125" s="4">
        <v>0</v>
      </c>
      <c r="I125" s="4">
        <v>0.14099999999999999</v>
      </c>
      <c r="J125" s="4">
        <v>3.87</v>
      </c>
      <c r="K125" s="4">
        <v>111</v>
      </c>
      <c r="L125" s="4">
        <v>0.78</v>
      </c>
      <c r="M125" s="4"/>
      <c r="R125" s="83"/>
      <c r="U125">
        <f>AVERAGE(I125:I127)</f>
        <v>0.14599999999999999</v>
      </c>
    </row>
    <row r="126" spans="1:21" x14ac:dyDescent="0.2">
      <c r="A126" s="1">
        <v>42341</v>
      </c>
      <c r="B126" s="9" t="s">
        <v>3</v>
      </c>
      <c r="C126" s="4">
        <f t="shared" si="8"/>
        <v>125</v>
      </c>
      <c r="D126" s="4"/>
      <c r="E126" s="55">
        <v>19.875800000000002</v>
      </c>
      <c r="F126" s="49">
        <v>4.9779999999999998</v>
      </c>
      <c r="G126" s="68">
        <v>12.98</v>
      </c>
      <c r="H126" s="4">
        <v>0</v>
      </c>
      <c r="I126" s="4">
        <v>0.156</v>
      </c>
      <c r="J126" s="4"/>
      <c r="K126" s="4"/>
      <c r="L126" s="4">
        <v>0.78</v>
      </c>
      <c r="M126" s="4"/>
    </row>
    <row r="127" spans="1:21" x14ac:dyDescent="0.2">
      <c r="A127" s="1">
        <v>42341</v>
      </c>
      <c r="B127" s="10" t="s">
        <v>3</v>
      </c>
      <c r="C127" s="4">
        <f t="shared" si="8"/>
        <v>126</v>
      </c>
      <c r="D127" s="4"/>
      <c r="E127" s="55">
        <v>20.086600000000001</v>
      </c>
      <c r="F127" s="48">
        <v>5.2850000000000001</v>
      </c>
      <c r="G127" s="69">
        <v>12.51</v>
      </c>
      <c r="H127" s="6">
        <v>0</v>
      </c>
      <c r="I127" s="6">
        <v>0.14099999999999999</v>
      </c>
      <c r="J127" s="6"/>
      <c r="K127" s="6"/>
      <c r="L127" s="4">
        <v>0.78</v>
      </c>
      <c r="M127" s="20"/>
    </row>
    <row r="128" spans="1:21" x14ac:dyDescent="0.2">
      <c r="A128" s="1">
        <v>42341</v>
      </c>
      <c r="B128" s="9" t="s">
        <v>4</v>
      </c>
      <c r="C128" s="4">
        <f t="shared" si="8"/>
        <v>127</v>
      </c>
      <c r="D128" s="4"/>
      <c r="E128" s="55">
        <v>15.001200000000001</v>
      </c>
      <c r="F128" s="49">
        <v>3.04</v>
      </c>
      <c r="G128" s="68">
        <v>11.12</v>
      </c>
      <c r="H128" s="4">
        <v>0</v>
      </c>
      <c r="I128" s="4">
        <v>9.4E-2</v>
      </c>
      <c r="J128" s="4">
        <v>3.96</v>
      </c>
      <c r="K128" s="4">
        <v>88.1</v>
      </c>
      <c r="L128" s="4">
        <v>6.13</v>
      </c>
      <c r="M128" s="4"/>
      <c r="R128" s="83"/>
      <c r="U128">
        <f>AVERAGE(I128:I130)</f>
        <v>0.10133333333333333</v>
      </c>
    </row>
    <row r="129" spans="1:21" x14ac:dyDescent="0.2">
      <c r="A129" s="1">
        <v>42341</v>
      </c>
      <c r="B129" s="9" t="s">
        <v>4</v>
      </c>
      <c r="C129" s="4">
        <f t="shared" si="8"/>
        <v>128</v>
      </c>
      <c r="D129" s="4"/>
      <c r="E129" s="55">
        <v>16.315999999999999</v>
      </c>
      <c r="F129" s="49">
        <v>3.0289999999999999</v>
      </c>
      <c r="G129" s="68">
        <v>10.119999999999999</v>
      </c>
      <c r="H129" s="4">
        <v>0</v>
      </c>
      <c r="I129" s="4">
        <v>0.104</v>
      </c>
      <c r="J129" s="4"/>
      <c r="K129" s="4"/>
      <c r="L129" s="4">
        <v>6.13</v>
      </c>
      <c r="M129" s="4"/>
    </row>
    <row r="130" spans="1:21" x14ac:dyDescent="0.2">
      <c r="A130" s="1">
        <v>42341</v>
      </c>
      <c r="B130" s="10" t="s">
        <v>4</v>
      </c>
      <c r="C130" s="4">
        <f t="shared" si="8"/>
        <v>129</v>
      </c>
      <c r="D130" s="4"/>
      <c r="E130" s="55">
        <v>14.257</v>
      </c>
      <c r="F130" s="48">
        <v>4.4139999999999997</v>
      </c>
      <c r="G130" s="69">
        <v>9.0879999999999992</v>
      </c>
      <c r="H130" s="6">
        <v>0</v>
      </c>
      <c r="I130" s="6">
        <v>0.106</v>
      </c>
      <c r="J130" s="6"/>
      <c r="K130" s="6"/>
      <c r="L130" s="4">
        <v>6.13</v>
      </c>
      <c r="M130" s="20"/>
    </row>
    <row r="131" spans="1:21" x14ac:dyDescent="0.2">
      <c r="A131" s="1">
        <v>42341</v>
      </c>
      <c r="B131" s="9" t="s">
        <v>5</v>
      </c>
      <c r="C131" s="4">
        <f t="shared" si="8"/>
        <v>130</v>
      </c>
      <c r="D131" s="4"/>
      <c r="E131" s="54">
        <v>1.8625</v>
      </c>
      <c r="F131" s="49">
        <v>12.95</v>
      </c>
      <c r="G131" s="49">
        <v>2.2480000000000002</v>
      </c>
      <c r="H131" s="4">
        <v>3.1E-2</v>
      </c>
      <c r="I131" s="4">
        <v>0.214</v>
      </c>
      <c r="J131" s="4">
        <v>5.6</v>
      </c>
      <c r="K131" s="4">
        <v>123.2</v>
      </c>
      <c r="L131" s="4">
        <v>-0.87</v>
      </c>
      <c r="M131" s="4"/>
      <c r="U131">
        <f>AVERAGE(I131:I133)</f>
        <v>0.19566666666666666</v>
      </c>
    </row>
    <row r="132" spans="1:21" x14ac:dyDescent="0.2">
      <c r="A132" s="1">
        <v>42341</v>
      </c>
      <c r="B132" s="9" t="s">
        <v>5</v>
      </c>
      <c r="C132" s="4">
        <f t="shared" si="8"/>
        <v>131</v>
      </c>
      <c r="D132" s="4"/>
      <c r="E132" s="54">
        <v>1.8833</v>
      </c>
      <c r="F132" s="49">
        <v>11.95</v>
      </c>
      <c r="G132" s="49">
        <v>2.2309999999999999</v>
      </c>
      <c r="H132" s="4">
        <v>8.0000000000000002E-3</v>
      </c>
      <c r="I132" s="4">
        <v>0.159</v>
      </c>
      <c r="J132" s="4"/>
      <c r="K132" s="4"/>
      <c r="L132" s="4">
        <v>-0.87</v>
      </c>
      <c r="M132" s="4"/>
    </row>
    <row r="133" spans="1:21" x14ac:dyDescent="0.2">
      <c r="A133" s="1">
        <v>42341</v>
      </c>
      <c r="B133" s="10" t="s">
        <v>5</v>
      </c>
      <c r="C133" s="4">
        <f t="shared" si="8"/>
        <v>132</v>
      </c>
      <c r="D133" s="6"/>
      <c r="E133" s="54">
        <v>1.8561000000000001</v>
      </c>
      <c r="F133" s="48">
        <v>11.67</v>
      </c>
      <c r="G133" s="48">
        <v>2.2839999999999998</v>
      </c>
      <c r="H133" s="6">
        <v>2.7E-2</v>
      </c>
      <c r="I133" s="6">
        <v>0.214</v>
      </c>
      <c r="J133" s="6"/>
      <c r="K133" s="6"/>
      <c r="L133" s="4">
        <v>-0.87</v>
      </c>
      <c r="M133" s="20"/>
    </row>
    <row r="134" spans="1:21" x14ac:dyDescent="0.2">
      <c r="A134" s="1">
        <v>42341</v>
      </c>
      <c r="B134" s="9" t="s">
        <v>6</v>
      </c>
      <c r="C134" s="4">
        <f t="shared" si="8"/>
        <v>133</v>
      </c>
      <c r="D134" s="4"/>
      <c r="E134" s="54">
        <v>1.3150999999999999</v>
      </c>
      <c r="F134" s="49">
        <v>12.58</v>
      </c>
      <c r="G134" s="49">
        <v>1.986</v>
      </c>
      <c r="H134" s="4">
        <v>6.0000000000000001E-3</v>
      </c>
      <c r="I134" s="4">
        <v>0.17100000000000001</v>
      </c>
      <c r="J134" s="4">
        <v>4.29</v>
      </c>
      <c r="K134" s="4">
        <v>92.7</v>
      </c>
      <c r="L134" s="4">
        <v>-0.8</v>
      </c>
      <c r="M134" s="4"/>
      <c r="U134">
        <f>AVERAGE(I134:I136)</f>
        <v>0.18533333333333335</v>
      </c>
    </row>
    <row r="135" spans="1:21" x14ac:dyDescent="0.2">
      <c r="A135" s="1">
        <v>42341</v>
      </c>
      <c r="B135" s="9" t="s">
        <v>6</v>
      </c>
      <c r="C135" s="4">
        <f t="shared" si="8"/>
        <v>134</v>
      </c>
      <c r="D135" s="4"/>
      <c r="E135" s="54">
        <v>1.2935000000000001</v>
      </c>
      <c r="F135" s="49">
        <v>12.43</v>
      </c>
      <c r="G135" s="49">
        <v>1.954</v>
      </c>
      <c r="H135" s="4">
        <v>0</v>
      </c>
      <c r="I135" s="4">
        <v>0.188</v>
      </c>
      <c r="J135" s="4"/>
      <c r="K135" s="4"/>
      <c r="L135" s="4">
        <v>-0.8</v>
      </c>
      <c r="M135" s="4"/>
    </row>
    <row r="136" spans="1:21" x14ac:dyDescent="0.2">
      <c r="A136" s="1">
        <v>42341</v>
      </c>
      <c r="B136" s="10" t="s">
        <v>6</v>
      </c>
      <c r="C136" s="20">
        <f t="shared" si="8"/>
        <v>135</v>
      </c>
      <c r="D136" s="6"/>
      <c r="E136" s="96">
        <v>1.3351</v>
      </c>
      <c r="F136" s="48">
        <v>12.74</v>
      </c>
      <c r="G136" s="48">
        <v>2.02</v>
      </c>
      <c r="H136" s="6">
        <v>0</v>
      </c>
      <c r="I136" s="6">
        <v>0.19700000000000001</v>
      </c>
      <c r="J136" s="6"/>
      <c r="K136" s="6"/>
      <c r="L136" s="4">
        <v>-0.8</v>
      </c>
      <c r="M136" s="20"/>
    </row>
    <row r="137" spans="1:21" x14ac:dyDescent="0.2">
      <c r="A137" s="1">
        <v>42348</v>
      </c>
      <c r="B137" s="9" t="s">
        <v>2</v>
      </c>
      <c r="C137" s="4">
        <f t="shared" si="8"/>
        <v>136</v>
      </c>
      <c r="D137" s="4"/>
      <c r="E137" s="4">
        <v>15.120200000000001</v>
      </c>
      <c r="F137" s="49">
        <v>13.23</v>
      </c>
      <c r="G137" s="68">
        <v>13.58</v>
      </c>
      <c r="H137" s="4">
        <v>0</v>
      </c>
      <c r="I137" s="4">
        <v>0.121</v>
      </c>
      <c r="J137" s="4">
        <v>5.81</v>
      </c>
      <c r="K137" s="4">
        <v>116.4</v>
      </c>
      <c r="L137" s="4">
        <v>4.0999999999999996</v>
      </c>
      <c r="M137" s="4"/>
      <c r="U137">
        <f>AVERAGE(I137:I139)</f>
        <v>0.13033333333333333</v>
      </c>
    </row>
    <row r="138" spans="1:21" x14ac:dyDescent="0.2">
      <c r="A138" s="1">
        <v>42348</v>
      </c>
      <c r="B138" s="9" t="s">
        <v>2</v>
      </c>
      <c r="C138" s="4">
        <f t="shared" si="8"/>
        <v>137</v>
      </c>
      <c r="D138" s="4"/>
      <c r="E138" s="4">
        <v>15.216799999999999</v>
      </c>
      <c r="F138" s="49">
        <v>5.625</v>
      </c>
      <c r="G138" s="68">
        <v>13.52</v>
      </c>
      <c r="H138" s="4">
        <v>0</v>
      </c>
      <c r="I138" s="4">
        <v>0.13300000000000001</v>
      </c>
      <c r="J138" s="4"/>
      <c r="K138" s="4"/>
      <c r="L138" s="4">
        <v>4.0999999999999996</v>
      </c>
      <c r="M138" s="4"/>
    </row>
    <row r="139" spans="1:21" x14ac:dyDescent="0.2">
      <c r="A139" s="1">
        <v>42348</v>
      </c>
      <c r="B139" s="10" t="s">
        <v>2</v>
      </c>
      <c r="C139" s="4">
        <f t="shared" si="8"/>
        <v>138</v>
      </c>
      <c r="D139" s="6"/>
      <c r="E139" s="4">
        <v>15.780200000000001</v>
      </c>
      <c r="F139" s="48">
        <v>5.3029999999999999</v>
      </c>
      <c r="G139" s="69">
        <v>12.86</v>
      </c>
      <c r="H139" s="6">
        <v>0</v>
      </c>
      <c r="I139" s="6">
        <v>0.13700000000000001</v>
      </c>
      <c r="J139" s="6"/>
      <c r="K139" s="6"/>
      <c r="L139" s="4">
        <v>4.0999999999999996</v>
      </c>
      <c r="M139" s="20"/>
    </row>
    <row r="140" spans="1:21" x14ac:dyDescent="0.2">
      <c r="A140" s="1">
        <v>42348</v>
      </c>
      <c r="B140" s="9" t="s">
        <v>3</v>
      </c>
      <c r="C140" s="4">
        <f t="shared" si="8"/>
        <v>139</v>
      </c>
      <c r="D140" s="4"/>
      <c r="E140" s="56"/>
      <c r="F140" s="49">
        <v>5.2510000000000003</v>
      </c>
      <c r="G140" s="68">
        <v>15.74</v>
      </c>
      <c r="H140" s="4">
        <v>0</v>
      </c>
      <c r="I140" s="4">
        <v>0.13</v>
      </c>
      <c r="J140" s="4">
        <v>6.09</v>
      </c>
      <c r="K140" s="4">
        <v>106.3</v>
      </c>
      <c r="L140" s="4">
        <v>3.93</v>
      </c>
      <c r="M140" s="4"/>
      <c r="U140">
        <f>AVERAGE(I140:I142)</f>
        <v>0.125</v>
      </c>
    </row>
    <row r="141" spans="1:21" x14ac:dyDescent="0.2">
      <c r="A141" s="1">
        <v>42348</v>
      </c>
      <c r="B141" s="9" t="s">
        <v>3</v>
      </c>
      <c r="C141" s="4">
        <f t="shared" si="8"/>
        <v>140</v>
      </c>
      <c r="D141" s="4"/>
      <c r="E141" s="56"/>
      <c r="F141" s="49">
        <v>5.8179999999999996</v>
      </c>
      <c r="G141" s="68">
        <v>16.75</v>
      </c>
      <c r="H141" s="4">
        <v>0</v>
      </c>
      <c r="I141" s="4">
        <v>0.11700000000000001</v>
      </c>
      <c r="J141" s="4"/>
      <c r="K141" s="4"/>
      <c r="L141" s="4">
        <v>3.93</v>
      </c>
      <c r="M141" s="4"/>
    </row>
    <row r="142" spans="1:21" x14ac:dyDescent="0.2">
      <c r="A142" s="1">
        <v>42348</v>
      </c>
      <c r="B142" s="10" t="s">
        <v>3</v>
      </c>
      <c r="C142" s="20">
        <f t="shared" si="8"/>
        <v>141</v>
      </c>
      <c r="D142" s="6"/>
      <c r="E142" s="57"/>
      <c r="F142" s="48">
        <v>4.2839999999999998</v>
      </c>
      <c r="G142" s="69">
        <v>15.91</v>
      </c>
      <c r="H142" s="6">
        <v>0</v>
      </c>
      <c r="I142" s="6">
        <v>0.128</v>
      </c>
      <c r="J142" s="6"/>
      <c r="K142" s="6"/>
      <c r="L142" s="4">
        <v>3.93</v>
      </c>
      <c r="M142" s="20"/>
      <c r="N142" s="92"/>
      <c r="O142" s="92"/>
      <c r="P142" s="92"/>
    </row>
    <row r="143" spans="1:21" x14ac:dyDescent="0.2">
      <c r="A143" s="1">
        <v>42348</v>
      </c>
      <c r="B143" s="9" t="s">
        <v>4</v>
      </c>
      <c r="C143" s="4">
        <f t="shared" si="8"/>
        <v>142</v>
      </c>
      <c r="D143" s="4"/>
      <c r="E143" s="4">
        <v>12.4428</v>
      </c>
      <c r="F143" s="49">
        <v>3.6539999999999999</v>
      </c>
      <c r="G143" s="68">
        <v>8.875</v>
      </c>
      <c r="H143" s="4">
        <v>0</v>
      </c>
      <c r="I143" s="4">
        <v>9.9000000000000005E-2</v>
      </c>
      <c r="J143" s="4">
        <v>5.86</v>
      </c>
      <c r="K143" s="4">
        <v>85.4</v>
      </c>
      <c r="L143" s="4">
        <v>5.71</v>
      </c>
      <c r="M143" s="4"/>
      <c r="U143">
        <f>AVERAGE(I143:I145)</f>
        <v>0.11366666666666668</v>
      </c>
    </row>
    <row r="144" spans="1:21" x14ac:dyDescent="0.2">
      <c r="A144" s="1">
        <v>42348</v>
      </c>
      <c r="B144" s="9" t="s">
        <v>4</v>
      </c>
      <c r="C144" s="4">
        <f t="shared" si="8"/>
        <v>143</v>
      </c>
      <c r="D144" s="4"/>
      <c r="E144" s="4">
        <v>12.642200000000001</v>
      </c>
      <c r="F144" s="49">
        <v>4.4020000000000001</v>
      </c>
      <c r="G144" s="68">
        <v>10.87</v>
      </c>
      <c r="H144" s="4">
        <v>0</v>
      </c>
      <c r="I144" s="4">
        <v>0.113</v>
      </c>
      <c r="J144" s="4"/>
      <c r="K144" s="4"/>
      <c r="L144" s="4">
        <v>5.71</v>
      </c>
      <c r="M144" s="4"/>
    </row>
    <row r="145" spans="1:21" x14ac:dyDescent="0.2">
      <c r="A145" s="1">
        <v>42348</v>
      </c>
      <c r="B145" s="10" t="s">
        <v>4</v>
      </c>
      <c r="C145" s="20">
        <f t="shared" si="8"/>
        <v>144</v>
      </c>
      <c r="D145" s="6"/>
      <c r="E145" s="20">
        <v>12.678900000000001</v>
      </c>
      <c r="F145" s="48">
        <v>4.01</v>
      </c>
      <c r="G145" s="69">
        <v>10.43</v>
      </c>
      <c r="H145" s="6">
        <v>0</v>
      </c>
      <c r="I145" s="6">
        <v>0.129</v>
      </c>
      <c r="J145" s="6"/>
      <c r="K145" s="6"/>
      <c r="L145" s="4">
        <v>5.71</v>
      </c>
      <c r="M145" s="20"/>
    </row>
    <row r="146" spans="1:21" x14ac:dyDescent="0.2">
      <c r="A146" s="1">
        <v>42348</v>
      </c>
      <c r="B146" s="9" t="s">
        <v>5</v>
      </c>
      <c r="C146" s="4">
        <f t="shared" si="8"/>
        <v>145</v>
      </c>
      <c r="D146" s="4"/>
      <c r="E146" s="4">
        <v>2.2743000000000002</v>
      </c>
      <c r="F146" s="49">
        <v>12.25</v>
      </c>
      <c r="G146" s="49">
        <v>2.6059999999999999</v>
      </c>
      <c r="H146" s="4">
        <v>6.0000000000000001E-3</v>
      </c>
      <c r="I146" s="4">
        <v>0.13500000000000001</v>
      </c>
      <c r="J146" s="4">
        <v>5.37</v>
      </c>
      <c r="K146" s="4">
        <v>128.69999999999999</v>
      </c>
      <c r="L146" s="4">
        <v>1.98</v>
      </c>
      <c r="M146" s="4"/>
      <c r="U146">
        <f>AVERAGE(I146:I148)</f>
        <v>0.152</v>
      </c>
    </row>
    <row r="147" spans="1:21" x14ac:dyDescent="0.2">
      <c r="A147" s="1">
        <v>42348</v>
      </c>
      <c r="B147" s="9" t="s">
        <v>5</v>
      </c>
      <c r="C147" s="4">
        <f t="shared" si="8"/>
        <v>146</v>
      </c>
      <c r="D147" s="4"/>
      <c r="E147" s="4">
        <v>2.3462000000000001</v>
      </c>
      <c r="F147" s="49">
        <v>10.16</v>
      </c>
      <c r="G147" s="68">
        <v>2.0449999999999999</v>
      </c>
      <c r="H147" s="4">
        <v>0</v>
      </c>
      <c r="I147" s="4">
        <v>0.17199999999999999</v>
      </c>
      <c r="J147" s="4"/>
      <c r="K147" s="4"/>
      <c r="L147" s="4">
        <v>1.98</v>
      </c>
      <c r="M147" s="4"/>
    </row>
    <row r="148" spans="1:21" x14ac:dyDescent="0.2">
      <c r="A148" s="1">
        <v>42348</v>
      </c>
      <c r="B148" s="10" t="s">
        <v>5</v>
      </c>
      <c r="C148" s="4">
        <f t="shared" si="8"/>
        <v>147</v>
      </c>
      <c r="D148" s="6"/>
      <c r="E148" s="4">
        <v>2.3517000000000001</v>
      </c>
      <c r="F148" s="48">
        <v>12.59</v>
      </c>
      <c r="G148" s="48">
        <v>2.7050000000000001</v>
      </c>
      <c r="H148" s="6">
        <v>3.0000000000000001E-3</v>
      </c>
      <c r="I148" s="6">
        <v>0.14899999999999999</v>
      </c>
      <c r="J148" s="6"/>
      <c r="K148" s="6"/>
      <c r="L148" s="4">
        <v>1.98</v>
      </c>
      <c r="M148" s="20"/>
    </row>
    <row r="149" spans="1:21" x14ac:dyDescent="0.2">
      <c r="A149" s="1">
        <v>42348</v>
      </c>
      <c r="B149" s="9" t="s">
        <v>6</v>
      </c>
      <c r="C149" s="4">
        <f t="shared" si="8"/>
        <v>148</v>
      </c>
      <c r="D149" s="4"/>
      <c r="E149" s="4">
        <v>1.5691999999999999</v>
      </c>
      <c r="F149" s="49">
        <v>11.52</v>
      </c>
      <c r="G149" s="49">
        <v>2.1890000000000001</v>
      </c>
      <c r="H149" s="4">
        <v>3.5999999999999997E-2</v>
      </c>
      <c r="I149" s="4">
        <v>0.20899999999999999</v>
      </c>
      <c r="J149" s="4">
        <v>5.87</v>
      </c>
      <c r="K149" s="4">
        <v>96.5</v>
      </c>
      <c r="L149" s="4">
        <v>1.74</v>
      </c>
      <c r="M149" s="4"/>
      <c r="U149">
        <f>AVERAGE(I149:I151)</f>
        <v>0.21266666666666667</v>
      </c>
    </row>
    <row r="150" spans="1:21" x14ac:dyDescent="0.2">
      <c r="A150" s="1">
        <v>42348</v>
      </c>
      <c r="B150" s="9" t="s">
        <v>6</v>
      </c>
      <c r="C150" s="4">
        <f t="shared" si="8"/>
        <v>149</v>
      </c>
      <c r="D150" s="4"/>
      <c r="E150" s="4">
        <v>1.5275000000000001</v>
      </c>
      <c r="F150" s="49">
        <v>12.57</v>
      </c>
      <c r="G150" s="49">
        <v>2.2320000000000002</v>
      </c>
      <c r="H150" s="4">
        <v>3.6999999999999998E-2</v>
      </c>
      <c r="I150" s="4">
        <v>0.20899999999999999</v>
      </c>
      <c r="J150" s="4"/>
      <c r="K150" s="4"/>
      <c r="L150" s="4">
        <v>1.74</v>
      </c>
      <c r="M150" s="4"/>
    </row>
    <row r="151" spans="1:21" x14ac:dyDescent="0.2">
      <c r="A151" s="1">
        <v>42348</v>
      </c>
      <c r="B151" s="10" t="s">
        <v>6</v>
      </c>
      <c r="C151" s="20">
        <f t="shared" si="8"/>
        <v>150</v>
      </c>
      <c r="D151" s="6"/>
      <c r="E151" s="20">
        <v>1.4287000000000001</v>
      </c>
      <c r="F151" s="48">
        <v>12.57</v>
      </c>
      <c r="G151" s="48">
        <v>2.1709999999999998</v>
      </c>
      <c r="H151" s="6">
        <v>3.6999999999999998E-2</v>
      </c>
      <c r="I151" s="6">
        <v>0.22</v>
      </c>
      <c r="J151" s="6"/>
      <c r="K151" s="6"/>
      <c r="L151" s="4">
        <v>1.74</v>
      </c>
      <c r="M151" s="20"/>
    </row>
    <row r="152" spans="1:21" x14ac:dyDescent="0.2">
      <c r="A152" s="93">
        <v>42355</v>
      </c>
      <c r="B152" s="9" t="s">
        <v>2</v>
      </c>
      <c r="C152" s="20">
        <f t="shared" si="8"/>
        <v>151</v>
      </c>
      <c r="D152" s="20"/>
      <c r="E152" s="96">
        <v>20.779199999999999</v>
      </c>
      <c r="F152" s="97">
        <v>4.3390000000000004</v>
      </c>
      <c r="G152" s="97">
        <v>21.38</v>
      </c>
      <c r="H152" s="49">
        <v>4.9000000000000002E-2</v>
      </c>
      <c r="I152" s="49">
        <v>0.312</v>
      </c>
      <c r="J152" s="20">
        <v>4.1500000000000004</v>
      </c>
      <c r="K152" s="20">
        <v>112.4</v>
      </c>
      <c r="L152" s="20">
        <v>1.1299999999999999</v>
      </c>
      <c r="M152" s="4"/>
      <c r="U152">
        <f>AVERAGE(I152:I154)</f>
        <v>0.33</v>
      </c>
    </row>
    <row r="153" spans="1:21" x14ac:dyDescent="0.2">
      <c r="A153" s="93">
        <v>42355</v>
      </c>
      <c r="B153" s="9" t="s">
        <v>2</v>
      </c>
      <c r="C153" s="4">
        <f t="shared" si="8"/>
        <v>152</v>
      </c>
      <c r="D153" s="4"/>
      <c r="E153" s="54">
        <v>19.554400000000001</v>
      </c>
      <c r="F153" s="49">
        <v>5.5469999999999997</v>
      </c>
      <c r="G153" s="49">
        <v>21.34</v>
      </c>
      <c r="H153" s="49">
        <v>0</v>
      </c>
      <c r="I153" s="49">
        <v>0.34499999999999997</v>
      </c>
      <c r="J153" s="4"/>
      <c r="K153" s="4"/>
      <c r="L153" s="20">
        <v>1.1299999999999999</v>
      </c>
      <c r="M153" s="4"/>
    </row>
    <row r="154" spans="1:21" x14ac:dyDescent="0.2">
      <c r="A154" s="93">
        <v>42355</v>
      </c>
      <c r="B154" s="10" t="s">
        <v>2</v>
      </c>
      <c r="C154" s="4">
        <f t="shared" si="8"/>
        <v>153</v>
      </c>
      <c r="D154" s="6"/>
      <c r="E154" s="54">
        <v>20.333100000000002</v>
      </c>
      <c r="F154" s="48">
        <v>5.6959999999999997</v>
      </c>
      <c r="G154" s="48">
        <v>21.51</v>
      </c>
      <c r="H154" s="48">
        <v>9.4E-2</v>
      </c>
      <c r="I154" s="48">
        <v>0.33300000000000002</v>
      </c>
      <c r="J154" s="6"/>
      <c r="K154" s="6"/>
      <c r="L154" s="20">
        <v>1.1299999999999999</v>
      </c>
      <c r="M154" s="20"/>
    </row>
    <row r="155" spans="1:21" x14ac:dyDescent="0.2">
      <c r="A155" s="93">
        <v>42355</v>
      </c>
      <c r="B155" s="9" t="s">
        <v>3</v>
      </c>
      <c r="C155" s="4">
        <f t="shared" si="8"/>
        <v>154</v>
      </c>
      <c r="D155" s="4"/>
      <c r="E155" s="54">
        <v>23.7563</v>
      </c>
      <c r="F155" s="49">
        <v>8.02</v>
      </c>
      <c r="G155" s="49">
        <v>24.41</v>
      </c>
      <c r="H155" s="49">
        <v>0.126</v>
      </c>
      <c r="I155" s="49">
        <v>0.36899999999999999</v>
      </c>
      <c r="J155" s="4">
        <v>3.66</v>
      </c>
      <c r="K155" s="4">
        <v>109.6</v>
      </c>
      <c r="L155" s="53">
        <v>1.3</v>
      </c>
      <c r="M155" s="53"/>
      <c r="U155">
        <f>AVERAGE(I155:I157)</f>
        <v>0.36899999999999999</v>
      </c>
    </row>
    <row r="156" spans="1:21" x14ac:dyDescent="0.2">
      <c r="A156" s="93">
        <v>42355</v>
      </c>
      <c r="B156" s="9" t="s">
        <v>3</v>
      </c>
      <c r="C156" s="4">
        <f t="shared" si="8"/>
        <v>155</v>
      </c>
      <c r="D156" s="4"/>
      <c r="E156" s="54">
        <v>22.985299999999999</v>
      </c>
      <c r="F156" s="49">
        <v>6.1459999999999999</v>
      </c>
      <c r="G156" s="49">
        <v>23.56</v>
      </c>
      <c r="H156" s="49">
        <v>0</v>
      </c>
      <c r="I156" s="49">
        <v>0.34799999999999998</v>
      </c>
      <c r="J156" s="4"/>
      <c r="K156" s="4"/>
      <c r="L156" s="53">
        <v>1.3</v>
      </c>
      <c r="M156" s="4"/>
    </row>
    <row r="157" spans="1:21" x14ac:dyDescent="0.2">
      <c r="A157" s="93">
        <v>42355</v>
      </c>
      <c r="B157" s="10" t="s">
        <v>3</v>
      </c>
      <c r="C157" s="4">
        <f t="shared" si="8"/>
        <v>156</v>
      </c>
      <c r="D157" s="6"/>
      <c r="E157" s="54">
        <v>23.5854</v>
      </c>
      <c r="F157" s="48">
        <v>6.0149999999999997</v>
      </c>
      <c r="G157" s="48">
        <v>23.75</v>
      </c>
      <c r="H157" s="48">
        <v>0</v>
      </c>
      <c r="I157" s="48">
        <v>0.39</v>
      </c>
      <c r="J157" s="6"/>
      <c r="K157" s="6"/>
      <c r="L157" s="53">
        <v>1.3</v>
      </c>
      <c r="M157" s="20"/>
    </row>
    <row r="158" spans="1:21" x14ac:dyDescent="0.2">
      <c r="A158" s="93">
        <v>42355</v>
      </c>
      <c r="B158" s="9" t="s">
        <v>4</v>
      </c>
      <c r="C158" s="4">
        <f t="shared" si="8"/>
        <v>157</v>
      </c>
      <c r="D158" s="4"/>
      <c r="E158" s="54">
        <v>15.0968</v>
      </c>
      <c r="F158" s="49">
        <v>3.3839999999999999</v>
      </c>
      <c r="G158" s="68">
        <v>15.04</v>
      </c>
      <c r="H158" s="16">
        <v>0</v>
      </c>
      <c r="I158" s="16">
        <v>0.28999999999999998</v>
      </c>
      <c r="J158" s="4">
        <v>3.37</v>
      </c>
      <c r="K158" s="4">
        <v>67.2</v>
      </c>
      <c r="L158" s="4">
        <v>5.07</v>
      </c>
      <c r="M158" s="4"/>
      <c r="U158">
        <f>AVERAGE(I158:I160)</f>
        <v>0.28033333333333332</v>
      </c>
    </row>
    <row r="159" spans="1:21" x14ac:dyDescent="0.2">
      <c r="A159" s="93">
        <v>42355</v>
      </c>
      <c r="B159" s="9" t="s">
        <v>4</v>
      </c>
      <c r="C159" s="4">
        <f t="shared" si="8"/>
        <v>158</v>
      </c>
      <c r="D159" s="4"/>
      <c r="E159" s="54">
        <v>15.908899999999999</v>
      </c>
      <c r="F159" s="49">
        <v>3.74</v>
      </c>
      <c r="G159" s="68">
        <v>13.93</v>
      </c>
      <c r="H159" s="16">
        <v>0</v>
      </c>
      <c r="I159" s="16">
        <v>0.25700000000000001</v>
      </c>
      <c r="J159" s="4"/>
      <c r="K159" s="4"/>
      <c r="L159" s="4">
        <v>5.07</v>
      </c>
      <c r="M159" s="4"/>
    </row>
    <row r="160" spans="1:21" x14ac:dyDescent="0.2">
      <c r="A160" s="93">
        <v>42355</v>
      </c>
      <c r="B160" s="10" t="s">
        <v>4</v>
      </c>
      <c r="C160" s="4">
        <f t="shared" si="8"/>
        <v>159</v>
      </c>
      <c r="D160" s="6"/>
      <c r="E160" s="54">
        <v>16.700399999999998</v>
      </c>
      <c r="F160" s="48">
        <v>3.1059999999999999</v>
      </c>
      <c r="G160" s="69">
        <v>14.88</v>
      </c>
      <c r="H160" s="16">
        <v>0</v>
      </c>
      <c r="I160" s="16">
        <v>0.29399999999999998</v>
      </c>
      <c r="J160" s="6"/>
      <c r="K160" s="6"/>
      <c r="L160" s="4">
        <v>5.07</v>
      </c>
      <c r="M160" s="20"/>
    </row>
    <row r="161" spans="1:21" x14ac:dyDescent="0.2">
      <c r="A161" s="93">
        <v>42355</v>
      </c>
      <c r="B161" s="9" t="s">
        <v>5</v>
      </c>
      <c r="C161" s="4">
        <f t="shared" si="8"/>
        <v>160</v>
      </c>
      <c r="D161" s="4"/>
      <c r="E161" s="54">
        <v>4.1397000000000004</v>
      </c>
      <c r="F161" s="49">
        <v>10.73</v>
      </c>
      <c r="G161" s="49">
        <v>4.399</v>
      </c>
      <c r="H161" s="49">
        <v>0.19500000000000001</v>
      </c>
      <c r="I161" s="49">
        <v>0.30299999999999999</v>
      </c>
      <c r="J161" s="4">
        <v>3.28</v>
      </c>
      <c r="K161" s="4">
        <v>124.9</v>
      </c>
      <c r="L161" s="4">
        <v>-0.97</v>
      </c>
      <c r="M161" s="4"/>
      <c r="U161">
        <f>AVERAGE(I161:I163)</f>
        <v>0.33</v>
      </c>
    </row>
    <row r="162" spans="1:21" x14ac:dyDescent="0.2">
      <c r="A162" s="93">
        <v>42355</v>
      </c>
      <c r="B162" s="9" t="s">
        <v>5</v>
      </c>
      <c r="C162" s="4">
        <f t="shared" si="8"/>
        <v>161</v>
      </c>
      <c r="D162" s="4"/>
      <c r="E162" s="54">
        <v>4.0393999999999997</v>
      </c>
      <c r="F162" s="49">
        <v>11.3</v>
      </c>
      <c r="G162" s="49">
        <v>4.415</v>
      </c>
      <c r="H162" s="49">
        <v>3.2000000000000001E-2</v>
      </c>
      <c r="I162" s="49">
        <v>0.32900000000000001</v>
      </c>
      <c r="J162" s="4"/>
      <c r="K162" s="4"/>
      <c r="L162" s="4">
        <v>-0.97</v>
      </c>
      <c r="M162" s="4"/>
    </row>
    <row r="163" spans="1:21" x14ac:dyDescent="0.2">
      <c r="A163" s="93">
        <v>42355</v>
      </c>
      <c r="B163" s="10" t="s">
        <v>5</v>
      </c>
      <c r="C163" s="4">
        <f t="shared" si="8"/>
        <v>162</v>
      </c>
      <c r="D163" s="6"/>
      <c r="E163" s="54">
        <v>4.0895000000000001</v>
      </c>
      <c r="F163" s="48">
        <v>10.56</v>
      </c>
      <c r="G163" s="48">
        <v>4.4359999999999999</v>
      </c>
      <c r="H163" s="48">
        <v>0.182</v>
      </c>
      <c r="I163" s="48">
        <v>0.35799999999999998</v>
      </c>
      <c r="J163" s="6"/>
      <c r="K163" s="6"/>
      <c r="L163" s="4">
        <v>-0.97</v>
      </c>
      <c r="M163" s="20"/>
    </row>
    <row r="164" spans="1:21" x14ac:dyDescent="0.2">
      <c r="A164" s="93">
        <v>42355</v>
      </c>
      <c r="B164" s="9" t="s">
        <v>6</v>
      </c>
      <c r="C164" s="4">
        <f t="shared" si="8"/>
        <v>163</v>
      </c>
      <c r="D164" s="4"/>
      <c r="E164" s="54">
        <v>1.8976</v>
      </c>
      <c r="F164" s="49">
        <v>12.11</v>
      </c>
      <c r="G164" s="49">
        <v>3.1389999999999998</v>
      </c>
      <c r="H164" s="49">
        <v>7.4999999999999997E-2</v>
      </c>
      <c r="I164" s="49">
        <v>0.317</v>
      </c>
      <c r="J164" s="4">
        <v>1.89</v>
      </c>
      <c r="K164" s="4">
        <v>86.7</v>
      </c>
      <c r="L164" s="4">
        <v>-1.53</v>
      </c>
      <c r="M164" s="4"/>
      <c r="U164">
        <f>AVERAGE(I164:I166)</f>
        <v>0.31233333333333335</v>
      </c>
    </row>
    <row r="165" spans="1:21" x14ac:dyDescent="0.2">
      <c r="A165" s="93">
        <v>42355</v>
      </c>
      <c r="B165" s="9" t="s">
        <v>6</v>
      </c>
      <c r="C165" s="4">
        <f t="shared" si="8"/>
        <v>164</v>
      </c>
      <c r="D165" s="4"/>
      <c r="E165" s="54">
        <v>1.9361999999999999</v>
      </c>
      <c r="F165" s="49">
        <v>12.2</v>
      </c>
      <c r="G165" s="49">
        <v>3.093</v>
      </c>
      <c r="H165" s="49">
        <v>9.0999999999999998E-2</v>
      </c>
      <c r="I165" s="49">
        <v>0.30399999999999999</v>
      </c>
      <c r="J165" s="4"/>
      <c r="K165" s="4"/>
      <c r="L165" s="4">
        <v>-1.53</v>
      </c>
      <c r="M165" s="4"/>
    </row>
    <row r="166" spans="1:21" x14ac:dyDescent="0.2">
      <c r="A166" s="93">
        <v>42355</v>
      </c>
      <c r="B166" s="10" t="s">
        <v>6</v>
      </c>
      <c r="C166" s="20">
        <f t="shared" si="8"/>
        <v>165</v>
      </c>
      <c r="D166" s="6"/>
      <c r="E166" s="96">
        <v>2.2250000000000001</v>
      </c>
      <c r="F166" s="48">
        <v>10.210000000000001</v>
      </c>
      <c r="G166" s="48">
        <v>2.6030000000000002</v>
      </c>
      <c r="H166" s="48">
        <v>0.27500000000000002</v>
      </c>
      <c r="I166" s="48">
        <v>0.316</v>
      </c>
      <c r="J166" s="6"/>
      <c r="K166" s="6"/>
      <c r="L166" s="4">
        <v>-1.53</v>
      </c>
      <c r="M166" s="20"/>
    </row>
    <row r="167" spans="1:21" x14ac:dyDescent="0.2">
      <c r="A167" s="1">
        <v>42361</v>
      </c>
      <c r="B167" s="9" t="s">
        <v>2</v>
      </c>
      <c r="C167" s="4">
        <f t="shared" si="8"/>
        <v>166</v>
      </c>
      <c r="D167" s="4"/>
      <c r="E167" s="54">
        <v>18.3626</v>
      </c>
      <c r="F167" s="49">
        <v>4.8120000000000003</v>
      </c>
      <c r="G167" s="68">
        <v>12.14</v>
      </c>
      <c r="H167" s="4">
        <v>0.17</v>
      </c>
      <c r="I167" s="4">
        <v>0.27700000000000002</v>
      </c>
      <c r="J167" s="4">
        <v>3.25</v>
      </c>
      <c r="K167" s="4">
        <v>113.6</v>
      </c>
      <c r="L167" s="53">
        <v>2.17</v>
      </c>
      <c r="M167" s="53"/>
      <c r="U167">
        <f>AVERAGE(I167:I169)</f>
        <v>0.24833333333333332</v>
      </c>
    </row>
    <row r="168" spans="1:21" x14ac:dyDescent="0.2">
      <c r="A168" s="1">
        <v>42361</v>
      </c>
      <c r="B168" s="9" t="s">
        <v>2</v>
      </c>
      <c r="C168" s="4">
        <f t="shared" si="8"/>
        <v>167</v>
      </c>
      <c r="D168" s="4"/>
      <c r="E168" s="54">
        <v>15.423</v>
      </c>
      <c r="F168" s="49">
        <v>4.5910000000000002</v>
      </c>
      <c r="G168" s="68">
        <v>11.46</v>
      </c>
      <c r="H168" s="4">
        <v>3.6999999999999998E-2</v>
      </c>
      <c r="I168" s="4">
        <v>0.22900000000000001</v>
      </c>
      <c r="J168" s="4"/>
      <c r="K168" s="4"/>
      <c r="L168" s="53">
        <v>2.17</v>
      </c>
      <c r="M168" s="4"/>
    </row>
    <row r="169" spans="1:21" x14ac:dyDescent="0.2">
      <c r="A169" s="1">
        <v>42361</v>
      </c>
      <c r="B169" s="10" t="s">
        <v>2</v>
      </c>
      <c r="C169" s="4">
        <f t="shared" si="8"/>
        <v>168</v>
      </c>
      <c r="D169" s="6"/>
      <c r="E169" s="54">
        <v>19.602900000000002</v>
      </c>
      <c r="F169" s="48">
        <v>4.891</v>
      </c>
      <c r="G169" s="69">
        <v>12.47</v>
      </c>
      <c r="H169" s="6">
        <v>8.2000000000000003E-2</v>
      </c>
      <c r="I169" s="6">
        <v>0.23899999999999999</v>
      </c>
      <c r="J169" s="6"/>
      <c r="K169" s="6"/>
      <c r="L169" s="53">
        <v>2.17</v>
      </c>
      <c r="M169" s="20"/>
    </row>
    <row r="170" spans="1:21" x14ac:dyDescent="0.2">
      <c r="A170" s="1">
        <v>42361</v>
      </c>
      <c r="B170" s="9" t="s">
        <v>3</v>
      </c>
      <c r="C170" s="4">
        <f t="shared" si="8"/>
        <v>169</v>
      </c>
      <c r="D170" s="4"/>
      <c r="E170" s="58">
        <v>21.438600000000001</v>
      </c>
      <c r="F170" s="49">
        <v>4.476</v>
      </c>
      <c r="G170" s="68">
        <v>13.68</v>
      </c>
      <c r="H170" s="4">
        <v>0</v>
      </c>
      <c r="I170" s="4">
        <v>0.28799999999999998</v>
      </c>
      <c r="J170" s="4">
        <v>3.44</v>
      </c>
      <c r="K170" s="4">
        <v>109.3</v>
      </c>
      <c r="L170" s="4">
        <v>2.21</v>
      </c>
      <c r="M170" s="4"/>
      <c r="U170">
        <f>AVERAGE(I170:I172)</f>
        <v>0.28633333333333333</v>
      </c>
    </row>
    <row r="171" spans="1:21" x14ac:dyDescent="0.2">
      <c r="A171" s="1">
        <v>42361</v>
      </c>
      <c r="B171" s="9" t="s">
        <v>3</v>
      </c>
      <c r="C171" s="4">
        <f t="shared" si="8"/>
        <v>170</v>
      </c>
      <c r="D171" s="4"/>
      <c r="E171" s="58">
        <v>20.8308</v>
      </c>
      <c r="F171" s="49">
        <v>4.8230000000000004</v>
      </c>
      <c r="G171" s="68">
        <v>14.54</v>
      </c>
      <c r="H171" s="4">
        <v>0.17499999999999999</v>
      </c>
      <c r="I171" s="4">
        <v>0.312</v>
      </c>
      <c r="J171" s="4"/>
      <c r="K171" s="4"/>
      <c r="L171" s="4">
        <v>2.21</v>
      </c>
      <c r="M171" s="4"/>
    </row>
    <row r="172" spans="1:21" x14ac:dyDescent="0.2">
      <c r="A172" s="1">
        <v>42361</v>
      </c>
      <c r="B172" s="10" t="s">
        <v>3</v>
      </c>
      <c r="C172" s="4">
        <f t="shared" ref="C172:C235" si="9">C171+1</f>
        <v>171</v>
      </c>
      <c r="D172" s="6"/>
      <c r="E172" s="58">
        <v>20.161000000000001</v>
      </c>
      <c r="F172" s="48">
        <v>4.7830000000000004</v>
      </c>
      <c r="G172" s="69">
        <v>13.71</v>
      </c>
      <c r="H172" s="6">
        <v>0</v>
      </c>
      <c r="I172" s="6">
        <v>0.25900000000000001</v>
      </c>
      <c r="J172" s="6"/>
      <c r="K172" s="6"/>
      <c r="L172" s="4">
        <v>2.21</v>
      </c>
      <c r="M172" s="20"/>
    </row>
    <row r="173" spans="1:21" x14ac:dyDescent="0.2">
      <c r="A173" s="1">
        <v>42361</v>
      </c>
      <c r="B173" s="9" t="s">
        <v>4</v>
      </c>
      <c r="C173" s="4">
        <f t="shared" si="9"/>
        <v>172</v>
      </c>
      <c r="D173" s="4"/>
      <c r="E173" s="58">
        <v>14.257</v>
      </c>
      <c r="F173" s="49">
        <v>4.4690000000000003</v>
      </c>
      <c r="G173" s="68">
        <v>10.119999999999999</v>
      </c>
      <c r="H173" s="4">
        <v>1.27</v>
      </c>
      <c r="I173" s="4">
        <v>0.503</v>
      </c>
      <c r="J173" s="4">
        <v>3.02</v>
      </c>
      <c r="K173" s="4">
        <v>77.7</v>
      </c>
      <c r="L173" s="4">
        <v>4.8</v>
      </c>
      <c r="M173" s="4"/>
      <c r="P173" s="16"/>
      <c r="U173">
        <f>AVERAGE(I173:I175)</f>
        <v>0.33233333333333331</v>
      </c>
    </row>
    <row r="174" spans="1:21" x14ac:dyDescent="0.2">
      <c r="A174" s="1">
        <v>42361</v>
      </c>
      <c r="B174" s="9" t="s">
        <v>4</v>
      </c>
      <c r="C174" s="4">
        <f t="shared" si="9"/>
        <v>173</v>
      </c>
      <c r="D174" s="4"/>
      <c r="E174" s="58">
        <v>14.852399999999999</v>
      </c>
      <c r="F174" s="49">
        <v>5.0810000000000004</v>
      </c>
      <c r="G174" s="68">
        <v>9.5939999999999994</v>
      </c>
      <c r="H174" s="4">
        <v>3.1E-2</v>
      </c>
      <c r="I174" s="4">
        <v>0.249</v>
      </c>
      <c r="J174" s="4"/>
      <c r="K174" s="4"/>
      <c r="L174" s="4">
        <v>4.8</v>
      </c>
      <c r="M174" s="4"/>
    </row>
    <row r="175" spans="1:21" x14ac:dyDescent="0.2">
      <c r="A175" s="1">
        <v>42361</v>
      </c>
      <c r="B175" s="10" t="s">
        <v>4</v>
      </c>
      <c r="C175" s="4">
        <f t="shared" si="9"/>
        <v>174</v>
      </c>
      <c r="D175" s="6"/>
      <c r="E175" s="58">
        <v>14.2819</v>
      </c>
      <c r="F175" s="48">
        <v>4.774</v>
      </c>
      <c r="G175" s="69">
        <v>9.407</v>
      </c>
      <c r="H175" s="6">
        <v>1.2999999999999999E-2</v>
      </c>
      <c r="I175" s="6">
        <v>0.245</v>
      </c>
      <c r="J175" s="6"/>
      <c r="K175" s="6"/>
      <c r="L175" s="4">
        <v>4.8</v>
      </c>
      <c r="M175" s="20"/>
    </row>
    <row r="176" spans="1:21" x14ac:dyDescent="0.2">
      <c r="A176" s="1">
        <v>42361</v>
      </c>
      <c r="B176" s="9" t="s">
        <v>5</v>
      </c>
      <c r="C176" s="4">
        <f t="shared" si="9"/>
        <v>175</v>
      </c>
      <c r="D176" s="4"/>
      <c r="E176" s="54">
        <v>2.3534000000000002</v>
      </c>
      <c r="F176" s="68">
        <v>11.31</v>
      </c>
      <c r="G176" s="35"/>
      <c r="H176" s="35"/>
      <c r="I176" s="35"/>
      <c r="J176" s="4">
        <v>2.58</v>
      </c>
      <c r="K176" s="4">
        <v>130.1</v>
      </c>
      <c r="L176" s="4">
        <v>-1.52</v>
      </c>
      <c r="M176" s="4"/>
      <c r="U176">
        <f>AVERAGE(I176:I178)</f>
        <v>0.2495</v>
      </c>
    </row>
    <row r="177" spans="1:21" x14ac:dyDescent="0.2">
      <c r="A177" s="1">
        <v>42361</v>
      </c>
      <c r="B177" s="9" t="s">
        <v>5</v>
      </c>
      <c r="C177" s="4">
        <f t="shared" si="9"/>
        <v>176</v>
      </c>
      <c r="D177" s="4"/>
      <c r="E177" s="54">
        <v>2.2652999999999999</v>
      </c>
      <c r="F177" s="49">
        <v>10.35</v>
      </c>
      <c r="G177" s="49">
        <v>2.36</v>
      </c>
      <c r="H177" s="4">
        <v>2.3E-2</v>
      </c>
      <c r="I177" s="4">
        <v>0.25</v>
      </c>
      <c r="J177" s="4"/>
      <c r="K177" s="4"/>
      <c r="L177" s="4">
        <v>-1.52</v>
      </c>
      <c r="M177" s="4"/>
    </row>
    <row r="178" spans="1:21" x14ac:dyDescent="0.2">
      <c r="A178" s="1">
        <v>42361</v>
      </c>
      <c r="B178" s="10" t="s">
        <v>5</v>
      </c>
      <c r="C178" s="4">
        <f t="shared" si="9"/>
        <v>177</v>
      </c>
      <c r="D178" s="6"/>
      <c r="E178" s="54">
        <v>2.2237</v>
      </c>
      <c r="F178" s="48">
        <v>10.51</v>
      </c>
      <c r="G178" s="48">
        <v>2.343</v>
      </c>
      <c r="H178" s="6">
        <v>0.19600000000000001</v>
      </c>
      <c r="I178" s="20">
        <v>0.249</v>
      </c>
      <c r="J178" s="6"/>
      <c r="K178" s="6"/>
      <c r="L178" s="4">
        <v>-1.52</v>
      </c>
      <c r="M178" s="20"/>
    </row>
    <row r="179" spans="1:21" x14ac:dyDescent="0.2">
      <c r="A179" s="1">
        <v>42361</v>
      </c>
      <c r="B179" s="9" t="s">
        <v>6</v>
      </c>
      <c r="C179" s="4">
        <f t="shared" si="9"/>
        <v>178</v>
      </c>
      <c r="D179" s="4"/>
      <c r="E179" s="54">
        <v>1.2806999999999999</v>
      </c>
      <c r="F179" s="49">
        <v>10.9</v>
      </c>
      <c r="G179" s="78">
        <v>1.7230000000000001</v>
      </c>
      <c r="H179" s="20">
        <v>0</v>
      </c>
      <c r="I179" s="50">
        <v>0.33300000000000002</v>
      </c>
      <c r="J179" s="4">
        <v>2.72</v>
      </c>
      <c r="K179" s="4">
        <v>102.1</v>
      </c>
      <c r="L179" s="4">
        <v>-1.62</v>
      </c>
      <c r="M179" s="4"/>
      <c r="U179">
        <f>AVERAGE(I179:I181)</f>
        <v>0.41100000000000003</v>
      </c>
    </row>
    <row r="180" spans="1:21" x14ac:dyDescent="0.2">
      <c r="A180" s="1">
        <v>42361</v>
      </c>
      <c r="B180" s="9" t="s">
        <v>6</v>
      </c>
      <c r="C180" s="4">
        <f t="shared" si="9"/>
        <v>179</v>
      </c>
      <c r="D180" s="4"/>
      <c r="E180" s="54">
        <v>1.3087</v>
      </c>
      <c r="F180" s="49">
        <v>11.54</v>
      </c>
      <c r="G180" s="49">
        <v>1.899</v>
      </c>
      <c r="H180" s="4">
        <v>9.4E-2</v>
      </c>
      <c r="I180" s="4">
        <v>0.57599999999999996</v>
      </c>
      <c r="J180" s="4"/>
      <c r="K180" s="4"/>
      <c r="L180" s="4">
        <v>-1.62</v>
      </c>
      <c r="M180" s="4"/>
    </row>
    <row r="181" spans="1:21" x14ac:dyDescent="0.2">
      <c r="A181" s="1">
        <v>42361</v>
      </c>
      <c r="B181" s="10" t="s">
        <v>6</v>
      </c>
      <c r="C181" s="20">
        <f t="shared" si="9"/>
        <v>180</v>
      </c>
      <c r="D181" s="6"/>
      <c r="E181" s="96">
        <v>1.3150999999999999</v>
      </c>
      <c r="F181" s="48">
        <v>3.2469999999999999</v>
      </c>
      <c r="G181" s="97">
        <v>1.966</v>
      </c>
      <c r="H181" s="20">
        <v>6.3E-2</v>
      </c>
      <c r="I181" s="20">
        <v>0.32400000000000001</v>
      </c>
      <c r="J181" s="6"/>
      <c r="K181" s="6"/>
      <c r="L181" s="4">
        <v>-1.62</v>
      </c>
      <c r="M181" s="20"/>
    </row>
    <row r="182" spans="1:21" x14ac:dyDescent="0.2">
      <c r="A182" s="1">
        <v>42368</v>
      </c>
      <c r="B182" s="9" t="s">
        <v>2</v>
      </c>
      <c r="C182" s="4">
        <f t="shared" si="9"/>
        <v>181</v>
      </c>
      <c r="D182" s="4"/>
      <c r="E182" s="4">
        <v>13.7628</v>
      </c>
      <c r="F182" s="49">
        <v>1.802</v>
      </c>
      <c r="G182" s="71">
        <v>10.4</v>
      </c>
      <c r="H182" s="16">
        <v>1.2999999999999999E-2</v>
      </c>
      <c r="I182" s="16">
        <v>0.14099999999999999</v>
      </c>
      <c r="J182" s="4"/>
      <c r="K182" s="4"/>
      <c r="L182" s="4"/>
      <c r="M182" s="4"/>
      <c r="U182">
        <f>AVERAGE(I182:I184)</f>
        <v>0.13100000000000001</v>
      </c>
    </row>
    <row r="183" spans="1:21" x14ac:dyDescent="0.2">
      <c r="A183" s="1">
        <v>42368</v>
      </c>
      <c r="B183" s="9" t="s">
        <v>2</v>
      </c>
      <c r="C183" s="4">
        <f t="shared" si="9"/>
        <v>182</v>
      </c>
      <c r="D183" s="4"/>
      <c r="E183" s="4">
        <v>13.730399999999999</v>
      </c>
      <c r="F183" s="49">
        <v>1.6519999999999999</v>
      </c>
      <c r="G183" s="68">
        <v>11.07</v>
      </c>
      <c r="H183" s="16">
        <v>0.33300000000000002</v>
      </c>
      <c r="I183" s="16">
        <v>0.125</v>
      </c>
      <c r="J183" s="4"/>
      <c r="K183" s="4"/>
      <c r="L183" s="4"/>
      <c r="M183" s="4"/>
    </row>
    <row r="184" spans="1:21" x14ac:dyDescent="0.2">
      <c r="A184" s="1">
        <v>42368</v>
      </c>
      <c r="B184" s="10" t="s">
        <v>2</v>
      </c>
      <c r="C184" s="4">
        <f t="shared" si="9"/>
        <v>183</v>
      </c>
      <c r="D184" s="6"/>
      <c r="E184" s="4">
        <v>13.594799999999999</v>
      </c>
      <c r="F184" s="48">
        <v>1.6379999999999999</v>
      </c>
      <c r="G184" s="68">
        <v>11.18</v>
      </c>
      <c r="H184" s="16">
        <v>0.01</v>
      </c>
      <c r="I184" s="16">
        <v>0.127</v>
      </c>
      <c r="J184" s="6"/>
      <c r="K184" s="6"/>
      <c r="L184" s="6"/>
      <c r="M184" s="20"/>
    </row>
    <row r="185" spans="1:21" x14ac:dyDescent="0.2">
      <c r="A185" s="1">
        <v>42368</v>
      </c>
      <c r="B185" s="9" t="s">
        <v>3</v>
      </c>
      <c r="C185" s="4">
        <f t="shared" si="9"/>
        <v>184</v>
      </c>
      <c r="D185" s="4"/>
      <c r="E185" s="4">
        <v>16.966200000000001</v>
      </c>
      <c r="F185" s="49">
        <v>1.855</v>
      </c>
      <c r="G185" s="69">
        <v>11.07</v>
      </c>
      <c r="H185" s="16">
        <v>1.7999999999999999E-2</v>
      </c>
      <c r="I185" s="16">
        <v>0.1</v>
      </c>
      <c r="J185" s="4"/>
      <c r="K185" s="4"/>
      <c r="L185" s="4"/>
      <c r="M185" s="4"/>
      <c r="U185">
        <f>AVERAGE(I185:I187)</f>
        <v>0.121</v>
      </c>
    </row>
    <row r="186" spans="1:21" x14ac:dyDescent="0.2">
      <c r="A186" s="1">
        <v>42368</v>
      </c>
      <c r="B186" s="9" t="s">
        <v>3</v>
      </c>
      <c r="C186" s="4">
        <f t="shared" si="9"/>
        <v>185</v>
      </c>
      <c r="D186" s="4"/>
      <c r="E186" s="4">
        <v>17.088100000000001</v>
      </c>
      <c r="F186" s="49">
        <v>1.8029999999999999</v>
      </c>
      <c r="G186" s="68">
        <v>11.98</v>
      </c>
      <c r="H186" s="16">
        <v>8.0000000000000002E-3</v>
      </c>
      <c r="I186" s="16">
        <v>0.111</v>
      </c>
      <c r="J186" s="4"/>
      <c r="K186" s="4"/>
      <c r="L186" s="4"/>
      <c r="M186" s="4"/>
    </row>
    <row r="187" spans="1:21" x14ac:dyDescent="0.2">
      <c r="A187" s="1">
        <v>42368</v>
      </c>
      <c r="B187" s="10" t="s">
        <v>3</v>
      </c>
      <c r="C187" s="4">
        <f t="shared" si="9"/>
        <v>186</v>
      </c>
      <c r="D187" s="6"/>
      <c r="E187" s="4">
        <v>15.7643</v>
      </c>
      <c r="F187" s="48">
        <v>2.1259999999999999</v>
      </c>
      <c r="G187" s="68">
        <v>11.22</v>
      </c>
      <c r="H187" s="16">
        <v>0.318</v>
      </c>
      <c r="I187" s="16">
        <v>0.152</v>
      </c>
      <c r="J187" s="6"/>
      <c r="K187" s="6"/>
      <c r="L187" s="6"/>
      <c r="M187" s="20"/>
    </row>
    <row r="188" spans="1:21" x14ac:dyDescent="0.2">
      <c r="A188" s="1">
        <v>42368</v>
      </c>
      <c r="B188" s="9" t="s">
        <v>4</v>
      </c>
      <c r="C188" s="4">
        <f t="shared" si="9"/>
        <v>187</v>
      </c>
      <c r="D188" s="4"/>
      <c r="E188" s="4">
        <v>11.526400000000001</v>
      </c>
      <c r="F188" s="49">
        <v>1.407</v>
      </c>
      <c r="G188" s="69">
        <v>12.47</v>
      </c>
      <c r="H188" s="16">
        <v>1.2999999999999999E-2</v>
      </c>
      <c r="I188" s="16">
        <v>0.122</v>
      </c>
      <c r="J188" s="4"/>
      <c r="K188" s="4"/>
      <c r="L188" s="4"/>
      <c r="M188" s="4"/>
      <c r="U188">
        <f>AVERAGE(I188:I190)</f>
        <v>0.12266666666666666</v>
      </c>
    </row>
    <row r="189" spans="1:21" x14ac:dyDescent="0.2">
      <c r="A189" s="1">
        <v>42368</v>
      </c>
      <c r="B189" s="9" t="s">
        <v>4</v>
      </c>
      <c r="C189" s="4">
        <f t="shared" si="9"/>
        <v>188</v>
      </c>
      <c r="D189" s="4"/>
      <c r="E189" s="4">
        <v>12.3467</v>
      </c>
      <c r="F189" s="49">
        <v>1.44</v>
      </c>
      <c r="G189" s="68">
        <v>10.36</v>
      </c>
      <c r="H189" s="16">
        <v>4.0000000000000001E-3</v>
      </c>
      <c r="I189" s="16">
        <v>0.124</v>
      </c>
      <c r="J189" s="4"/>
      <c r="K189" s="4"/>
      <c r="L189" s="4"/>
      <c r="M189" s="4"/>
    </row>
    <row r="190" spans="1:21" x14ac:dyDescent="0.2">
      <c r="A190" s="1">
        <v>42368</v>
      </c>
      <c r="B190" s="10" t="s">
        <v>4</v>
      </c>
      <c r="C190" s="4">
        <f t="shared" si="9"/>
        <v>189</v>
      </c>
      <c r="D190" s="6"/>
      <c r="E190" s="4">
        <v>12.3413</v>
      </c>
      <c r="F190" s="48">
        <v>1.373</v>
      </c>
      <c r="G190" s="68">
        <v>10.27</v>
      </c>
      <c r="H190" s="16">
        <v>8.9999999999999993E-3</v>
      </c>
      <c r="I190" s="16">
        <v>0.122</v>
      </c>
      <c r="J190" s="6"/>
      <c r="K190" s="6"/>
      <c r="L190" s="6"/>
      <c r="M190" s="20"/>
    </row>
    <row r="191" spans="1:21" x14ac:dyDescent="0.2">
      <c r="A191" s="1">
        <v>42368</v>
      </c>
      <c r="B191" s="9" t="s">
        <v>5</v>
      </c>
      <c r="C191" s="4">
        <f t="shared" si="9"/>
        <v>190</v>
      </c>
      <c r="D191" s="4"/>
      <c r="E191" s="4">
        <v>1.9343999999999999</v>
      </c>
      <c r="F191" s="49">
        <v>8.1300000000000008</v>
      </c>
      <c r="G191" s="69">
        <v>9.9979999999999993</v>
      </c>
      <c r="H191" s="49">
        <v>0.06</v>
      </c>
      <c r="I191" s="49">
        <v>0.57499999999999996</v>
      </c>
      <c r="J191" s="4"/>
      <c r="K191" s="4"/>
      <c r="L191" s="4"/>
      <c r="M191" s="4"/>
      <c r="U191">
        <f>AVERAGE(I191:I193)</f>
        <v>0.33233333333333331</v>
      </c>
    </row>
    <row r="192" spans="1:21" x14ac:dyDescent="0.2">
      <c r="A192" s="1">
        <v>42368</v>
      </c>
      <c r="B192" s="9" t="s">
        <v>5</v>
      </c>
      <c r="C192" s="4">
        <f t="shared" si="9"/>
        <v>191</v>
      </c>
      <c r="D192" s="4"/>
      <c r="E192" s="4">
        <v>1.8755999999999999</v>
      </c>
      <c r="F192" s="49">
        <v>8.3879999999999999</v>
      </c>
      <c r="G192" s="49">
        <v>2.294</v>
      </c>
      <c r="H192" s="49">
        <v>4.2000000000000003E-2</v>
      </c>
      <c r="I192" s="49">
        <v>0.19800000000000001</v>
      </c>
      <c r="J192" s="4"/>
      <c r="K192" s="4"/>
      <c r="L192" s="4"/>
      <c r="M192" s="4"/>
    </row>
    <row r="193" spans="1:21" x14ac:dyDescent="0.2">
      <c r="A193" s="1">
        <v>42368</v>
      </c>
      <c r="B193" s="10" t="s">
        <v>5</v>
      </c>
      <c r="C193" s="4">
        <f t="shared" si="9"/>
        <v>192</v>
      </c>
      <c r="D193" s="6"/>
      <c r="E193" s="4">
        <v>1.9234</v>
      </c>
      <c r="F193" s="48">
        <v>8.4239999999999995</v>
      </c>
      <c r="G193" s="97">
        <v>2.3159999999999998</v>
      </c>
      <c r="H193" s="48">
        <v>0.04</v>
      </c>
      <c r="I193" s="48">
        <v>0.224</v>
      </c>
      <c r="J193" s="6"/>
      <c r="K193" s="6"/>
      <c r="L193" s="6"/>
      <c r="M193" s="20"/>
    </row>
    <row r="194" spans="1:21" x14ac:dyDescent="0.2">
      <c r="A194" s="1">
        <v>42368</v>
      </c>
      <c r="B194" s="9" t="s">
        <v>6</v>
      </c>
      <c r="C194" s="4">
        <f t="shared" si="9"/>
        <v>193</v>
      </c>
      <c r="D194" s="4"/>
      <c r="E194" s="4">
        <v>1.5017</v>
      </c>
      <c r="F194" s="49">
        <v>8.1999999999999993</v>
      </c>
      <c r="G194" s="48">
        <v>2.2080000000000002</v>
      </c>
      <c r="H194" s="49">
        <v>2.5000000000000001E-2</v>
      </c>
      <c r="I194" s="49">
        <v>0.191</v>
      </c>
      <c r="J194" s="4"/>
      <c r="K194" s="4"/>
      <c r="L194" s="4"/>
      <c r="M194" s="4"/>
      <c r="U194">
        <f>AVERAGE(I194:I196)</f>
        <v>0.19000000000000003</v>
      </c>
    </row>
    <row r="195" spans="1:21" x14ac:dyDescent="0.2">
      <c r="A195" s="1">
        <v>42368</v>
      </c>
      <c r="B195" s="9" t="s">
        <v>6</v>
      </c>
      <c r="C195" s="4">
        <f t="shared" si="9"/>
        <v>194</v>
      </c>
      <c r="D195" s="4"/>
      <c r="E195" s="4">
        <v>1.3902000000000001</v>
      </c>
      <c r="F195" s="49">
        <v>8.3559999999999999</v>
      </c>
      <c r="G195" s="49">
        <v>1.8160000000000001</v>
      </c>
      <c r="H195" s="49">
        <v>2.5999999999999999E-2</v>
      </c>
      <c r="I195" s="49">
        <v>0.20300000000000001</v>
      </c>
      <c r="J195" s="4"/>
      <c r="K195" s="4"/>
      <c r="L195" s="4"/>
      <c r="M195" s="4"/>
    </row>
    <row r="196" spans="1:21" x14ac:dyDescent="0.2">
      <c r="A196" s="1">
        <v>42368</v>
      </c>
      <c r="B196" s="10" t="s">
        <v>6</v>
      </c>
      <c r="C196" s="20">
        <f t="shared" si="9"/>
        <v>195</v>
      </c>
      <c r="D196" s="6"/>
      <c r="E196" s="20">
        <v>1.5165</v>
      </c>
      <c r="F196" s="48">
        <v>7.0620000000000003</v>
      </c>
      <c r="G196" s="97">
        <v>1.8149999999999999</v>
      </c>
      <c r="H196" s="94">
        <v>1.7999999999999999E-2</v>
      </c>
      <c r="I196" s="94">
        <v>0.17599999999999999</v>
      </c>
      <c r="J196" s="6"/>
      <c r="K196" s="6"/>
      <c r="L196" s="6"/>
      <c r="M196" s="20"/>
    </row>
    <row r="197" spans="1:21" x14ac:dyDescent="0.2">
      <c r="A197" s="1">
        <v>42376</v>
      </c>
      <c r="B197" s="9" t="s">
        <v>2</v>
      </c>
      <c r="C197" s="4">
        <f t="shared" si="9"/>
        <v>196</v>
      </c>
      <c r="D197" s="4"/>
      <c r="E197" s="4">
        <v>12.7064</v>
      </c>
      <c r="F197" s="49">
        <v>2.7469999999999999</v>
      </c>
      <c r="G197" s="69">
        <v>1.464</v>
      </c>
      <c r="H197" s="4">
        <v>0</v>
      </c>
      <c r="I197" s="79">
        <v>0.59799999999999998</v>
      </c>
      <c r="J197" s="4">
        <v>7.39</v>
      </c>
      <c r="K197" s="19">
        <v>105</v>
      </c>
      <c r="L197" s="4">
        <v>3.7</v>
      </c>
      <c r="M197" s="4"/>
      <c r="N197" t="s">
        <v>96</v>
      </c>
      <c r="U197">
        <f>AVERAGE(I197:I199)</f>
        <v>0.49433333333333335</v>
      </c>
    </row>
    <row r="198" spans="1:21" x14ac:dyDescent="0.2">
      <c r="A198" s="1">
        <v>42376</v>
      </c>
      <c r="B198" s="9" t="s">
        <v>2</v>
      </c>
      <c r="C198" s="4">
        <f t="shared" si="9"/>
        <v>197</v>
      </c>
      <c r="D198" s="4"/>
      <c r="E198" s="4">
        <v>12.4741</v>
      </c>
      <c r="F198" s="49">
        <v>3.1179999999999999</v>
      </c>
      <c r="G198" s="68">
        <v>6.7290000000000001</v>
      </c>
      <c r="H198" s="4">
        <v>0</v>
      </c>
      <c r="I198" s="79">
        <v>0.41599999999999998</v>
      </c>
      <c r="J198" s="4"/>
      <c r="K198" s="4"/>
      <c r="L198" s="4">
        <v>3.7</v>
      </c>
      <c r="M198" s="4"/>
      <c r="N198" t="s">
        <v>101</v>
      </c>
    </row>
    <row r="199" spans="1:21" x14ac:dyDescent="0.2">
      <c r="A199" s="1">
        <v>42376</v>
      </c>
      <c r="B199" s="10" t="s">
        <v>2</v>
      </c>
      <c r="C199" s="4">
        <f t="shared" si="9"/>
        <v>198</v>
      </c>
      <c r="D199" s="6"/>
      <c r="E199" s="4">
        <v>12.497199999999999</v>
      </c>
      <c r="F199" s="48">
        <v>3.016</v>
      </c>
      <c r="G199" s="68">
        <v>9.8550000000000004</v>
      </c>
      <c r="H199" s="6">
        <v>1.9E-2</v>
      </c>
      <c r="I199" s="79">
        <v>0.46899999999999997</v>
      </c>
      <c r="J199" s="6"/>
      <c r="K199" s="6"/>
      <c r="L199" s="4">
        <v>3.7</v>
      </c>
      <c r="M199" s="20"/>
      <c r="N199">
        <f>AVERAGE(F197:F199)</f>
        <v>2.9603333333333333</v>
      </c>
      <c r="O199">
        <f>STDEV(F197:F199)/SQRT(3)</f>
        <v>0.1106561239958177</v>
      </c>
    </row>
    <row r="200" spans="1:21" x14ac:dyDescent="0.2">
      <c r="A200" s="1">
        <v>42376</v>
      </c>
      <c r="B200" s="9" t="s">
        <v>3</v>
      </c>
      <c r="C200" s="4">
        <f t="shared" si="9"/>
        <v>199</v>
      </c>
      <c r="D200" s="4"/>
      <c r="E200" s="4">
        <v>14.6957</v>
      </c>
      <c r="F200" s="49">
        <v>3.4169999999999998</v>
      </c>
      <c r="G200" s="69">
        <v>11.34</v>
      </c>
      <c r="H200" s="4">
        <v>0</v>
      </c>
      <c r="I200" s="79">
        <v>0.26800000000000002</v>
      </c>
      <c r="J200" s="4">
        <v>7.58</v>
      </c>
      <c r="K200" s="4">
        <v>88.1</v>
      </c>
      <c r="L200" s="4">
        <v>3.6</v>
      </c>
      <c r="M200" s="4"/>
      <c r="N200">
        <f>AVERAGE(F200:F202)</f>
        <v>2.6456666666666666</v>
      </c>
      <c r="O200">
        <f>STDEV(F200:F202)/SQRT(3)</f>
        <v>0.42615033862606627</v>
      </c>
      <c r="U200">
        <f>AVERAGE(I200:I202)</f>
        <v>0.25866666666666666</v>
      </c>
    </row>
    <row r="201" spans="1:21" x14ac:dyDescent="0.2">
      <c r="A201" s="1">
        <v>42376</v>
      </c>
      <c r="B201" s="9" t="s">
        <v>3</v>
      </c>
      <c r="C201" s="4">
        <f t="shared" si="9"/>
        <v>200</v>
      </c>
      <c r="D201" s="4"/>
      <c r="E201" s="4">
        <v>15.121600000000001</v>
      </c>
      <c r="F201" s="49">
        <v>2.5739999999999998</v>
      </c>
      <c r="G201" s="68">
        <v>10.3</v>
      </c>
      <c r="H201" s="4">
        <v>4.9000000000000002E-2</v>
      </c>
      <c r="I201" s="79">
        <v>0.248</v>
      </c>
      <c r="J201" s="4"/>
      <c r="K201" s="4"/>
      <c r="L201" s="4">
        <v>3.6</v>
      </c>
      <c r="M201" s="4"/>
      <c r="N201">
        <f>AVERAGE(F203:F205)</f>
        <v>4.3473333333333324</v>
      </c>
      <c r="O201">
        <f>STDEV(F203:F205)/SQRT(3)</f>
        <v>2.0818501653844144</v>
      </c>
    </row>
    <row r="202" spans="1:21" x14ac:dyDescent="0.2">
      <c r="A202" s="1">
        <v>42376</v>
      </c>
      <c r="B202" s="10" t="s">
        <v>3</v>
      </c>
      <c r="C202" s="4">
        <f t="shared" si="9"/>
        <v>201</v>
      </c>
      <c r="D202" s="6"/>
      <c r="E202" s="4">
        <v>15.0527</v>
      </c>
      <c r="F202" s="48">
        <v>1.946</v>
      </c>
      <c r="G202" s="68">
        <v>11.4</v>
      </c>
      <c r="H202" s="6">
        <v>0</v>
      </c>
      <c r="I202" s="79">
        <v>0.26</v>
      </c>
      <c r="J202" s="6"/>
      <c r="K202" s="6"/>
      <c r="L202" s="4">
        <v>3.6</v>
      </c>
      <c r="M202" s="20"/>
      <c r="N202">
        <f>AVERAGE(F206:F208)</f>
        <v>10.097</v>
      </c>
      <c r="O202">
        <f>STDEV(F206:F208)/SQRT(3)</f>
        <v>0.79402078058448544</v>
      </c>
    </row>
    <row r="203" spans="1:21" x14ac:dyDescent="0.2">
      <c r="A203" s="1">
        <v>42376</v>
      </c>
      <c r="B203" s="9" t="s">
        <v>4</v>
      </c>
      <c r="C203" s="4">
        <f t="shared" si="9"/>
        <v>202</v>
      </c>
      <c r="D203" s="4"/>
      <c r="E203" s="4">
        <v>12.318199999999999</v>
      </c>
      <c r="F203" s="49">
        <v>2.2799999999999998</v>
      </c>
      <c r="G203" s="69">
        <v>9.9429999999999996</v>
      </c>
      <c r="H203" s="4">
        <v>0.222</v>
      </c>
      <c r="I203" s="79">
        <v>0.66</v>
      </c>
      <c r="J203" s="4">
        <v>7.28</v>
      </c>
      <c r="K203" s="4">
        <v>67.3</v>
      </c>
      <c r="L203" s="4">
        <v>6.2</v>
      </c>
      <c r="M203" s="4"/>
      <c r="N203">
        <f>AVERAGE(F209:F211)</f>
        <v>9.91</v>
      </c>
      <c r="O203">
        <f>STDEV(F209:F211)/SQRT(3)</f>
        <v>2.4494897427832711E-3</v>
      </c>
      <c r="U203">
        <f>AVERAGE(I203:I205)</f>
        <v>0.39733333333333332</v>
      </c>
    </row>
    <row r="204" spans="1:21" x14ac:dyDescent="0.2">
      <c r="A204" s="1">
        <v>42376</v>
      </c>
      <c r="B204" s="9" t="s">
        <v>4</v>
      </c>
      <c r="C204" s="4">
        <f t="shared" si="9"/>
        <v>203</v>
      </c>
      <c r="D204" s="4"/>
      <c r="E204" s="4">
        <v>11.367699999999999</v>
      </c>
      <c r="F204" s="49">
        <v>2.2509999999999999</v>
      </c>
      <c r="G204" s="68">
        <v>9.58</v>
      </c>
      <c r="H204" s="4">
        <v>0</v>
      </c>
      <c r="I204" s="79">
        <v>0.247</v>
      </c>
      <c r="J204" s="4"/>
      <c r="K204" s="4"/>
      <c r="L204" s="4">
        <v>6.2</v>
      </c>
      <c r="M204" s="4"/>
    </row>
    <row r="205" spans="1:21" x14ac:dyDescent="0.2">
      <c r="A205" s="1">
        <v>42376</v>
      </c>
      <c r="B205" s="10" t="s">
        <v>4</v>
      </c>
      <c r="C205" s="4">
        <f t="shared" si="9"/>
        <v>204</v>
      </c>
      <c r="D205" s="6"/>
      <c r="E205" s="4">
        <v>12.7492</v>
      </c>
      <c r="F205" s="48">
        <v>8.5109999999999992</v>
      </c>
      <c r="G205" s="68">
        <v>10.26</v>
      </c>
      <c r="H205" s="6">
        <v>0.88200000000000001</v>
      </c>
      <c r="I205" s="79">
        <v>0.28499999999999998</v>
      </c>
      <c r="J205" s="6"/>
      <c r="K205" s="6"/>
      <c r="L205" s="4">
        <v>6.2</v>
      </c>
      <c r="M205" s="20"/>
    </row>
    <row r="206" spans="1:21" x14ac:dyDescent="0.2">
      <c r="A206" s="1">
        <v>42376</v>
      </c>
      <c r="B206" s="9" t="s">
        <v>5</v>
      </c>
      <c r="C206" s="4">
        <f t="shared" si="9"/>
        <v>205</v>
      </c>
      <c r="D206" s="4"/>
      <c r="E206" s="4">
        <v>2.2056</v>
      </c>
      <c r="F206" s="49">
        <v>8.7750000000000004</v>
      </c>
      <c r="G206" s="69">
        <v>2.3650000000000002</v>
      </c>
      <c r="H206" s="4">
        <v>0</v>
      </c>
      <c r="I206" s="79">
        <v>0.38700000000000001</v>
      </c>
      <c r="J206" s="4">
        <v>7.67</v>
      </c>
      <c r="K206" s="4">
        <v>89.7</v>
      </c>
      <c r="L206" s="4">
        <v>-0.1</v>
      </c>
      <c r="M206" s="4"/>
      <c r="U206">
        <f>AVERAGE(I206:I208)</f>
        <v>0.36299999999999999</v>
      </c>
    </row>
    <row r="207" spans="1:21" x14ac:dyDescent="0.2">
      <c r="A207" s="1">
        <v>42376</v>
      </c>
      <c r="B207" s="9" t="s">
        <v>5</v>
      </c>
      <c r="C207" s="4">
        <f t="shared" si="9"/>
        <v>206</v>
      </c>
      <c r="D207" s="4"/>
      <c r="E207" s="4">
        <v>2.2161</v>
      </c>
      <c r="F207" s="49">
        <v>9.9960000000000004</v>
      </c>
      <c r="G207" s="68">
        <v>1.9830000000000001</v>
      </c>
      <c r="H207" s="4">
        <v>1.218</v>
      </c>
      <c r="I207" s="79">
        <v>0.45100000000000001</v>
      </c>
      <c r="J207" s="4"/>
      <c r="K207" s="4"/>
      <c r="L207" s="4">
        <v>-0.1</v>
      </c>
      <c r="M207" s="4"/>
    </row>
    <row r="208" spans="1:21" x14ac:dyDescent="0.2">
      <c r="A208" s="1">
        <v>42376</v>
      </c>
      <c r="B208" s="10" t="s">
        <v>5</v>
      </c>
      <c r="C208" s="4">
        <f t="shared" si="9"/>
        <v>207</v>
      </c>
      <c r="D208" s="6"/>
      <c r="E208" s="4">
        <v>2.2479</v>
      </c>
      <c r="F208" s="48">
        <v>11.52</v>
      </c>
      <c r="G208" s="97">
        <v>2.4660000000000002</v>
      </c>
      <c r="H208" s="6">
        <v>0</v>
      </c>
      <c r="I208" s="79">
        <v>0.251</v>
      </c>
      <c r="J208" s="6"/>
      <c r="K208" s="6"/>
      <c r="L208" s="4">
        <v>-0.1</v>
      </c>
      <c r="M208" s="20"/>
    </row>
    <row r="209" spans="1:21" x14ac:dyDescent="0.2">
      <c r="A209" s="1">
        <v>42376</v>
      </c>
      <c r="B209" s="9" t="s">
        <v>6</v>
      </c>
      <c r="C209" s="4">
        <f t="shared" si="9"/>
        <v>208</v>
      </c>
      <c r="D209" s="4"/>
      <c r="E209" s="4">
        <v>1.6950000000000001</v>
      </c>
      <c r="F209" s="49">
        <v>9.907</v>
      </c>
      <c r="G209" s="69">
        <v>2.2029999999999998</v>
      </c>
      <c r="H209" s="4">
        <v>0.192</v>
      </c>
      <c r="I209" s="79">
        <v>0.52300000000000002</v>
      </c>
      <c r="J209" s="4">
        <v>7.41</v>
      </c>
      <c r="K209" s="4">
        <v>76.8</v>
      </c>
      <c r="L209" s="4">
        <v>0.4</v>
      </c>
      <c r="M209" s="4"/>
      <c r="U209">
        <f>AVERAGE(I209:I211)</f>
        <v>0.42366666666666664</v>
      </c>
    </row>
    <row r="210" spans="1:21" x14ac:dyDescent="0.2">
      <c r="A210" s="1">
        <v>42376</v>
      </c>
      <c r="B210" s="9" t="s">
        <v>6</v>
      </c>
      <c r="C210" s="4">
        <f t="shared" si="9"/>
        <v>209</v>
      </c>
      <c r="D210" s="4"/>
      <c r="E210" s="4">
        <v>1.611</v>
      </c>
      <c r="F210" s="49">
        <v>9.9130000000000003</v>
      </c>
      <c r="G210" s="49">
        <v>2.0859999999999999</v>
      </c>
      <c r="H210" s="4">
        <v>0</v>
      </c>
      <c r="I210" s="79">
        <v>0.214</v>
      </c>
      <c r="J210" s="4"/>
      <c r="K210" s="4"/>
      <c r="L210" s="4">
        <v>0.4</v>
      </c>
      <c r="M210" s="4"/>
    </row>
    <row r="211" spans="1:21" x14ac:dyDescent="0.2">
      <c r="A211" s="1">
        <v>42376</v>
      </c>
      <c r="B211" s="10" t="s">
        <v>6</v>
      </c>
      <c r="C211" s="20">
        <f t="shared" si="9"/>
        <v>210</v>
      </c>
      <c r="D211" s="6"/>
      <c r="E211" s="20">
        <v>1.3661000000000001</v>
      </c>
      <c r="F211" s="6"/>
      <c r="G211" s="97">
        <v>1.968</v>
      </c>
      <c r="H211" s="6">
        <v>0.216</v>
      </c>
      <c r="I211" s="102">
        <v>0.53400000000000003</v>
      </c>
      <c r="J211" s="6"/>
      <c r="K211" s="6"/>
      <c r="L211" s="4">
        <v>0.4</v>
      </c>
      <c r="M211" s="20"/>
    </row>
    <row r="212" spans="1:21" x14ac:dyDescent="0.2">
      <c r="A212" s="1">
        <v>42383</v>
      </c>
      <c r="B212" s="9" t="s">
        <v>2</v>
      </c>
      <c r="C212" s="4">
        <f t="shared" si="9"/>
        <v>211</v>
      </c>
      <c r="D212" s="4"/>
      <c r="E212" s="59">
        <v>11.4435</v>
      </c>
      <c r="F212" s="49">
        <v>1.6040000000000001</v>
      </c>
      <c r="G212" s="68">
        <v>9.5579999999999998</v>
      </c>
      <c r="H212" s="16">
        <v>1.9E-2</v>
      </c>
      <c r="I212" s="16">
        <v>0.189</v>
      </c>
      <c r="J212" s="4">
        <v>7.86</v>
      </c>
      <c r="K212" s="4">
        <v>85.5</v>
      </c>
      <c r="L212" s="4">
        <v>0.1</v>
      </c>
      <c r="M212" s="4"/>
      <c r="N212" t="s">
        <v>97</v>
      </c>
      <c r="U212">
        <f>AVERAGE(I212:I214)</f>
        <v>0.154</v>
      </c>
    </row>
    <row r="213" spans="1:21" x14ac:dyDescent="0.2">
      <c r="A213" s="1">
        <v>42383</v>
      </c>
      <c r="B213" s="9" t="s">
        <v>2</v>
      </c>
      <c r="C213" s="4">
        <f t="shared" si="9"/>
        <v>212</v>
      </c>
      <c r="D213" s="4"/>
      <c r="E213" s="59">
        <v>11.615399999999999</v>
      </c>
      <c r="F213" s="49">
        <v>1.407</v>
      </c>
      <c r="G213" s="68">
        <v>9.66</v>
      </c>
      <c r="H213" s="16">
        <v>1.4999999999999999E-2</v>
      </c>
      <c r="I213" s="16">
        <v>0.128</v>
      </c>
      <c r="J213" s="4"/>
      <c r="K213" s="4"/>
      <c r="L213" s="4">
        <v>0.1</v>
      </c>
      <c r="M213" s="4"/>
      <c r="N213" t="s">
        <v>98</v>
      </c>
    </row>
    <row r="214" spans="1:21" x14ac:dyDescent="0.2">
      <c r="A214" s="1">
        <v>42383</v>
      </c>
      <c r="B214" s="10" t="s">
        <v>2</v>
      </c>
      <c r="C214" s="20">
        <f t="shared" si="9"/>
        <v>213</v>
      </c>
      <c r="D214" s="6"/>
      <c r="E214" s="64">
        <v>11.5939</v>
      </c>
      <c r="F214" s="48">
        <v>1.2909999999999999</v>
      </c>
      <c r="G214" s="69">
        <v>9.6270000000000007</v>
      </c>
      <c r="H214" s="94">
        <v>3.7999999999999999E-2</v>
      </c>
      <c r="I214" s="94">
        <v>0.14499999999999999</v>
      </c>
      <c r="J214" s="6"/>
      <c r="K214" s="6"/>
      <c r="L214" s="4">
        <v>0.1</v>
      </c>
      <c r="M214" s="20"/>
      <c r="N214" t="s">
        <v>99</v>
      </c>
    </row>
    <row r="215" spans="1:21" x14ac:dyDescent="0.2">
      <c r="A215" s="1">
        <v>42383</v>
      </c>
      <c r="B215" s="9" t="s">
        <v>3</v>
      </c>
      <c r="C215" s="4">
        <f t="shared" si="9"/>
        <v>214</v>
      </c>
      <c r="D215" s="4"/>
      <c r="E215" s="59">
        <v>12.040900000000001</v>
      </c>
      <c r="F215" s="49">
        <v>1.849</v>
      </c>
      <c r="G215" s="68">
        <v>10.98</v>
      </c>
      <c r="H215" s="16">
        <v>1.6E-2</v>
      </c>
      <c r="I215" s="16">
        <v>0.11799999999999999</v>
      </c>
      <c r="J215" s="4">
        <v>7.89</v>
      </c>
      <c r="K215" s="4">
        <v>82.1</v>
      </c>
      <c r="L215" s="4">
        <v>0.4</v>
      </c>
      <c r="M215" s="4"/>
      <c r="U215">
        <f>AVERAGE(I215:I217)</f>
        <v>0.20266666666666666</v>
      </c>
    </row>
    <row r="216" spans="1:21" x14ac:dyDescent="0.2">
      <c r="A216" s="1">
        <v>42383</v>
      </c>
      <c r="B216" s="9" t="s">
        <v>3</v>
      </c>
      <c r="C216" s="4">
        <f t="shared" si="9"/>
        <v>215</v>
      </c>
      <c r="D216" s="4"/>
      <c r="E216" s="59">
        <v>13.3027</v>
      </c>
      <c r="F216" s="49">
        <v>2.024</v>
      </c>
      <c r="G216" s="68">
        <v>10.48</v>
      </c>
      <c r="H216" s="16">
        <v>7.2999999999999995E-2</v>
      </c>
      <c r="I216" s="16">
        <v>0.36699999999999999</v>
      </c>
      <c r="J216" s="4"/>
      <c r="K216" s="4"/>
      <c r="L216" s="4">
        <v>0.4</v>
      </c>
      <c r="M216" s="4"/>
    </row>
    <row r="217" spans="1:21" x14ac:dyDescent="0.2">
      <c r="A217" s="1">
        <v>42383</v>
      </c>
      <c r="B217" s="10" t="s">
        <v>3</v>
      </c>
      <c r="C217" s="20">
        <f t="shared" si="9"/>
        <v>216</v>
      </c>
      <c r="D217" s="6"/>
      <c r="E217" s="64">
        <v>13.0924</v>
      </c>
      <c r="F217" s="48">
        <v>1.9379999999999999</v>
      </c>
      <c r="G217" s="69">
        <v>10.85</v>
      </c>
      <c r="H217" s="94">
        <v>1.7999999999999999E-2</v>
      </c>
      <c r="I217" s="94">
        <v>0.123</v>
      </c>
      <c r="J217" s="6"/>
      <c r="K217" s="6"/>
      <c r="L217" s="4">
        <v>0.4</v>
      </c>
      <c r="M217" s="20"/>
      <c r="N217" s="92"/>
    </row>
    <row r="218" spans="1:21" x14ac:dyDescent="0.2">
      <c r="A218" s="1">
        <v>42383</v>
      </c>
      <c r="B218" s="9" t="s">
        <v>4</v>
      </c>
      <c r="C218" s="4">
        <f t="shared" si="9"/>
        <v>217</v>
      </c>
      <c r="D218" s="4"/>
      <c r="E218" s="59">
        <v>12.1623</v>
      </c>
      <c r="F218" s="49">
        <v>1.39</v>
      </c>
      <c r="G218" s="68">
        <v>9.8770000000000007</v>
      </c>
      <c r="H218" s="16">
        <v>0.51600000000000001</v>
      </c>
      <c r="I218" s="16">
        <v>0.41499999999999998</v>
      </c>
      <c r="J218" s="4">
        <v>7.38</v>
      </c>
      <c r="K218" s="4">
        <v>71.2</v>
      </c>
      <c r="L218" s="4">
        <v>5.9</v>
      </c>
      <c r="M218" s="4"/>
      <c r="U218">
        <f>AVERAGE(I218:I220)</f>
        <v>0.24766666666666667</v>
      </c>
    </row>
    <row r="219" spans="1:21" x14ac:dyDescent="0.2">
      <c r="A219" s="1">
        <v>42383</v>
      </c>
      <c r="B219" s="9" t="s">
        <v>4</v>
      </c>
      <c r="C219" s="4">
        <f t="shared" si="9"/>
        <v>218</v>
      </c>
      <c r="D219" s="4"/>
      <c r="E219" s="59">
        <v>12.6356</v>
      </c>
      <c r="F219" s="49">
        <v>1.1819999999999999</v>
      </c>
      <c r="G219" s="68">
        <v>8.6039999999999992</v>
      </c>
      <c r="H219" s="16">
        <v>6.0000000000000001E-3</v>
      </c>
      <c r="I219" s="16">
        <v>9.0999999999999998E-2</v>
      </c>
      <c r="J219" s="4"/>
      <c r="K219" s="4"/>
      <c r="L219" s="4">
        <v>5.9</v>
      </c>
      <c r="M219" s="4"/>
    </row>
    <row r="220" spans="1:21" x14ac:dyDescent="0.2">
      <c r="A220" s="1">
        <v>42383</v>
      </c>
      <c r="B220" s="10" t="s">
        <v>4</v>
      </c>
      <c r="C220" s="20">
        <f t="shared" si="9"/>
        <v>219</v>
      </c>
      <c r="D220" s="6"/>
      <c r="E220" s="64">
        <v>12.3995</v>
      </c>
      <c r="F220" s="48">
        <v>1.4790000000000001</v>
      </c>
      <c r="G220" s="69">
        <v>10.77</v>
      </c>
      <c r="H220" s="94">
        <v>1.4E-2</v>
      </c>
      <c r="I220" s="94">
        <v>0.23699999999999999</v>
      </c>
      <c r="J220" s="6"/>
      <c r="K220" s="6"/>
      <c r="L220" s="4">
        <v>5.9</v>
      </c>
      <c r="M220" s="20"/>
      <c r="N220" s="92"/>
    </row>
    <row r="221" spans="1:21" x14ac:dyDescent="0.2">
      <c r="A221" s="1">
        <v>42383</v>
      </c>
      <c r="B221" s="9" t="s">
        <v>5</v>
      </c>
      <c r="C221" s="4">
        <f t="shared" si="9"/>
        <v>220</v>
      </c>
      <c r="D221" s="4"/>
      <c r="E221" s="59">
        <v>2.2511999999999999</v>
      </c>
      <c r="F221" s="49">
        <v>7.8140000000000001</v>
      </c>
      <c r="G221" s="49">
        <v>2.544</v>
      </c>
      <c r="H221" s="49">
        <v>0.12</v>
      </c>
      <c r="I221" s="49">
        <v>0.188</v>
      </c>
      <c r="J221" s="4">
        <v>7.53</v>
      </c>
      <c r="K221" s="4">
        <v>77.099999999999994</v>
      </c>
      <c r="L221" s="4">
        <v>-0.1</v>
      </c>
      <c r="M221" s="4"/>
      <c r="U221">
        <f>AVERAGE(I221:I223)</f>
        <v>0.19866666666666666</v>
      </c>
    </row>
    <row r="222" spans="1:21" x14ac:dyDescent="0.2">
      <c r="A222" s="1">
        <v>42383</v>
      </c>
      <c r="B222" s="9" t="s">
        <v>5</v>
      </c>
      <c r="C222" s="4">
        <f t="shared" si="9"/>
        <v>221</v>
      </c>
      <c r="D222" s="4"/>
      <c r="E222" s="59">
        <v>2.4264000000000001</v>
      </c>
      <c r="F222" s="49">
        <v>7.718</v>
      </c>
      <c r="G222" s="49">
        <v>2.6459999999999999</v>
      </c>
      <c r="H222" s="49">
        <v>0.96199999999999997</v>
      </c>
      <c r="I222" s="49">
        <v>0.25800000000000001</v>
      </c>
      <c r="J222" s="4"/>
      <c r="K222" s="4"/>
      <c r="L222" s="4">
        <v>-0.1</v>
      </c>
      <c r="M222" s="4"/>
    </row>
    <row r="223" spans="1:21" x14ac:dyDescent="0.2">
      <c r="A223" s="1">
        <v>42383</v>
      </c>
      <c r="B223" s="10" t="s">
        <v>5</v>
      </c>
      <c r="C223" s="4">
        <f t="shared" si="9"/>
        <v>222</v>
      </c>
      <c r="D223" s="6"/>
      <c r="E223" s="59">
        <v>2.3241999999999998</v>
      </c>
      <c r="F223" s="48">
        <v>7.7409999999999997</v>
      </c>
      <c r="G223" s="48">
        <v>2.4929999999999999</v>
      </c>
      <c r="H223" s="48">
        <v>6.8000000000000005E-2</v>
      </c>
      <c r="I223" s="48">
        <v>0.15</v>
      </c>
      <c r="J223" s="6"/>
      <c r="K223" s="6"/>
      <c r="L223" s="4">
        <v>-0.1</v>
      </c>
      <c r="M223" s="20"/>
    </row>
    <row r="224" spans="1:21" x14ac:dyDescent="0.2">
      <c r="A224" s="1">
        <v>42389</v>
      </c>
      <c r="B224" s="9" t="s">
        <v>2</v>
      </c>
      <c r="C224" s="4">
        <f t="shared" si="9"/>
        <v>223</v>
      </c>
      <c r="D224" s="4"/>
      <c r="E224" s="54">
        <v>13.463200000000001</v>
      </c>
      <c r="F224" s="49">
        <v>1.841</v>
      </c>
      <c r="G224" s="68">
        <v>8.5670000000000002</v>
      </c>
      <c r="H224" s="4">
        <v>0.159</v>
      </c>
      <c r="I224" s="16">
        <v>1.008</v>
      </c>
      <c r="J224" s="4">
        <v>7.91</v>
      </c>
      <c r="K224" s="4">
        <v>96.7</v>
      </c>
      <c r="L224" s="4">
        <v>0.2</v>
      </c>
      <c r="M224" s="4"/>
      <c r="N224" t="s">
        <v>100</v>
      </c>
      <c r="U224">
        <f>AVERAGE(I224:I226)</f>
        <v>0.73333333333333339</v>
      </c>
    </row>
    <row r="225" spans="1:21" x14ac:dyDescent="0.2">
      <c r="A225" s="1">
        <v>42389</v>
      </c>
      <c r="B225" s="9" t="s">
        <v>2</v>
      </c>
      <c r="C225" s="4">
        <f t="shared" si="9"/>
        <v>224</v>
      </c>
      <c r="D225" s="4"/>
      <c r="E225" s="54">
        <v>14.269399999999999</v>
      </c>
      <c r="F225" s="49">
        <v>1.335</v>
      </c>
      <c r="G225" s="68">
        <v>9.4220000000000006</v>
      </c>
      <c r="H225" s="4">
        <v>8.0000000000000002E-3</v>
      </c>
      <c r="I225" s="16">
        <v>0.112</v>
      </c>
      <c r="J225" s="4"/>
      <c r="K225" s="4"/>
      <c r="L225" s="4">
        <v>0.2</v>
      </c>
      <c r="M225" s="4"/>
      <c r="N225" t="s">
        <v>98</v>
      </c>
    </row>
    <row r="226" spans="1:21" x14ac:dyDescent="0.2">
      <c r="A226" s="1">
        <v>42389</v>
      </c>
      <c r="B226" s="10" t="s">
        <v>2</v>
      </c>
      <c r="C226" s="4">
        <f t="shared" si="9"/>
        <v>225</v>
      </c>
      <c r="D226" s="6"/>
      <c r="E226" s="54">
        <v>11.7516</v>
      </c>
      <c r="F226" s="48">
        <v>1.1919999999999999</v>
      </c>
      <c r="G226" s="69">
        <v>7.8890000000000002</v>
      </c>
      <c r="H226" s="4">
        <v>0.42599999999999999</v>
      </c>
      <c r="I226" s="16">
        <v>1.08</v>
      </c>
      <c r="J226" s="6"/>
      <c r="K226" s="6"/>
      <c r="L226" s="4">
        <v>0.2</v>
      </c>
      <c r="M226" s="20"/>
      <c r="N226" t="s">
        <v>99</v>
      </c>
    </row>
    <row r="227" spans="1:21" x14ac:dyDescent="0.2">
      <c r="A227" s="1">
        <v>42389</v>
      </c>
      <c r="B227" s="9" t="s">
        <v>3</v>
      </c>
      <c r="C227" s="4">
        <f t="shared" si="9"/>
        <v>226</v>
      </c>
      <c r="D227" s="4"/>
      <c r="E227" s="54">
        <v>16.427600000000002</v>
      </c>
      <c r="F227" s="49">
        <v>1.681</v>
      </c>
      <c r="G227" s="68">
        <v>9.5250000000000004</v>
      </c>
      <c r="H227" s="4">
        <v>0.255</v>
      </c>
      <c r="I227" s="16">
        <v>0.13700000000000001</v>
      </c>
      <c r="J227" s="4">
        <v>7.89</v>
      </c>
      <c r="K227" s="4">
        <v>92.3</v>
      </c>
      <c r="L227" s="4">
        <v>0.3</v>
      </c>
      <c r="M227" s="4"/>
      <c r="U227">
        <f>AVERAGE(I227:I229)</f>
        <v>0.40500000000000003</v>
      </c>
    </row>
    <row r="228" spans="1:21" x14ac:dyDescent="0.2">
      <c r="A228" s="1">
        <v>42389</v>
      </c>
      <c r="B228" s="9" t="s">
        <v>3</v>
      </c>
      <c r="C228" s="4">
        <f t="shared" si="9"/>
        <v>227</v>
      </c>
      <c r="D228" s="4"/>
      <c r="E228" s="54">
        <v>15.9315</v>
      </c>
      <c r="F228" s="49">
        <v>1.6419999999999999</v>
      </c>
      <c r="G228" s="68">
        <v>10.72</v>
      </c>
      <c r="H228" s="4">
        <v>0.55800000000000005</v>
      </c>
      <c r="I228" s="16">
        <v>0.81100000000000005</v>
      </c>
      <c r="J228" s="4"/>
      <c r="K228" s="4"/>
      <c r="L228" s="4">
        <v>0.3</v>
      </c>
      <c r="M228" s="4"/>
    </row>
    <row r="229" spans="1:21" x14ac:dyDescent="0.2">
      <c r="A229" s="1">
        <v>42389</v>
      </c>
      <c r="B229" s="10" t="s">
        <v>3</v>
      </c>
      <c r="C229" s="4">
        <f t="shared" si="9"/>
        <v>228</v>
      </c>
      <c r="D229" s="6"/>
      <c r="E229" s="54">
        <v>16.154800000000002</v>
      </c>
      <c r="F229" s="48">
        <v>1.6220000000000001</v>
      </c>
      <c r="G229" s="69">
        <v>10.5</v>
      </c>
      <c r="H229" s="4">
        <v>0.16600000000000001</v>
      </c>
      <c r="I229" s="16">
        <v>0.26700000000000002</v>
      </c>
      <c r="J229" s="6"/>
      <c r="K229" s="6"/>
      <c r="L229" s="4">
        <v>0.3</v>
      </c>
      <c r="M229" s="20"/>
    </row>
    <row r="230" spans="1:21" x14ac:dyDescent="0.2">
      <c r="A230" s="1">
        <v>42389</v>
      </c>
      <c r="B230" s="9" t="s">
        <v>4</v>
      </c>
      <c r="C230" s="4">
        <f t="shared" si="9"/>
        <v>229</v>
      </c>
      <c r="D230" s="4"/>
      <c r="E230" s="54">
        <v>15.683400000000001</v>
      </c>
      <c r="F230" s="49">
        <v>1.147</v>
      </c>
      <c r="G230" s="68">
        <v>10.28</v>
      </c>
      <c r="H230" s="4">
        <v>0.372</v>
      </c>
      <c r="I230" s="16">
        <v>0.26900000000000002</v>
      </c>
      <c r="J230" s="4">
        <v>7.43</v>
      </c>
      <c r="K230" s="4">
        <v>73.5</v>
      </c>
      <c r="L230" s="4">
        <v>5.6</v>
      </c>
      <c r="M230" s="4"/>
      <c r="U230">
        <f>AVERAGE(I230:I232)</f>
        <v>0.24533333333333332</v>
      </c>
    </row>
    <row r="231" spans="1:21" x14ac:dyDescent="0.2">
      <c r="A231" s="1">
        <v>42389</v>
      </c>
      <c r="B231" s="9" t="s">
        <v>4</v>
      </c>
      <c r="C231" s="4">
        <f t="shared" si="9"/>
        <v>230</v>
      </c>
      <c r="D231" s="4"/>
      <c r="E231" s="54">
        <v>14.232200000000001</v>
      </c>
      <c r="F231" s="49">
        <v>1.121</v>
      </c>
      <c r="G231" s="68">
        <v>10.49</v>
      </c>
      <c r="H231" s="4">
        <v>2.5999999999999999E-2</v>
      </c>
      <c r="I231" s="16">
        <v>0.14799999999999999</v>
      </c>
      <c r="J231" s="4"/>
      <c r="K231" s="4"/>
      <c r="L231" s="4">
        <v>5.6</v>
      </c>
      <c r="M231" s="4"/>
    </row>
    <row r="232" spans="1:21" x14ac:dyDescent="0.2">
      <c r="A232" s="1">
        <v>42389</v>
      </c>
      <c r="B232" s="10" t="s">
        <v>4</v>
      </c>
      <c r="C232" s="4">
        <f t="shared" si="9"/>
        <v>231</v>
      </c>
      <c r="D232" s="6"/>
      <c r="E232" s="54">
        <v>15.1501</v>
      </c>
      <c r="F232" s="48">
        <v>0.90500000000000003</v>
      </c>
      <c r="G232" s="69">
        <v>7.4850000000000003</v>
      </c>
      <c r="H232" s="4">
        <v>0.12</v>
      </c>
      <c r="I232" s="16">
        <v>0.31900000000000001</v>
      </c>
      <c r="J232" s="6"/>
      <c r="K232" s="6"/>
      <c r="L232" s="4">
        <v>5.6</v>
      </c>
      <c r="M232" s="20"/>
    </row>
    <row r="233" spans="1:21" x14ac:dyDescent="0.2">
      <c r="A233" s="1">
        <v>42389</v>
      </c>
      <c r="B233" s="9" t="s">
        <v>5</v>
      </c>
      <c r="C233" s="4">
        <f t="shared" si="9"/>
        <v>232</v>
      </c>
      <c r="D233" s="4"/>
      <c r="E233" s="54">
        <v>2.7858999999999998</v>
      </c>
      <c r="F233" s="49">
        <v>8.4309999999999992</v>
      </c>
      <c r="G233" s="68">
        <v>2.585</v>
      </c>
      <c r="H233" s="4">
        <v>0.129</v>
      </c>
      <c r="I233" s="16">
        <v>0.20200000000000001</v>
      </c>
      <c r="J233" s="4">
        <v>7.48</v>
      </c>
      <c r="K233" s="4">
        <v>68.3</v>
      </c>
      <c r="L233" s="4">
        <v>-0.1</v>
      </c>
      <c r="M233" s="4"/>
      <c r="U233">
        <f>AVERAGE(I233:I235)</f>
        <v>0.43733333333333335</v>
      </c>
    </row>
    <row r="234" spans="1:21" x14ac:dyDescent="0.2">
      <c r="A234" s="1">
        <v>42389</v>
      </c>
      <c r="B234" s="9" t="s">
        <v>5</v>
      </c>
      <c r="C234" s="4">
        <f t="shared" si="9"/>
        <v>233</v>
      </c>
      <c r="D234" s="4"/>
      <c r="E234" s="54">
        <v>2.7835000000000001</v>
      </c>
      <c r="F234" s="49">
        <v>7.77</v>
      </c>
      <c r="G234" s="68">
        <v>2.5110000000000001</v>
      </c>
      <c r="H234" s="4">
        <v>0.23499999999999999</v>
      </c>
      <c r="I234" s="16">
        <v>0.46600000000000003</v>
      </c>
      <c r="J234" s="4"/>
      <c r="K234" s="4"/>
      <c r="L234" s="4">
        <v>-0.1</v>
      </c>
      <c r="M234" s="4"/>
    </row>
    <row r="235" spans="1:21" x14ac:dyDescent="0.2">
      <c r="A235" s="1">
        <v>42389</v>
      </c>
      <c r="B235" s="10" t="s">
        <v>5</v>
      </c>
      <c r="C235" s="4">
        <f t="shared" si="9"/>
        <v>234</v>
      </c>
      <c r="D235" s="6"/>
      <c r="E235" s="54">
        <v>3.1183999999999998</v>
      </c>
      <c r="F235" s="48">
        <v>7.85</v>
      </c>
      <c r="G235" s="69">
        <v>2.42</v>
      </c>
      <c r="H235" s="20">
        <v>0.21299999999999999</v>
      </c>
      <c r="I235" s="94">
        <v>0.64400000000000002</v>
      </c>
      <c r="J235" s="6"/>
      <c r="K235" s="6"/>
      <c r="L235" s="4">
        <v>-0.1</v>
      </c>
      <c r="M235" s="20"/>
    </row>
    <row r="236" spans="1:21" x14ac:dyDescent="0.2">
      <c r="A236" s="1">
        <v>42394</v>
      </c>
      <c r="B236" s="9" t="s">
        <v>6</v>
      </c>
      <c r="C236" s="4">
        <f t="shared" ref="C236:C299" si="10">C235+1</f>
        <v>235</v>
      </c>
      <c r="D236" s="4"/>
      <c r="E236" s="54">
        <v>1.9464999999999999</v>
      </c>
      <c r="F236" s="49">
        <v>8.3089999999999993</v>
      </c>
      <c r="G236" s="49">
        <v>2.1960000000000002</v>
      </c>
      <c r="H236" s="49">
        <v>0.16</v>
      </c>
      <c r="I236" s="49">
        <v>0.22600000000000001</v>
      </c>
      <c r="J236" s="4"/>
      <c r="K236" s="4"/>
      <c r="L236" s="4"/>
      <c r="M236" s="4"/>
      <c r="N236" t="s">
        <v>102</v>
      </c>
      <c r="U236">
        <f>AVERAGE(I236:I238)</f>
        <v>0.38433333333333336</v>
      </c>
    </row>
    <row r="237" spans="1:21" x14ac:dyDescent="0.2">
      <c r="A237" s="1">
        <v>42394</v>
      </c>
      <c r="B237" s="9" t="s">
        <v>6</v>
      </c>
      <c r="C237" s="4">
        <f t="shared" si="10"/>
        <v>236</v>
      </c>
      <c r="D237" s="4"/>
      <c r="E237" s="54">
        <v>1.9809000000000001</v>
      </c>
      <c r="F237" s="49">
        <v>8.4209999999999994</v>
      </c>
      <c r="G237" s="49">
        <v>2.1110000000000002</v>
      </c>
      <c r="H237" s="49">
        <v>0.14899999999999999</v>
      </c>
      <c r="I237" s="49">
        <v>0.16800000000000001</v>
      </c>
      <c r="J237" s="4"/>
      <c r="K237" s="4"/>
      <c r="L237" s="4"/>
      <c r="M237" s="4"/>
    </row>
    <row r="238" spans="1:21" x14ac:dyDescent="0.2">
      <c r="A238" s="1">
        <v>42394</v>
      </c>
      <c r="B238" s="10" t="s">
        <v>6</v>
      </c>
      <c r="C238" s="20">
        <f t="shared" si="10"/>
        <v>237</v>
      </c>
      <c r="D238" s="6"/>
      <c r="E238" s="96">
        <v>1.8601000000000001</v>
      </c>
      <c r="F238" s="48">
        <v>8.4570000000000007</v>
      </c>
      <c r="G238" s="48">
        <v>2.2410000000000001</v>
      </c>
      <c r="H238" s="48">
        <v>0.27600000000000002</v>
      </c>
      <c r="I238" s="48">
        <v>0.75900000000000001</v>
      </c>
      <c r="J238" s="6"/>
      <c r="K238" s="6"/>
      <c r="L238" s="6"/>
      <c r="M238" s="20"/>
    </row>
    <row r="239" spans="1:21" x14ac:dyDescent="0.2">
      <c r="A239" s="1">
        <v>42396</v>
      </c>
      <c r="B239" s="9" t="s">
        <v>2</v>
      </c>
      <c r="C239" s="4">
        <f t="shared" si="10"/>
        <v>238</v>
      </c>
      <c r="D239" s="4"/>
      <c r="E239" s="59">
        <v>10.5238</v>
      </c>
      <c r="F239" s="49">
        <v>1.419</v>
      </c>
      <c r="G239" s="68">
        <v>8.9930000000000003</v>
      </c>
      <c r="H239" s="4">
        <v>1.7999999999999999E-2</v>
      </c>
      <c r="I239" s="16">
        <v>0.123</v>
      </c>
      <c r="J239" s="4">
        <v>8.09</v>
      </c>
      <c r="K239" s="4">
        <v>100.5</v>
      </c>
      <c r="L239" s="4">
        <v>1.8</v>
      </c>
      <c r="M239" s="4"/>
      <c r="U239">
        <f>AVERAGE(I239:I241)</f>
        <v>0.16233333333333333</v>
      </c>
    </row>
    <row r="240" spans="1:21" x14ac:dyDescent="0.2">
      <c r="A240" s="1">
        <v>42396</v>
      </c>
      <c r="B240" s="9" t="s">
        <v>2</v>
      </c>
      <c r="C240" s="4">
        <f t="shared" si="10"/>
        <v>239</v>
      </c>
      <c r="D240" s="4"/>
      <c r="E240" s="59">
        <v>11.088800000000001</v>
      </c>
      <c r="F240" s="49">
        <v>1.327</v>
      </c>
      <c r="G240" s="68">
        <v>8.8089999999999993</v>
      </c>
      <c r="H240" s="4">
        <v>5.0999999999999997E-2</v>
      </c>
      <c r="I240" s="16">
        <v>0.245</v>
      </c>
      <c r="J240" s="4"/>
      <c r="K240" s="4"/>
      <c r="L240" s="4">
        <v>1.8</v>
      </c>
      <c r="M240" s="4"/>
    </row>
    <row r="241" spans="1:22" x14ac:dyDescent="0.2">
      <c r="A241" s="1">
        <v>42396</v>
      </c>
      <c r="B241" s="10" t="s">
        <v>2</v>
      </c>
      <c r="C241" s="4">
        <f t="shared" si="10"/>
        <v>240</v>
      </c>
      <c r="D241" s="6"/>
      <c r="E241" s="59">
        <v>10.570399999999999</v>
      </c>
      <c r="F241" s="48">
        <v>1.3260000000000001</v>
      </c>
      <c r="G241" s="69">
        <v>8.9160000000000004</v>
      </c>
      <c r="H241" s="4">
        <v>2.1999999999999999E-2</v>
      </c>
      <c r="I241" s="16">
        <v>0.11899999999999999</v>
      </c>
      <c r="J241" s="6"/>
      <c r="K241" s="6"/>
      <c r="L241" s="4">
        <v>1.8</v>
      </c>
      <c r="M241" s="20"/>
    </row>
    <row r="242" spans="1:22" x14ac:dyDescent="0.2">
      <c r="A242" s="1">
        <v>42396</v>
      </c>
      <c r="B242" s="9" t="s">
        <v>3</v>
      </c>
      <c r="C242" s="4">
        <f t="shared" si="10"/>
        <v>241</v>
      </c>
      <c r="D242" s="4"/>
      <c r="E242" s="59">
        <v>10.7181</v>
      </c>
      <c r="F242" s="49">
        <v>1.575</v>
      </c>
      <c r="G242" s="68">
        <v>8.391</v>
      </c>
      <c r="H242" s="4">
        <v>4.1000000000000002E-2</v>
      </c>
      <c r="I242" s="16">
        <v>0.126</v>
      </c>
      <c r="J242" s="4">
        <v>8.0500000000000007</v>
      </c>
      <c r="K242" s="4">
        <v>89.7</v>
      </c>
      <c r="L242" s="4">
        <v>1.6</v>
      </c>
      <c r="M242" s="4"/>
      <c r="U242">
        <f>AVERAGE(I242:I244)</f>
        <v>0.11666666666666665</v>
      </c>
    </row>
    <row r="243" spans="1:22" x14ac:dyDescent="0.2">
      <c r="A243" s="1">
        <v>42396</v>
      </c>
      <c r="B243" s="9" t="s">
        <v>3</v>
      </c>
      <c r="C243" s="4">
        <f t="shared" si="10"/>
        <v>242</v>
      </c>
      <c r="D243" s="4"/>
      <c r="E243" s="59">
        <v>11.1624</v>
      </c>
      <c r="F243" s="49">
        <v>1.7250000000000001</v>
      </c>
      <c r="G243" s="68">
        <v>9.7040000000000006</v>
      </c>
      <c r="H243" s="4">
        <v>4.2999999999999997E-2</v>
      </c>
      <c r="I243" s="16">
        <v>0.11899999999999999</v>
      </c>
      <c r="J243" s="4"/>
      <c r="K243" s="4"/>
      <c r="L243" s="4">
        <v>1.6</v>
      </c>
      <c r="M243" s="4"/>
    </row>
    <row r="244" spans="1:22" x14ac:dyDescent="0.2">
      <c r="A244" s="1">
        <v>42396</v>
      </c>
      <c r="B244" s="10" t="s">
        <v>3</v>
      </c>
      <c r="C244" s="4">
        <f t="shared" si="10"/>
        <v>243</v>
      </c>
      <c r="D244" s="6"/>
      <c r="E244" s="59">
        <v>11.8378</v>
      </c>
      <c r="F244" s="48">
        <v>1.3640000000000001</v>
      </c>
      <c r="G244" s="69">
        <v>7.2409999999999997</v>
      </c>
      <c r="H244" s="4">
        <v>3.6999999999999998E-2</v>
      </c>
      <c r="I244" s="16">
        <v>0.105</v>
      </c>
      <c r="J244" s="6"/>
      <c r="K244" s="6"/>
      <c r="L244" s="4">
        <v>1.6</v>
      </c>
      <c r="M244" s="20"/>
    </row>
    <row r="245" spans="1:22" x14ac:dyDescent="0.2">
      <c r="A245" s="1">
        <v>42396</v>
      </c>
      <c r="B245" s="9" t="s">
        <v>4</v>
      </c>
      <c r="C245" s="4">
        <f t="shared" si="10"/>
        <v>244</v>
      </c>
      <c r="D245" s="4"/>
      <c r="E245" s="59">
        <v>13.786799999999999</v>
      </c>
      <c r="F245" s="49">
        <v>1.226</v>
      </c>
      <c r="G245" s="68">
        <v>10.79</v>
      </c>
      <c r="H245" s="4">
        <v>1E-3</v>
      </c>
      <c r="I245" s="16">
        <v>0.106</v>
      </c>
      <c r="J245" s="4">
        <v>7.52</v>
      </c>
      <c r="K245" s="4">
        <v>75.3</v>
      </c>
      <c r="L245" s="4">
        <v>5.3</v>
      </c>
      <c r="M245" s="4"/>
      <c r="U245">
        <f>AVERAGE(I245:I247)</f>
        <v>0.104</v>
      </c>
    </row>
    <row r="246" spans="1:22" x14ac:dyDescent="0.2">
      <c r="A246" s="1">
        <v>42396</v>
      </c>
      <c r="B246" s="9" t="s">
        <v>4</v>
      </c>
      <c r="C246" s="4">
        <f t="shared" si="10"/>
        <v>245</v>
      </c>
      <c r="D246" s="4"/>
      <c r="E246" s="59">
        <v>12.986800000000001</v>
      </c>
      <c r="F246" s="49">
        <v>1.3360000000000001</v>
      </c>
      <c r="G246" s="68">
        <v>10.130000000000001</v>
      </c>
      <c r="H246" s="4">
        <v>0</v>
      </c>
      <c r="I246" s="16">
        <v>0.108</v>
      </c>
      <c r="J246" s="4"/>
      <c r="K246" s="4"/>
      <c r="L246" s="4">
        <v>5.3</v>
      </c>
      <c r="M246" s="4"/>
    </row>
    <row r="247" spans="1:22" x14ac:dyDescent="0.2">
      <c r="A247" s="1">
        <v>42396</v>
      </c>
      <c r="B247" s="10" t="s">
        <v>4</v>
      </c>
      <c r="C247" s="4">
        <f t="shared" si="10"/>
        <v>246</v>
      </c>
      <c r="D247" s="6"/>
      <c r="E247" s="59">
        <v>13.4634</v>
      </c>
      <c r="F247" s="48">
        <v>1.117</v>
      </c>
      <c r="G247" s="69">
        <v>9.6489999999999991</v>
      </c>
      <c r="H247" s="4">
        <v>8.0000000000000002E-3</v>
      </c>
      <c r="I247" s="16">
        <v>9.8000000000000004E-2</v>
      </c>
      <c r="J247" s="6"/>
      <c r="K247" s="6"/>
      <c r="L247" s="4">
        <v>5.3</v>
      </c>
      <c r="M247" s="20"/>
    </row>
    <row r="248" spans="1:22" x14ac:dyDescent="0.2">
      <c r="A248" s="1">
        <v>42396</v>
      </c>
      <c r="B248" s="9" t="s">
        <v>5</v>
      </c>
      <c r="C248" s="4">
        <f t="shared" si="10"/>
        <v>247</v>
      </c>
      <c r="D248" s="4"/>
      <c r="E248" s="59">
        <v>2.4180999999999999</v>
      </c>
      <c r="F248" s="49">
        <v>7.3280000000000003</v>
      </c>
      <c r="G248" s="49">
        <v>2.5049999999999999</v>
      </c>
      <c r="H248" s="49">
        <v>8.2000000000000003E-2</v>
      </c>
      <c r="I248" s="49">
        <v>0.151</v>
      </c>
      <c r="J248" s="4">
        <v>7.76</v>
      </c>
      <c r="K248" s="4">
        <v>92.3</v>
      </c>
      <c r="L248" s="4">
        <v>0</v>
      </c>
      <c r="M248" s="4"/>
      <c r="U248">
        <f>AVERAGE(I248:I250)</f>
        <v>0.155</v>
      </c>
    </row>
    <row r="249" spans="1:22" x14ac:dyDescent="0.2">
      <c r="A249" s="1">
        <v>42396</v>
      </c>
      <c r="B249" s="9" t="s">
        <v>5</v>
      </c>
      <c r="C249" s="4">
        <f t="shared" si="10"/>
        <v>248</v>
      </c>
      <c r="D249" s="4"/>
      <c r="E249" s="59">
        <v>2.4137</v>
      </c>
      <c r="F249" s="49">
        <v>7.5860000000000003</v>
      </c>
      <c r="G249" s="49">
        <v>2.5009999999999999</v>
      </c>
      <c r="H249" s="49">
        <v>9.0999999999999998E-2</v>
      </c>
      <c r="I249" s="49">
        <v>0.16600000000000001</v>
      </c>
      <c r="J249" s="4"/>
      <c r="K249" s="4"/>
      <c r="L249" s="4">
        <v>0</v>
      </c>
      <c r="M249" s="4"/>
    </row>
    <row r="250" spans="1:22" x14ac:dyDescent="0.2">
      <c r="A250" s="1">
        <v>42396</v>
      </c>
      <c r="B250" s="10" t="s">
        <v>5</v>
      </c>
      <c r="C250" s="4">
        <f t="shared" si="10"/>
        <v>249</v>
      </c>
      <c r="D250" s="6"/>
      <c r="E250" s="59">
        <v>2.6762000000000001</v>
      </c>
      <c r="F250" s="48">
        <v>7.21</v>
      </c>
      <c r="G250" s="48">
        <v>2.3849999999999998</v>
      </c>
      <c r="H250" s="48">
        <v>9.8000000000000004E-2</v>
      </c>
      <c r="I250" s="48">
        <v>0.14799999999999999</v>
      </c>
      <c r="J250" s="6"/>
      <c r="K250" s="6"/>
      <c r="L250" s="6">
        <v>0</v>
      </c>
      <c r="M250" s="20"/>
    </row>
    <row r="251" spans="1:22" x14ac:dyDescent="0.2">
      <c r="A251" s="1">
        <v>42396</v>
      </c>
      <c r="B251" s="9" t="s">
        <v>6</v>
      </c>
      <c r="C251" s="4">
        <f t="shared" si="10"/>
        <v>250</v>
      </c>
      <c r="D251" s="4"/>
      <c r="E251" s="59">
        <v>1.65</v>
      </c>
      <c r="F251" s="49">
        <v>8.3879999999999999</v>
      </c>
      <c r="G251" s="49">
        <v>2.1150000000000002</v>
      </c>
      <c r="H251" s="49">
        <v>0.11899999999999999</v>
      </c>
      <c r="I251" s="49">
        <v>0.14799999999999999</v>
      </c>
      <c r="J251" s="4"/>
      <c r="K251" s="4"/>
      <c r="L251" s="4"/>
      <c r="M251" s="4"/>
      <c r="N251" t="s">
        <v>103</v>
      </c>
      <c r="U251">
        <f>AVERAGE(I251:I253)</f>
        <v>0.15966666666666665</v>
      </c>
    </row>
    <row r="252" spans="1:22" x14ac:dyDescent="0.2">
      <c r="A252" s="1">
        <v>42396</v>
      </c>
      <c r="B252" s="9" t="s">
        <v>6</v>
      </c>
      <c r="C252" s="4">
        <f t="shared" si="10"/>
        <v>251</v>
      </c>
      <c r="D252" s="4"/>
      <c r="E252" s="4">
        <v>1.3696999999999999</v>
      </c>
      <c r="F252" s="49">
        <v>8.6910000000000007</v>
      </c>
      <c r="G252" s="49">
        <v>1.958</v>
      </c>
      <c r="H252" s="49">
        <v>0.108</v>
      </c>
      <c r="I252" s="49">
        <v>0.155</v>
      </c>
      <c r="J252" s="4"/>
      <c r="K252" s="4"/>
      <c r="L252" s="4"/>
      <c r="M252" s="4"/>
    </row>
    <row r="253" spans="1:22" x14ac:dyDescent="0.2">
      <c r="A253" s="1">
        <v>42396</v>
      </c>
      <c r="B253" s="10" t="s">
        <v>6</v>
      </c>
      <c r="C253" s="20">
        <f t="shared" si="10"/>
        <v>252</v>
      </c>
      <c r="D253" s="6"/>
      <c r="E253" s="20">
        <v>1.4419</v>
      </c>
      <c r="F253" s="48">
        <v>8.6370000000000005</v>
      </c>
      <c r="G253" s="48">
        <v>2.0310000000000001</v>
      </c>
      <c r="H253" s="48">
        <v>0.109</v>
      </c>
      <c r="I253" s="48">
        <v>0.17599999999999999</v>
      </c>
      <c r="J253" s="6"/>
      <c r="K253" s="6"/>
      <c r="L253" s="6"/>
      <c r="M253" s="20"/>
    </row>
    <row r="254" spans="1:22" x14ac:dyDescent="0.2">
      <c r="A254" s="1">
        <v>42412</v>
      </c>
      <c r="B254" s="9" t="s">
        <v>2</v>
      </c>
      <c r="C254" s="4">
        <f t="shared" si="10"/>
        <v>253</v>
      </c>
      <c r="D254" s="4"/>
      <c r="E254" s="59">
        <v>11.1373</v>
      </c>
      <c r="F254" s="49">
        <v>1.4930000000000001</v>
      </c>
      <c r="G254" s="68">
        <v>8.875</v>
      </c>
      <c r="H254" s="4">
        <v>8.9999999999999993E-3</v>
      </c>
      <c r="I254" s="16">
        <v>0.11799999999999999</v>
      </c>
      <c r="J254" s="53">
        <v>7.8</v>
      </c>
      <c r="K254" s="4">
        <v>97.6</v>
      </c>
      <c r="L254" s="4">
        <v>0.2</v>
      </c>
      <c r="M254" s="4"/>
      <c r="N254" t="s">
        <v>104</v>
      </c>
      <c r="U254">
        <f>AVERAGE(I254:I256)</f>
        <v>0.13033333333333333</v>
      </c>
    </row>
    <row r="255" spans="1:22" x14ac:dyDescent="0.2">
      <c r="A255" s="1">
        <v>42412</v>
      </c>
      <c r="B255" s="9" t="s">
        <v>2</v>
      </c>
      <c r="C255" s="4">
        <f t="shared" si="10"/>
        <v>254</v>
      </c>
      <c r="D255" s="4"/>
      <c r="E255" s="59">
        <v>11.5299</v>
      </c>
      <c r="F255" s="49">
        <v>1.3140000000000001</v>
      </c>
      <c r="G255" s="68">
        <v>8.7690000000000001</v>
      </c>
      <c r="H255" s="4">
        <v>1.2999999999999999E-2</v>
      </c>
      <c r="I255" s="16">
        <v>0.16200000000000001</v>
      </c>
      <c r="J255" s="4"/>
      <c r="K255" s="4"/>
      <c r="L255" s="4">
        <v>0.2</v>
      </c>
      <c r="M255" s="4"/>
      <c r="N255" t="s">
        <v>105</v>
      </c>
      <c r="V255" t="s">
        <v>108</v>
      </c>
    </row>
    <row r="256" spans="1:22" x14ac:dyDescent="0.2">
      <c r="A256" s="1">
        <v>42412</v>
      </c>
      <c r="B256" s="10" t="s">
        <v>2</v>
      </c>
      <c r="C256" s="4">
        <f t="shared" si="10"/>
        <v>255</v>
      </c>
      <c r="D256" s="6"/>
      <c r="E256" s="59">
        <v>11.767300000000001</v>
      </c>
      <c r="F256" s="48">
        <v>1.2749999999999999</v>
      </c>
      <c r="G256" s="69">
        <v>8.3879999999999999</v>
      </c>
      <c r="H256" s="4">
        <v>1.2E-2</v>
      </c>
      <c r="I256" s="16">
        <v>0.111</v>
      </c>
      <c r="J256" s="6"/>
      <c r="K256" s="6"/>
      <c r="L256" s="4">
        <v>0.2</v>
      </c>
      <c r="M256" s="20"/>
      <c r="N256" t="s">
        <v>106</v>
      </c>
    </row>
    <row r="257" spans="1:21" x14ac:dyDescent="0.2">
      <c r="A257" s="1">
        <v>42412</v>
      </c>
      <c r="B257" s="9" t="s">
        <v>3</v>
      </c>
      <c r="C257" s="4">
        <f t="shared" si="10"/>
        <v>256</v>
      </c>
      <c r="D257" s="4"/>
      <c r="E257" s="59">
        <v>13.0457</v>
      </c>
      <c r="F257" s="49">
        <v>1.587</v>
      </c>
      <c r="G257" s="68">
        <v>9.2530000000000001</v>
      </c>
      <c r="H257" s="4">
        <v>1.4999999999999999E-2</v>
      </c>
      <c r="I257" s="16">
        <v>0.10299999999999999</v>
      </c>
      <c r="J257" s="53">
        <v>7.9</v>
      </c>
      <c r="K257" s="4">
        <v>87</v>
      </c>
      <c r="L257" s="4">
        <v>0.3</v>
      </c>
      <c r="M257" s="4"/>
      <c r="N257" t="s">
        <v>107</v>
      </c>
      <c r="U257">
        <f>AVERAGE(I257:I259)</f>
        <v>0.10733333333333334</v>
      </c>
    </row>
    <row r="258" spans="1:21" x14ac:dyDescent="0.2">
      <c r="A258" s="1">
        <v>42412</v>
      </c>
      <c r="B258" s="9" t="s">
        <v>3</v>
      </c>
      <c r="C258" s="4">
        <f t="shared" si="10"/>
        <v>257</v>
      </c>
      <c r="D258" s="4"/>
      <c r="E258" s="59">
        <v>13.246600000000001</v>
      </c>
      <c r="F258" s="49">
        <v>1.756</v>
      </c>
      <c r="G258" s="68">
        <v>8.9710000000000001</v>
      </c>
      <c r="H258" s="4">
        <v>1.7000000000000001E-2</v>
      </c>
      <c r="I258" s="16">
        <v>0.1</v>
      </c>
      <c r="J258" s="4"/>
      <c r="K258" s="4"/>
      <c r="L258" s="4">
        <v>0.3</v>
      </c>
      <c r="M258" s="4"/>
    </row>
    <row r="259" spans="1:21" x14ac:dyDescent="0.2">
      <c r="A259" s="1">
        <v>42412</v>
      </c>
      <c r="B259" s="10" t="s">
        <v>3</v>
      </c>
      <c r="C259" s="4">
        <f t="shared" si="10"/>
        <v>258</v>
      </c>
      <c r="D259" s="6"/>
      <c r="E259" s="59">
        <v>13.301399999999999</v>
      </c>
      <c r="F259" s="48">
        <v>1.7010000000000001</v>
      </c>
      <c r="G259" s="69">
        <v>9.4260000000000002</v>
      </c>
      <c r="H259" s="4">
        <v>2.1999999999999999E-2</v>
      </c>
      <c r="I259" s="16">
        <v>0.11899999999999999</v>
      </c>
      <c r="J259" s="6"/>
      <c r="K259" s="6"/>
      <c r="L259" s="4">
        <v>0.3</v>
      </c>
      <c r="M259" s="20"/>
    </row>
    <row r="260" spans="1:21" x14ac:dyDescent="0.2">
      <c r="A260" s="1">
        <v>42412</v>
      </c>
      <c r="B260" s="9" t="s">
        <v>4</v>
      </c>
      <c r="C260" s="4">
        <f t="shared" si="10"/>
        <v>259</v>
      </c>
      <c r="D260" s="4"/>
      <c r="E260" s="59">
        <v>14.9907</v>
      </c>
      <c r="F260" s="49">
        <v>1.212</v>
      </c>
      <c r="G260" s="68">
        <v>10.72</v>
      </c>
      <c r="H260" s="4">
        <v>1.0999999999999999E-2</v>
      </c>
      <c r="I260" s="16">
        <v>0.106</v>
      </c>
      <c r="J260" s="4">
        <v>7.51</v>
      </c>
      <c r="K260" s="4">
        <v>69.7</v>
      </c>
      <c r="L260" s="4">
        <v>4.8</v>
      </c>
      <c r="M260" s="4"/>
      <c r="U260">
        <f>AVERAGE(I260:I262)</f>
        <v>0.106</v>
      </c>
    </row>
    <row r="261" spans="1:21" x14ac:dyDescent="0.2">
      <c r="A261" s="1">
        <v>42412</v>
      </c>
      <c r="B261" s="9" t="s">
        <v>4</v>
      </c>
      <c r="C261" s="4">
        <f t="shared" si="10"/>
        <v>260</v>
      </c>
      <c r="D261" s="4"/>
      <c r="E261" s="59">
        <v>15.4472</v>
      </c>
      <c r="F261" s="49">
        <v>1.1639999999999999</v>
      </c>
      <c r="G261" s="68">
        <v>10.210000000000001</v>
      </c>
      <c r="H261" s="4">
        <v>0.01</v>
      </c>
      <c r="I261" s="16">
        <v>0.1</v>
      </c>
      <c r="J261" s="4"/>
      <c r="K261" s="4"/>
      <c r="L261" s="4">
        <v>4.8</v>
      </c>
      <c r="M261" s="4"/>
    </row>
    <row r="262" spans="1:21" x14ac:dyDescent="0.2">
      <c r="A262" s="1">
        <v>42412</v>
      </c>
      <c r="B262" s="10" t="s">
        <v>4</v>
      </c>
      <c r="C262" s="4">
        <f t="shared" si="10"/>
        <v>261</v>
      </c>
      <c r="D262" s="6"/>
      <c r="E262" s="59">
        <v>15.511200000000001</v>
      </c>
      <c r="F262" s="48">
        <v>1.075</v>
      </c>
      <c r="G262" s="69">
        <v>9.7010000000000005</v>
      </c>
      <c r="H262" s="4">
        <v>8.9999999999999993E-3</v>
      </c>
      <c r="I262" s="16">
        <v>0.112</v>
      </c>
      <c r="J262" s="6"/>
      <c r="K262" s="6"/>
      <c r="L262" s="4">
        <v>4.8</v>
      </c>
      <c r="M262" s="20"/>
    </row>
    <row r="263" spans="1:21" x14ac:dyDescent="0.2">
      <c r="A263" s="1">
        <v>42412</v>
      </c>
      <c r="B263" s="9" t="s">
        <v>5</v>
      </c>
      <c r="C263" s="4">
        <f t="shared" si="10"/>
        <v>262</v>
      </c>
      <c r="D263" s="4"/>
      <c r="E263" s="59">
        <v>2.4775</v>
      </c>
      <c r="F263" s="49">
        <v>8.0579999999999998</v>
      </c>
      <c r="G263" s="49">
        <v>2.5009999999999999</v>
      </c>
      <c r="H263" s="49">
        <v>4.4999999999999998E-2</v>
      </c>
      <c r="I263" s="49">
        <v>0.17100000000000001</v>
      </c>
      <c r="J263" s="4" t="s">
        <v>21</v>
      </c>
      <c r="K263" s="4" t="s">
        <v>21</v>
      </c>
      <c r="L263" s="4" t="s">
        <v>21</v>
      </c>
      <c r="M263" s="4"/>
      <c r="U263">
        <f>AVERAGE(I263:I265)</f>
        <v>0.15366666666666667</v>
      </c>
    </row>
    <row r="264" spans="1:21" x14ac:dyDescent="0.2">
      <c r="A264" s="1">
        <v>42412</v>
      </c>
      <c r="B264" s="9" t="s">
        <v>5</v>
      </c>
      <c r="C264" s="4">
        <f t="shared" si="10"/>
        <v>263</v>
      </c>
      <c r="D264" s="4"/>
      <c r="E264" s="59">
        <v>2.5068999999999999</v>
      </c>
      <c r="F264" s="49">
        <v>7.4489999999999998</v>
      </c>
      <c r="G264" s="68">
        <v>2.34</v>
      </c>
      <c r="H264" s="4">
        <v>0.38800000000000001</v>
      </c>
      <c r="I264" s="16">
        <v>0.155</v>
      </c>
      <c r="J264" s="4"/>
      <c r="K264" s="4"/>
      <c r="L264" s="4"/>
      <c r="M264" s="4"/>
    </row>
    <row r="265" spans="1:21" x14ac:dyDescent="0.2">
      <c r="A265" s="1">
        <v>42412</v>
      </c>
      <c r="B265" s="10" t="s">
        <v>5</v>
      </c>
      <c r="C265" s="4">
        <f t="shared" si="10"/>
        <v>264</v>
      </c>
      <c r="D265" s="6"/>
      <c r="E265" s="59">
        <v>2.4361999999999999</v>
      </c>
      <c r="F265" s="48">
        <v>7.66</v>
      </c>
      <c r="G265" s="69">
        <v>2.4129999999999998</v>
      </c>
      <c r="H265" s="20">
        <v>4.5999999999999999E-2</v>
      </c>
      <c r="I265" s="94">
        <v>0.13500000000000001</v>
      </c>
      <c r="J265" s="6"/>
      <c r="K265" s="6"/>
      <c r="L265" s="6"/>
      <c r="M265" s="20"/>
    </row>
    <row r="266" spans="1:21" x14ac:dyDescent="0.2">
      <c r="A266" s="1">
        <v>42414</v>
      </c>
      <c r="B266" s="9" t="s">
        <v>6</v>
      </c>
      <c r="C266" s="4">
        <f t="shared" si="10"/>
        <v>265</v>
      </c>
      <c r="D266" s="4"/>
      <c r="E266" s="59">
        <v>1.6046</v>
      </c>
      <c r="F266" s="49">
        <v>10.59</v>
      </c>
      <c r="G266" s="49">
        <v>2.2389999999999999</v>
      </c>
      <c r="H266" s="49">
        <v>8.7999999999999995E-2</v>
      </c>
      <c r="I266" s="49">
        <v>0.19</v>
      </c>
      <c r="J266" s="4">
        <v>7.53</v>
      </c>
      <c r="K266" s="4">
        <v>62.3</v>
      </c>
      <c r="L266" s="4">
        <v>-0.1</v>
      </c>
      <c r="M266" s="4"/>
      <c r="U266">
        <f>AVERAGE(I266:I268)</f>
        <v>0.18999999999999997</v>
      </c>
    </row>
    <row r="267" spans="1:21" x14ac:dyDescent="0.2">
      <c r="A267" s="1">
        <v>42414</v>
      </c>
      <c r="B267" s="9" t="s">
        <v>6</v>
      </c>
      <c r="C267" s="4">
        <f t="shared" si="10"/>
        <v>266</v>
      </c>
      <c r="D267" s="4"/>
      <c r="E267" s="59">
        <v>1.6788000000000001</v>
      </c>
      <c r="F267" s="49">
        <v>9.8849999999999998</v>
      </c>
      <c r="G267" s="49">
        <v>2.17</v>
      </c>
      <c r="H267" s="49">
        <v>7.1999999999999995E-2</v>
      </c>
      <c r="I267" s="49">
        <v>0.16800000000000001</v>
      </c>
      <c r="J267" s="4"/>
      <c r="K267" s="4"/>
      <c r="L267" s="4">
        <v>-0.1</v>
      </c>
      <c r="M267" s="4"/>
    </row>
    <row r="268" spans="1:21" x14ac:dyDescent="0.2">
      <c r="A268" s="1">
        <v>42414</v>
      </c>
      <c r="B268" s="9" t="s">
        <v>6</v>
      </c>
      <c r="C268" s="20">
        <f t="shared" si="10"/>
        <v>267</v>
      </c>
      <c r="D268" s="20"/>
      <c r="E268" s="59">
        <v>1.6328</v>
      </c>
      <c r="F268" s="97">
        <v>10.63</v>
      </c>
      <c r="G268" s="97">
        <v>2.129</v>
      </c>
      <c r="H268" s="97">
        <v>9.7000000000000003E-2</v>
      </c>
      <c r="I268" s="97">
        <v>0.21199999999999999</v>
      </c>
      <c r="J268" s="20"/>
      <c r="K268" s="20"/>
      <c r="L268" s="4">
        <v>-0.1</v>
      </c>
      <c r="M268" s="4"/>
    </row>
    <row r="269" spans="1:21" x14ac:dyDescent="0.2">
      <c r="A269" s="22">
        <v>42419</v>
      </c>
      <c r="B269" s="47" t="s">
        <v>2</v>
      </c>
      <c r="C269" s="50">
        <f t="shared" si="10"/>
        <v>268</v>
      </c>
      <c r="D269" s="50"/>
      <c r="E269" s="60">
        <v>11.4291</v>
      </c>
      <c r="F269" s="66">
        <v>1.3979999999999999</v>
      </c>
      <c r="G269" s="70">
        <v>7.6589999999999998</v>
      </c>
      <c r="H269" s="16">
        <v>0</v>
      </c>
      <c r="I269" s="16">
        <v>0.223</v>
      </c>
      <c r="J269" s="50">
        <v>7.77</v>
      </c>
      <c r="K269" s="50">
        <v>94.9</v>
      </c>
      <c r="L269" s="73">
        <v>3</v>
      </c>
      <c r="M269" s="86"/>
      <c r="U269">
        <f>AVERAGE(I269:I271)</f>
        <v>0.21666666666666667</v>
      </c>
    </row>
    <row r="270" spans="1:21" x14ac:dyDescent="0.2">
      <c r="A270" s="22">
        <v>42419</v>
      </c>
      <c r="B270" s="9" t="s">
        <v>2</v>
      </c>
      <c r="C270" s="4">
        <f t="shared" si="10"/>
        <v>269</v>
      </c>
      <c r="D270" s="4"/>
      <c r="E270" s="54">
        <v>9.5190000000000001</v>
      </c>
      <c r="F270" s="49">
        <v>1.365</v>
      </c>
      <c r="G270" s="68">
        <v>7.907</v>
      </c>
      <c r="H270" s="16">
        <v>0</v>
      </c>
      <c r="I270" s="16">
        <v>0.217</v>
      </c>
      <c r="J270" s="4"/>
      <c r="K270" s="4"/>
      <c r="L270" s="73">
        <v>3</v>
      </c>
      <c r="M270" s="4"/>
    </row>
    <row r="271" spans="1:21" x14ac:dyDescent="0.2">
      <c r="A271" s="22">
        <v>42419</v>
      </c>
      <c r="B271" s="10" t="s">
        <v>2</v>
      </c>
      <c r="C271" s="4">
        <f t="shared" si="10"/>
        <v>270</v>
      </c>
      <c r="D271" s="4"/>
      <c r="E271" s="54">
        <v>10.461600000000001</v>
      </c>
      <c r="F271" s="49">
        <v>1.484</v>
      </c>
      <c r="G271" s="68">
        <v>7.859</v>
      </c>
      <c r="H271" s="16">
        <v>0</v>
      </c>
      <c r="I271" s="16">
        <v>0.21</v>
      </c>
      <c r="J271" s="4"/>
      <c r="K271" s="4"/>
      <c r="L271" s="73">
        <v>3</v>
      </c>
      <c r="M271" s="4"/>
    </row>
    <row r="272" spans="1:21" x14ac:dyDescent="0.2">
      <c r="A272" s="22">
        <v>42419</v>
      </c>
      <c r="B272" s="9" t="s">
        <v>3</v>
      </c>
      <c r="C272" s="4">
        <f t="shared" si="10"/>
        <v>271</v>
      </c>
      <c r="D272" s="4"/>
      <c r="E272" s="54">
        <v>12.0741</v>
      </c>
      <c r="F272" s="49">
        <v>2.0099999999999998</v>
      </c>
      <c r="G272" s="68">
        <v>8.3550000000000004</v>
      </c>
      <c r="H272" s="16">
        <v>0</v>
      </c>
      <c r="I272" s="16">
        <v>0.217</v>
      </c>
      <c r="J272" s="53">
        <v>7.8</v>
      </c>
      <c r="K272" s="4">
        <v>88.9</v>
      </c>
      <c r="L272" s="19">
        <v>2</v>
      </c>
      <c r="M272" s="19"/>
      <c r="U272">
        <f>AVERAGE(I272:I274)</f>
        <v>0.20933333333333334</v>
      </c>
    </row>
    <row r="273" spans="1:21" x14ac:dyDescent="0.2">
      <c r="A273" s="22">
        <v>42419</v>
      </c>
      <c r="B273" s="9" t="s">
        <v>3</v>
      </c>
      <c r="C273" s="4">
        <f t="shared" si="10"/>
        <v>272</v>
      </c>
      <c r="D273" s="4"/>
      <c r="E273" s="54">
        <v>11.8508</v>
      </c>
      <c r="F273" s="49">
        <v>1.972</v>
      </c>
      <c r="G273" s="68">
        <v>8.49</v>
      </c>
      <c r="H273" s="16">
        <v>0</v>
      </c>
      <c r="I273" s="16">
        <v>0.20599999999999999</v>
      </c>
      <c r="J273" s="4"/>
      <c r="K273" s="4"/>
      <c r="L273" s="19">
        <v>2</v>
      </c>
      <c r="M273" s="4"/>
    </row>
    <row r="274" spans="1:21" x14ac:dyDescent="0.2">
      <c r="A274" s="22">
        <v>42419</v>
      </c>
      <c r="B274" s="10" t="s">
        <v>3</v>
      </c>
      <c r="C274" s="4">
        <f t="shared" si="10"/>
        <v>273</v>
      </c>
      <c r="D274" s="4"/>
      <c r="E274" s="54">
        <v>11.6275</v>
      </c>
      <c r="F274" s="49">
        <v>1.893</v>
      </c>
      <c r="G274" s="68">
        <v>8.2919999999999998</v>
      </c>
      <c r="H274" s="16">
        <v>0</v>
      </c>
      <c r="I274" s="16">
        <v>0.20499999999999999</v>
      </c>
      <c r="J274" s="4"/>
      <c r="K274" s="4"/>
      <c r="L274" s="19">
        <v>2</v>
      </c>
      <c r="M274" s="4"/>
    </row>
    <row r="275" spans="1:21" x14ac:dyDescent="0.2">
      <c r="A275" s="22">
        <v>42419</v>
      </c>
      <c r="B275" s="9" t="s">
        <v>4</v>
      </c>
      <c r="C275" s="4">
        <f t="shared" si="10"/>
        <v>274</v>
      </c>
      <c r="D275" s="4"/>
      <c r="E275" s="54">
        <v>15.7951</v>
      </c>
      <c r="F275" s="49">
        <v>1.3380000000000001</v>
      </c>
      <c r="G275" s="68">
        <v>9.7889999999999997</v>
      </c>
      <c r="H275" s="16">
        <v>0</v>
      </c>
      <c r="I275" s="16">
        <v>0.23300000000000001</v>
      </c>
      <c r="J275" s="4">
        <v>7.46</v>
      </c>
      <c r="K275" s="4">
        <v>69.8</v>
      </c>
      <c r="L275" s="4">
        <v>4.5999999999999996</v>
      </c>
      <c r="M275" s="4"/>
      <c r="U275">
        <f>AVERAGE(I275:I277)</f>
        <v>0.23299999999999998</v>
      </c>
    </row>
    <row r="276" spans="1:21" x14ac:dyDescent="0.2">
      <c r="A276" s="22">
        <v>42419</v>
      </c>
      <c r="B276" s="9" t="s">
        <v>4</v>
      </c>
      <c r="C276" s="4">
        <f t="shared" si="10"/>
        <v>275</v>
      </c>
      <c r="D276" s="4"/>
      <c r="E276" s="54">
        <v>18.523800000000001</v>
      </c>
      <c r="F276" s="49">
        <v>1.3129999999999999</v>
      </c>
      <c r="G276" s="68">
        <v>9.9649999999999999</v>
      </c>
      <c r="H276" s="16">
        <v>0</v>
      </c>
      <c r="I276" s="16">
        <v>0.24399999999999999</v>
      </c>
      <c r="J276" s="4"/>
      <c r="K276" s="4"/>
      <c r="L276" s="4">
        <v>4.5999999999999996</v>
      </c>
      <c r="M276" s="4"/>
    </row>
    <row r="277" spans="1:21" x14ac:dyDescent="0.2">
      <c r="A277" s="22">
        <v>42419</v>
      </c>
      <c r="B277" s="10" t="s">
        <v>4</v>
      </c>
      <c r="C277" s="4">
        <f t="shared" si="10"/>
        <v>276</v>
      </c>
      <c r="D277" s="4"/>
      <c r="E277" s="54">
        <v>20.781199999999998</v>
      </c>
      <c r="F277" s="49">
        <v>1.2809999999999999</v>
      </c>
      <c r="G277" s="68">
        <v>10.039999999999999</v>
      </c>
      <c r="H277" s="16">
        <v>0</v>
      </c>
      <c r="I277" s="16">
        <v>0.222</v>
      </c>
      <c r="J277" s="4"/>
      <c r="K277" s="4"/>
      <c r="L277" s="4">
        <v>4.5999999999999996</v>
      </c>
      <c r="M277" s="4"/>
    </row>
    <row r="278" spans="1:21" x14ac:dyDescent="0.2">
      <c r="A278" s="22">
        <v>42419</v>
      </c>
      <c r="B278" s="9" t="s">
        <v>5</v>
      </c>
      <c r="C278" s="4">
        <f t="shared" si="10"/>
        <v>277</v>
      </c>
      <c r="D278" s="4"/>
      <c r="E278" s="54">
        <v>2.7951000000000001</v>
      </c>
      <c r="F278" s="49">
        <v>6.2530000000000001</v>
      </c>
      <c r="G278" s="68">
        <v>2.1360000000000001</v>
      </c>
      <c r="H278" s="16">
        <v>0</v>
      </c>
      <c r="I278" s="16">
        <v>0.26600000000000001</v>
      </c>
      <c r="J278" s="4" t="s">
        <v>21</v>
      </c>
      <c r="K278" s="4" t="s">
        <v>21</v>
      </c>
      <c r="L278" s="4" t="s">
        <v>21</v>
      </c>
      <c r="M278" s="4"/>
      <c r="U278">
        <f>AVERAGE(I278:I280)</f>
        <v>0.25600000000000001</v>
      </c>
    </row>
    <row r="279" spans="1:21" x14ac:dyDescent="0.2">
      <c r="A279" s="22">
        <v>42419</v>
      </c>
      <c r="B279" s="9" t="s">
        <v>5</v>
      </c>
      <c r="C279" s="4">
        <f t="shared" si="10"/>
        <v>278</v>
      </c>
      <c r="D279" s="4"/>
      <c r="E279" s="54">
        <v>2.8687</v>
      </c>
      <c r="F279" s="49">
        <v>6.7949999999999999</v>
      </c>
      <c r="G279" s="68">
        <v>2.3519999999999999</v>
      </c>
      <c r="H279" s="16">
        <v>0</v>
      </c>
      <c r="I279" s="16">
        <v>0.25600000000000001</v>
      </c>
      <c r="J279" s="4"/>
      <c r="K279" s="4"/>
      <c r="L279" s="4"/>
      <c r="M279" s="4"/>
    </row>
    <row r="280" spans="1:21" x14ac:dyDescent="0.2">
      <c r="A280" s="22">
        <v>42419</v>
      </c>
      <c r="B280" s="10" t="s">
        <v>5</v>
      </c>
      <c r="C280" s="4">
        <f t="shared" si="10"/>
        <v>279</v>
      </c>
      <c r="D280" s="20"/>
      <c r="E280" s="54">
        <v>2.8462999999999998</v>
      </c>
      <c r="F280" s="97">
        <v>6.95</v>
      </c>
      <c r="G280" s="78">
        <v>2.4180000000000001</v>
      </c>
      <c r="H280" s="94">
        <v>0</v>
      </c>
      <c r="I280" s="94">
        <v>0.246</v>
      </c>
      <c r="J280" s="20"/>
      <c r="K280" s="20"/>
      <c r="L280" s="20"/>
      <c r="M280" s="4"/>
    </row>
    <row r="281" spans="1:21" x14ac:dyDescent="0.2">
      <c r="A281" s="22">
        <v>42419</v>
      </c>
      <c r="B281" s="9" t="s">
        <v>6</v>
      </c>
      <c r="C281" s="4">
        <f t="shared" si="10"/>
        <v>280</v>
      </c>
      <c r="D281" s="4"/>
      <c r="E281" s="54">
        <v>1.5232000000000001</v>
      </c>
      <c r="F281" s="49">
        <v>8.1389999999999993</v>
      </c>
      <c r="G281" s="49">
        <v>1.8280000000000001</v>
      </c>
      <c r="H281" s="49">
        <v>0</v>
      </c>
      <c r="I281" s="49">
        <v>0.24299999999999999</v>
      </c>
      <c r="J281" s="4">
        <v>7.59</v>
      </c>
      <c r="K281" s="4">
        <v>72.400000000000006</v>
      </c>
      <c r="L281" s="4">
        <v>0</v>
      </c>
      <c r="M281" s="4"/>
      <c r="U281">
        <f>AVERAGE(I281:I283)</f>
        <v>0.245</v>
      </c>
    </row>
    <row r="282" spans="1:21" x14ac:dyDescent="0.2">
      <c r="A282" s="22">
        <v>42419</v>
      </c>
      <c r="B282" s="9" t="s">
        <v>6</v>
      </c>
      <c r="C282" s="4">
        <f t="shared" si="10"/>
        <v>281</v>
      </c>
      <c r="D282" s="4"/>
      <c r="E282" s="54">
        <v>1.56</v>
      </c>
      <c r="F282" s="49">
        <v>8.0860000000000003</v>
      </c>
      <c r="G282" s="49">
        <v>1.899</v>
      </c>
      <c r="H282" s="49">
        <v>0</v>
      </c>
      <c r="I282" s="49">
        <v>0.223</v>
      </c>
      <c r="J282" s="4"/>
      <c r="K282" s="4"/>
      <c r="L282" s="4">
        <v>0</v>
      </c>
      <c r="M282" s="4"/>
    </row>
    <row r="283" spans="1:21" x14ac:dyDescent="0.2">
      <c r="A283" s="22">
        <v>42419</v>
      </c>
      <c r="B283" s="10" t="s">
        <v>6</v>
      </c>
      <c r="C283" s="6">
        <f t="shared" si="10"/>
        <v>282</v>
      </c>
      <c r="D283" s="6"/>
      <c r="E283" s="61">
        <v>1.4703999999999999</v>
      </c>
      <c r="F283" s="48">
        <v>8.44</v>
      </c>
      <c r="G283" s="48">
        <v>1.8129999999999999</v>
      </c>
      <c r="H283" s="48">
        <v>0</v>
      </c>
      <c r="I283" s="48">
        <v>0.26900000000000002</v>
      </c>
      <c r="J283" s="6"/>
      <c r="K283" s="6"/>
      <c r="L283" s="6">
        <v>0</v>
      </c>
      <c r="M283" s="20"/>
    </row>
    <row r="284" spans="1:21" x14ac:dyDescent="0.2">
      <c r="A284" s="1">
        <v>42426</v>
      </c>
      <c r="B284" s="9" t="s">
        <v>2</v>
      </c>
      <c r="C284" s="4">
        <f t="shared" si="10"/>
        <v>283</v>
      </c>
      <c r="D284" s="4"/>
      <c r="E284" s="54">
        <v>20.223099999999999</v>
      </c>
      <c r="F284" s="4">
        <v>2.052</v>
      </c>
      <c r="G284" s="4">
        <v>9.4619999999999997</v>
      </c>
      <c r="H284" s="4">
        <v>2.3E-2</v>
      </c>
      <c r="I284" s="4">
        <v>0.25800000000000001</v>
      </c>
      <c r="J284" s="53">
        <v>7.9</v>
      </c>
      <c r="K284" s="19">
        <v>99</v>
      </c>
      <c r="L284" s="4">
        <v>2.2999999999999998</v>
      </c>
      <c r="M284" s="4"/>
      <c r="U284">
        <f>AVERAGE(I284:I286)</f>
        <v>0.25033333333333335</v>
      </c>
    </row>
    <row r="285" spans="1:21" x14ac:dyDescent="0.2">
      <c r="A285" s="1">
        <v>42426</v>
      </c>
      <c r="B285" s="9" t="s">
        <v>2</v>
      </c>
      <c r="C285" s="4">
        <f t="shared" si="10"/>
        <v>284</v>
      </c>
      <c r="D285" s="4"/>
      <c r="E285" s="54">
        <v>16.0547</v>
      </c>
      <c r="F285" s="4">
        <v>2.2410000000000001</v>
      </c>
      <c r="G285" s="4">
        <v>10.57</v>
      </c>
      <c r="H285" s="4">
        <v>2.1999999999999999E-2</v>
      </c>
      <c r="I285" s="4">
        <v>0.254</v>
      </c>
      <c r="J285" s="4"/>
      <c r="K285" s="4"/>
      <c r="L285" s="4">
        <v>2.2999999999999998</v>
      </c>
      <c r="M285" s="4"/>
    </row>
    <row r="286" spans="1:21" x14ac:dyDescent="0.2">
      <c r="A286" s="1">
        <v>42426</v>
      </c>
      <c r="B286" s="10" t="s">
        <v>2</v>
      </c>
      <c r="C286" s="20">
        <f t="shared" si="10"/>
        <v>285</v>
      </c>
      <c r="D286" s="20"/>
      <c r="E286" s="96">
        <v>20.161000000000001</v>
      </c>
      <c r="F286" s="97">
        <v>2.4750000000000001</v>
      </c>
      <c r="G286" s="97">
        <v>10.5</v>
      </c>
      <c r="H286" s="20">
        <v>0</v>
      </c>
      <c r="I286" s="20">
        <v>0.23899999999999999</v>
      </c>
      <c r="J286" s="20"/>
      <c r="K286" s="20"/>
      <c r="L286" s="4">
        <v>2.2999999999999998</v>
      </c>
      <c r="M286" s="4"/>
    </row>
    <row r="287" spans="1:21" x14ac:dyDescent="0.2">
      <c r="A287" s="1">
        <v>42426</v>
      </c>
      <c r="B287" s="9" t="s">
        <v>3</v>
      </c>
      <c r="C287" s="4">
        <f t="shared" si="10"/>
        <v>286</v>
      </c>
      <c r="D287" s="4"/>
      <c r="E287" s="58">
        <v>22.6417</v>
      </c>
      <c r="F287" s="49">
        <v>2.9830000000000001</v>
      </c>
      <c r="G287" s="49">
        <v>11.61</v>
      </c>
      <c r="H287" s="4">
        <v>0.05</v>
      </c>
      <c r="I287" s="4">
        <v>0.28899999999999998</v>
      </c>
      <c r="J287" s="4">
        <v>7.86</v>
      </c>
      <c r="K287" s="4">
        <v>89.8</v>
      </c>
      <c r="L287" s="4">
        <v>1.6</v>
      </c>
      <c r="M287" s="4"/>
      <c r="U287">
        <f>AVERAGE(I287:I289)</f>
        <v>0.24066666666666667</v>
      </c>
    </row>
    <row r="288" spans="1:21" x14ac:dyDescent="0.2">
      <c r="A288" s="1">
        <v>42426</v>
      </c>
      <c r="B288" s="9" t="s">
        <v>3</v>
      </c>
      <c r="C288" s="4">
        <f t="shared" si="10"/>
        <v>287</v>
      </c>
      <c r="D288" s="4"/>
      <c r="E288" s="58">
        <v>22.331600000000002</v>
      </c>
      <c r="F288" s="49">
        <v>2.7679999999999998</v>
      </c>
      <c r="G288" s="49">
        <v>10.69</v>
      </c>
      <c r="H288" s="4">
        <v>3.5000000000000003E-2</v>
      </c>
      <c r="I288" s="4">
        <v>0.214</v>
      </c>
      <c r="J288" s="4"/>
      <c r="K288" s="4"/>
      <c r="L288" s="4">
        <v>1.6</v>
      </c>
      <c r="M288" s="4"/>
    </row>
    <row r="289" spans="1:21" x14ac:dyDescent="0.2">
      <c r="A289" s="1">
        <v>42426</v>
      </c>
      <c r="B289" s="10" t="s">
        <v>3</v>
      </c>
      <c r="C289" s="20">
        <f t="shared" si="10"/>
        <v>288</v>
      </c>
      <c r="D289" s="20"/>
      <c r="E289" s="99">
        <v>22.666499999999999</v>
      </c>
      <c r="F289" s="97">
        <v>2.778</v>
      </c>
      <c r="G289" s="97">
        <v>11.36</v>
      </c>
      <c r="H289" s="20">
        <v>4.4999999999999998E-2</v>
      </c>
      <c r="I289" s="20">
        <v>0.219</v>
      </c>
      <c r="J289" s="20"/>
      <c r="K289" s="20"/>
      <c r="L289" s="4">
        <v>1.6</v>
      </c>
      <c r="M289" s="20"/>
    </row>
    <row r="290" spans="1:21" x14ac:dyDescent="0.2">
      <c r="A290" s="1">
        <v>42426</v>
      </c>
      <c r="B290" s="9" t="s">
        <v>4</v>
      </c>
      <c r="C290" s="4">
        <f t="shared" si="10"/>
        <v>289</v>
      </c>
      <c r="D290" s="4"/>
      <c r="E290" s="58">
        <v>19.726900000000001</v>
      </c>
      <c r="F290" s="49">
        <v>1.8460000000000001</v>
      </c>
      <c r="G290" s="49">
        <v>9.9209999999999994</v>
      </c>
      <c r="H290" s="4">
        <v>0</v>
      </c>
      <c r="I290" s="4">
        <v>0.20899999999999999</v>
      </c>
      <c r="J290" s="53">
        <v>7.5</v>
      </c>
      <c r="K290" s="4">
        <v>63.6</v>
      </c>
      <c r="L290" s="16">
        <v>4.2</v>
      </c>
      <c r="M290" s="4"/>
      <c r="U290">
        <f>AVERAGE(I290:I292)</f>
        <v>0.22066666666666665</v>
      </c>
    </row>
    <row r="291" spans="1:21" x14ac:dyDescent="0.2">
      <c r="A291" s="1">
        <v>42426</v>
      </c>
      <c r="B291" s="9" t="s">
        <v>4</v>
      </c>
      <c r="C291" s="4">
        <f t="shared" si="10"/>
        <v>290</v>
      </c>
      <c r="D291" s="4"/>
      <c r="E291" s="58">
        <v>19.615300000000001</v>
      </c>
      <c r="F291" s="49">
        <v>1.962</v>
      </c>
      <c r="G291" s="49">
        <v>9.6379999999999999</v>
      </c>
      <c r="H291" s="4">
        <v>0</v>
      </c>
      <c r="I291" s="4">
        <v>0.216</v>
      </c>
      <c r="J291" s="4"/>
      <c r="K291" s="4"/>
      <c r="L291" s="4">
        <v>4.2</v>
      </c>
      <c r="M291" s="4"/>
    </row>
    <row r="292" spans="1:21" x14ac:dyDescent="0.2">
      <c r="A292" s="1">
        <v>42426</v>
      </c>
      <c r="B292" s="10" t="s">
        <v>4</v>
      </c>
      <c r="C292" s="4">
        <f t="shared" si="10"/>
        <v>291</v>
      </c>
      <c r="D292" s="4"/>
      <c r="E292" s="59">
        <v>12.9635</v>
      </c>
      <c r="F292" s="49">
        <v>1.9910000000000001</v>
      </c>
      <c r="G292" s="49">
        <v>9.4659999999999993</v>
      </c>
      <c r="H292" s="4">
        <v>0</v>
      </c>
      <c r="I292" s="4">
        <v>0.23699999999999999</v>
      </c>
      <c r="J292" s="4"/>
      <c r="K292" s="4"/>
      <c r="L292" s="4">
        <v>4.2</v>
      </c>
      <c r="M292" s="4"/>
    </row>
    <row r="293" spans="1:21" x14ac:dyDescent="0.2">
      <c r="A293" s="1">
        <v>42426</v>
      </c>
      <c r="B293" s="9" t="s">
        <v>5</v>
      </c>
      <c r="C293" s="4">
        <f t="shared" si="10"/>
        <v>292</v>
      </c>
      <c r="D293" s="4"/>
      <c r="E293" s="54">
        <v>2.9422999999999999</v>
      </c>
      <c r="F293" s="49">
        <v>6.37</v>
      </c>
      <c r="G293" s="49">
        <v>2.1539999999999999</v>
      </c>
      <c r="H293" s="4">
        <v>0</v>
      </c>
      <c r="I293" s="4">
        <v>0.22500000000000001</v>
      </c>
      <c r="J293" s="4">
        <v>7.69</v>
      </c>
      <c r="K293" s="4">
        <v>92.1</v>
      </c>
      <c r="L293" s="4">
        <v>0</v>
      </c>
      <c r="M293" s="4"/>
      <c r="U293">
        <f>AVERAGE(I293:I295)</f>
        <v>0.27333333333333337</v>
      </c>
    </row>
    <row r="294" spans="1:21" x14ac:dyDescent="0.2">
      <c r="A294" s="1">
        <v>42426</v>
      </c>
      <c r="B294" s="9" t="s">
        <v>5</v>
      </c>
      <c r="C294" s="4">
        <f t="shared" si="10"/>
        <v>293</v>
      </c>
      <c r="D294" s="4"/>
      <c r="E294" s="62">
        <v>2.6597</v>
      </c>
      <c r="F294" s="49">
        <v>8.6300000000000008</v>
      </c>
      <c r="G294" s="49">
        <v>2.8069999999999999</v>
      </c>
      <c r="H294" s="4">
        <v>0</v>
      </c>
      <c r="I294" s="4">
        <v>0.32400000000000001</v>
      </c>
      <c r="J294" s="4"/>
      <c r="K294" s="4"/>
      <c r="L294" s="4">
        <v>0</v>
      </c>
      <c r="M294" s="4"/>
    </row>
    <row r="295" spans="1:21" x14ac:dyDescent="0.2">
      <c r="A295" s="1">
        <v>42426</v>
      </c>
      <c r="B295" s="10" t="s">
        <v>5</v>
      </c>
      <c r="C295" s="4">
        <f t="shared" si="10"/>
        <v>294</v>
      </c>
      <c r="D295" s="20"/>
      <c r="E295" s="54">
        <v>3.3024</v>
      </c>
      <c r="F295" s="97">
        <v>7.4720000000000004</v>
      </c>
      <c r="G295" s="97">
        <v>2.5299999999999998</v>
      </c>
      <c r="H295" s="20">
        <v>0</v>
      </c>
      <c r="I295" s="4">
        <v>0.27100000000000002</v>
      </c>
      <c r="J295" s="20"/>
      <c r="K295" s="20"/>
      <c r="L295" s="20">
        <v>0</v>
      </c>
      <c r="M295" s="4"/>
    </row>
    <row r="296" spans="1:21" x14ac:dyDescent="0.2">
      <c r="A296" s="1">
        <v>42426</v>
      </c>
      <c r="B296" s="9" t="s">
        <v>6</v>
      </c>
      <c r="C296" s="4">
        <f t="shared" si="10"/>
        <v>295</v>
      </c>
      <c r="D296" s="4"/>
      <c r="E296" s="54">
        <v>1.6903999999999999</v>
      </c>
      <c r="F296" s="49">
        <v>8.9610000000000003</v>
      </c>
      <c r="G296" s="49">
        <v>1.9450000000000001</v>
      </c>
      <c r="H296" s="4">
        <v>2.1999999999999999E-2</v>
      </c>
      <c r="I296" s="4">
        <v>0.27400000000000002</v>
      </c>
      <c r="J296" s="4">
        <v>7.87</v>
      </c>
      <c r="K296" s="4">
        <v>91.4</v>
      </c>
      <c r="L296" s="4">
        <v>1.6</v>
      </c>
      <c r="M296" s="4"/>
      <c r="U296">
        <f>AVERAGE(I296:I298)</f>
        <v>0.33266666666666672</v>
      </c>
    </row>
    <row r="297" spans="1:21" x14ac:dyDescent="0.2">
      <c r="A297" s="1">
        <v>42426</v>
      </c>
      <c r="B297" s="9" t="s">
        <v>6</v>
      </c>
      <c r="C297" s="4">
        <f t="shared" si="10"/>
        <v>296</v>
      </c>
      <c r="D297" s="4"/>
      <c r="E297" s="54">
        <v>1.6608000000000001</v>
      </c>
      <c r="F297" s="49">
        <v>7.6459999999999999</v>
      </c>
      <c r="G297" s="49">
        <v>1.583</v>
      </c>
      <c r="H297" s="4">
        <v>2.4E-2</v>
      </c>
      <c r="I297" s="4">
        <v>0.45500000000000002</v>
      </c>
      <c r="J297" s="4"/>
      <c r="K297" s="4"/>
      <c r="L297" s="4">
        <v>1.6</v>
      </c>
      <c r="M297" s="4"/>
    </row>
    <row r="298" spans="1:21" x14ac:dyDescent="0.2">
      <c r="A298" s="1">
        <v>42426</v>
      </c>
      <c r="B298" s="10" t="s">
        <v>6</v>
      </c>
      <c r="C298" s="6">
        <f t="shared" si="10"/>
        <v>297</v>
      </c>
      <c r="D298" s="6"/>
      <c r="E298" s="61">
        <v>1.772</v>
      </c>
      <c r="F298" s="48">
        <v>9.0310000000000006</v>
      </c>
      <c r="G298" s="48">
        <v>1.9890000000000001</v>
      </c>
      <c r="H298" s="6">
        <v>2E-3</v>
      </c>
      <c r="I298" s="6">
        <v>0.26900000000000002</v>
      </c>
      <c r="J298" s="6"/>
      <c r="K298" s="6"/>
      <c r="L298" s="4">
        <v>1.6</v>
      </c>
      <c r="M298" s="20"/>
    </row>
    <row r="299" spans="1:21" x14ac:dyDescent="0.2">
      <c r="A299" s="1">
        <v>42432</v>
      </c>
      <c r="B299" s="9" t="s">
        <v>2</v>
      </c>
      <c r="C299" s="4">
        <f t="shared" si="10"/>
        <v>298</v>
      </c>
      <c r="D299" s="4"/>
      <c r="E299" s="54">
        <v>15.7393</v>
      </c>
      <c r="F299" s="49">
        <v>3.0670000000000002</v>
      </c>
      <c r="G299" s="68">
        <v>15.02</v>
      </c>
      <c r="H299" s="16">
        <v>0</v>
      </c>
      <c r="I299" s="79">
        <v>0.20200000000000001</v>
      </c>
      <c r="J299" s="4">
        <v>8.2100000000000009</v>
      </c>
      <c r="K299" s="4">
        <v>107.1</v>
      </c>
      <c r="L299" s="4">
        <v>3.7</v>
      </c>
      <c r="M299" s="4"/>
      <c r="U299">
        <f>AVERAGE(I299:I301)</f>
        <v>0.21099999999999999</v>
      </c>
    </row>
    <row r="300" spans="1:21" x14ac:dyDescent="0.2">
      <c r="A300" s="1">
        <v>42432</v>
      </c>
      <c r="B300" s="9" t="s">
        <v>2</v>
      </c>
      <c r="C300" s="4">
        <f t="shared" ref="C300:C363" si="11">C299+1</f>
        <v>299</v>
      </c>
      <c r="D300" s="4"/>
      <c r="E300" s="54">
        <v>15.4861</v>
      </c>
      <c r="F300" s="49">
        <v>3.3530000000000002</v>
      </c>
      <c r="G300" s="68">
        <v>14.88</v>
      </c>
      <c r="H300" s="16">
        <v>0</v>
      </c>
      <c r="I300" s="79">
        <v>0.21099999999999999</v>
      </c>
      <c r="J300" s="4"/>
      <c r="K300" s="4"/>
      <c r="L300" s="4">
        <v>3.7</v>
      </c>
      <c r="M300" s="4"/>
    </row>
    <row r="301" spans="1:21" x14ac:dyDescent="0.2">
      <c r="A301" s="1">
        <v>42432</v>
      </c>
      <c r="B301" s="10" t="s">
        <v>2</v>
      </c>
      <c r="C301" s="4">
        <f t="shared" si="11"/>
        <v>300</v>
      </c>
      <c r="D301" s="4"/>
      <c r="E301" s="54">
        <v>15.944900000000001</v>
      </c>
      <c r="F301" s="49">
        <v>2.9470000000000001</v>
      </c>
      <c r="G301" s="68">
        <v>14.81</v>
      </c>
      <c r="H301" s="16">
        <v>0</v>
      </c>
      <c r="I301" s="79">
        <v>0.22</v>
      </c>
      <c r="J301" s="4"/>
      <c r="K301" s="4"/>
      <c r="L301" s="4">
        <v>3.7</v>
      </c>
      <c r="M301" s="4"/>
    </row>
    <row r="302" spans="1:21" x14ac:dyDescent="0.2">
      <c r="A302" s="1">
        <v>42432</v>
      </c>
      <c r="B302" s="9" t="s">
        <v>3</v>
      </c>
      <c r="C302" s="4">
        <f t="shared" si="11"/>
        <v>301</v>
      </c>
      <c r="D302" s="4"/>
      <c r="E302" s="54">
        <v>18.755099999999999</v>
      </c>
      <c r="F302" s="49">
        <v>3.1259999999999999</v>
      </c>
      <c r="G302" s="68">
        <v>17.41</v>
      </c>
      <c r="H302" s="16">
        <v>0</v>
      </c>
      <c r="I302" s="79">
        <v>0.245</v>
      </c>
      <c r="J302" s="4">
        <v>8.11</v>
      </c>
      <c r="K302" s="4">
        <v>94.6</v>
      </c>
      <c r="L302" s="4">
        <v>3.3</v>
      </c>
      <c r="M302" s="4"/>
      <c r="U302">
        <f>AVERAGE(I302:I304)</f>
        <v>0.2243333333333333</v>
      </c>
    </row>
    <row r="303" spans="1:21" x14ac:dyDescent="0.2">
      <c r="A303" s="1">
        <v>42432</v>
      </c>
      <c r="B303" s="9" t="s">
        <v>3</v>
      </c>
      <c r="C303" s="4">
        <f t="shared" si="11"/>
        <v>302</v>
      </c>
      <c r="D303" s="4"/>
      <c r="E303" s="54">
        <v>18.6035</v>
      </c>
      <c r="F303" s="49">
        <v>3.069</v>
      </c>
      <c r="G303" s="68">
        <v>17.399999999999999</v>
      </c>
      <c r="H303" s="16">
        <v>0</v>
      </c>
      <c r="I303" s="79">
        <v>0.21199999999999999</v>
      </c>
      <c r="J303" s="4"/>
      <c r="K303" s="4"/>
      <c r="L303" s="4">
        <v>3.3</v>
      </c>
      <c r="M303" s="4"/>
    </row>
    <row r="304" spans="1:21" x14ac:dyDescent="0.2">
      <c r="A304" s="1">
        <v>42432</v>
      </c>
      <c r="B304" s="10" t="s">
        <v>3</v>
      </c>
      <c r="C304" s="4">
        <f t="shared" si="11"/>
        <v>303</v>
      </c>
      <c r="D304" s="4"/>
      <c r="E304" s="54">
        <v>17.234999999999999</v>
      </c>
      <c r="F304" s="49">
        <v>2.758</v>
      </c>
      <c r="G304" s="49">
        <v>17.670000000000002</v>
      </c>
      <c r="H304" s="16">
        <v>0</v>
      </c>
      <c r="I304" s="79">
        <v>0.216</v>
      </c>
      <c r="J304" s="4"/>
      <c r="K304" s="4"/>
      <c r="L304" s="4">
        <v>3.3</v>
      </c>
      <c r="M304" s="4"/>
    </row>
    <row r="305" spans="1:21" x14ac:dyDescent="0.2">
      <c r="A305" s="1">
        <v>42432</v>
      </c>
      <c r="B305" s="9" t="s">
        <v>4</v>
      </c>
      <c r="C305" s="20">
        <f t="shared" si="11"/>
        <v>304</v>
      </c>
      <c r="D305" s="20"/>
      <c r="E305" s="96">
        <v>14.235799999999999</v>
      </c>
      <c r="F305" s="97">
        <v>1.897</v>
      </c>
      <c r="G305" s="97">
        <v>14.46</v>
      </c>
      <c r="H305" s="94">
        <v>0</v>
      </c>
      <c r="I305" s="102">
        <v>0.216</v>
      </c>
      <c r="J305" s="20">
        <v>7.39</v>
      </c>
      <c r="K305" s="20">
        <v>65.5</v>
      </c>
      <c r="L305" s="20">
        <v>4.3</v>
      </c>
      <c r="M305" s="20"/>
      <c r="U305">
        <f>AVERAGE(I305:I307)</f>
        <v>0.21933333333333335</v>
      </c>
    </row>
    <row r="306" spans="1:21" x14ac:dyDescent="0.2">
      <c r="A306" s="1">
        <v>42432</v>
      </c>
      <c r="B306" s="9" t="s">
        <v>4</v>
      </c>
      <c r="C306" s="4">
        <f t="shared" si="11"/>
        <v>305</v>
      </c>
      <c r="D306" s="4"/>
      <c r="E306" s="54">
        <v>14.6496</v>
      </c>
      <c r="F306" s="49">
        <v>1.899</v>
      </c>
      <c r="G306" s="49">
        <v>13.95</v>
      </c>
      <c r="H306" s="16">
        <v>0</v>
      </c>
      <c r="I306" s="79">
        <v>0.218</v>
      </c>
      <c r="J306" s="4"/>
      <c r="K306" s="4"/>
      <c r="L306" s="20">
        <v>4.3</v>
      </c>
      <c r="M306" s="4"/>
    </row>
    <row r="307" spans="1:21" x14ac:dyDescent="0.2">
      <c r="A307" s="1">
        <v>42432</v>
      </c>
      <c r="B307" s="10" t="s">
        <v>4</v>
      </c>
      <c r="C307" s="4">
        <f t="shared" si="11"/>
        <v>306</v>
      </c>
      <c r="D307" s="4"/>
      <c r="E307" s="54">
        <v>14.1973</v>
      </c>
      <c r="F307" s="49">
        <v>1.8480000000000001</v>
      </c>
      <c r="G307" s="68">
        <v>14.15</v>
      </c>
      <c r="H307" s="16">
        <v>0</v>
      </c>
      <c r="I307" s="79">
        <v>0.224</v>
      </c>
      <c r="J307" s="4"/>
      <c r="K307" s="4"/>
      <c r="L307" s="20">
        <v>4.3</v>
      </c>
      <c r="M307" s="4"/>
    </row>
    <row r="308" spans="1:21" x14ac:dyDescent="0.2">
      <c r="A308" s="1">
        <v>42432</v>
      </c>
      <c r="B308" s="9" t="s">
        <v>5</v>
      </c>
      <c r="C308" s="4">
        <f t="shared" si="11"/>
        <v>307</v>
      </c>
      <c r="D308" s="4"/>
      <c r="E308" s="54">
        <v>1.9388000000000001</v>
      </c>
      <c r="F308" s="49">
        <v>9.8450000000000006</v>
      </c>
      <c r="G308" s="49">
        <v>2.734</v>
      </c>
      <c r="H308" s="16">
        <v>0</v>
      </c>
      <c r="I308" s="102">
        <v>0.25800000000000001</v>
      </c>
      <c r="J308" s="4">
        <v>8.0399999999999991</v>
      </c>
      <c r="K308" s="4">
        <v>95.8</v>
      </c>
      <c r="L308" s="4">
        <v>-0.1</v>
      </c>
      <c r="M308" s="4"/>
      <c r="U308">
        <f>AVERAGE(I308:I310)</f>
        <v>0.24966666666666668</v>
      </c>
    </row>
    <row r="309" spans="1:21" x14ac:dyDescent="0.2">
      <c r="A309" s="1">
        <v>42432</v>
      </c>
      <c r="B309" s="9" t="s">
        <v>5</v>
      </c>
      <c r="C309" s="4">
        <f t="shared" si="11"/>
        <v>308</v>
      </c>
      <c r="D309" s="4"/>
      <c r="E309" s="54">
        <v>2.2776999999999998</v>
      </c>
      <c r="F309" s="49">
        <v>9.5429999999999993</v>
      </c>
      <c r="G309" s="49">
        <v>2.7440000000000002</v>
      </c>
      <c r="H309" s="16">
        <v>0</v>
      </c>
      <c r="I309" s="79">
        <v>0.248</v>
      </c>
      <c r="J309" s="4"/>
      <c r="K309" s="4"/>
      <c r="L309" s="4">
        <v>-0.1</v>
      </c>
      <c r="M309" s="4"/>
    </row>
    <row r="310" spans="1:21" x14ac:dyDescent="0.2">
      <c r="A310" s="1">
        <v>42432</v>
      </c>
      <c r="B310" s="10" t="s">
        <v>5</v>
      </c>
      <c r="C310" s="4">
        <f t="shared" si="11"/>
        <v>309</v>
      </c>
      <c r="D310" s="20"/>
      <c r="E310" s="54">
        <v>2.1698</v>
      </c>
      <c r="F310" s="97">
        <v>9.6120000000000001</v>
      </c>
      <c r="G310" s="49">
        <v>2.7879999999999998</v>
      </c>
      <c r="H310" s="16">
        <v>0</v>
      </c>
      <c r="I310" s="79">
        <v>0.24299999999999999</v>
      </c>
      <c r="J310" s="20"/>
      <c r="K310" s="20"/>
      <c r="L310" s="4">
        <v>-0.1</v>
      </c>
      <c r="M310" s="4"/>
    </row>
    <row r="311" spans="1:21" x14ac:dyDescent="0.2">
      <c r="A311" s="1">
        <v>42432</v>
      </c>
      <c r="B311" s="9" t="s">
        <v>6</v>
      </c>
      <c r="C311" s="4">
        <f t="shared" si="11"/>
        <v>310</v>
      </c>
      <c r="D311" s="20"/>
      <c r="E311" s="54">
        <v>1.552</v>
      </c>
      <c r="F311" s="49">
        <v>11.12</v>
      </c>
      <c r="G311" s="49">
        <v>2.431</v>
      </c>
      <c r="H311" s="16">
        <v>0</v>
      </c>
      <c r="I311" s="79">
        <v>0.25</v>
      </c>
      <c r="J311" s="4">
        <v>8.3699999999999992</v>
      </c>
      <c r="K311" s="4">
        <v>117</v>
      </c>
      <c r="L311" s="20">
        <v>2.7</v>
      </c>
      <c r="M311" s="4"/>
      <c r="U311">
        <f>AVERAGE(I311:I313)</f>
        <v>0.26700000000000002</v>
      </c>
    </row>
    <row r="312" spans="1:21" x14ac:dyDescent="0.2">
      <c r="A312" s="1">
        <v>42432</v>
      </c>
      <c r="B312" s="9" t="s">
        <v>6</v>
      </c>
      <c r="C312" s="4">
        <f t="shared" si="11"/>
        <v>311</v>
      </c>
      <c r="D312" s="4"/>
      <c r="E312" s="54">
        <v>1.6432</v>
      </c>
      <c r="F312" s="49">
        <v>11.07</v>
      </c>
      <c r="G312" s="49">
        <v>2.4780000000000002</v>
      </c>
      <c r="H312" s="16">
        <v>0</v>
      </c>
      <c r="I312" s="79">
        <v>0.27</v>
      </c>
      <c r="J312" s="4"/>
      <c r="K312" s="4"/>
      <c r="L312" s="20">
        <v>2.7</v>
      </c>
      <c r="M312" s="4"/>
    </row>
    <row r="313" spans="1:21" x14ac:dyDescent="0.2">
      <c r="A313" s="1">
        <v>42432</v>
      </c>
      <c r="B313" s="10" t="s">
        <v>6</v>
      </c>
      <c r="C313" s="6">
        <f t="shared" si="11"/>
        <v>312</v>
      </c>
      <c r="D313" s="6"/>
      <c r="E313" s="61">
        <v>1.4240999999999999</v>
      </c>
      <c r="F313" s="48">
        <v>9.1440000000000001</v>
      </c>
      <c r="G313" s="48">
        <v>2.0680000000000001</v>
      </c>
      <c r="H313" s="17">
        <v>0</v>
      </c>
      <c r="I313" s="102">
        <v>0.28100000000000003</v>
      </c>
      <c r="J313" s="6"/>
      <c r="K313" s="6"/>
      <c r="L313" s="20">
        <v>2.7</v>
      </c>
      <c r="M313" s="20"/>
    </row>
    <row r="314" spans="1:21" x14ac:dyDescent="0.2">
      <c r="A314" s="1">
        <v>42440</v>
      </c>
      <c r="B314" s="9" t="s">
        <v>2</v>
      </c>
      <c r="C314" s="4">
        <f t="shared" si="11"/>
        <v>313</v>
      </c>
      <c r="D314" s="4"/>
      <c r="E314" s="54">
        <v>16.281500000000001</v>
      </c>
      <c r="F314" s="49">
        <v>3.6480000000000001</v>
      </c>
      <c r="G314" s="68">
        <v>15.67</v>
      </c>
      <c r="H314" s="16">
        <v>0</v>
      </c>
      <c r="I314" s="79">
        <v>0.22500000000000001</v>
      </c>
      <c r="J314" s="4">
        <v>8.16</v>
      </c>
      <c r="K314" s="4">
        <v>106.4</v>
      </c>
      <c r="L314" s="4">
        <v>3.5</v>
      </c>
      <c r="M314" s="4"/>
      <c r="U314">
        <f>AVERAGE(I314:I316)</f>
        <v>0.21666666666666667</v>
      </c>
    </row>
    <row r="315" spans="1:21" x14ac:dyDescent="0.2">
      <c r="A315" s="1">
        <v>42440</v>
      </c>
      <c r="B315" s="9" t="s">
        <v>2</v>
      </c>
      <c r="C315" s="4">
        <f t="shared" si="11"/>
        <v>314</v>
      </c>
      <c r="D315" s="4"/>
      <c r="E315" s="54">
        <v>16.3188</v>
      </c>
      <c r="F315" s="49">
        <v>2.4569999999999999</v>
      </c>
      <c r="G315" s="68">
        <v>15.15</v>
      </c>
      <c r="H315" s="16">
        <v>0</v>
      </c>
      <c r="I315" s="79">
        <v>0.20399999999999999</v>
      </c>
      <c r="J315" s="4"/>
      <c r="K315" s="4"/>
      <c r="L315" s="4">
        <v>3.5</v>
      </c>
      <c r="M315" s="4"/>
    </row>
    <row r="316" spans="1:21" x14ac:dyDescent="0.2">
      <c r="A316" s="1">
        <v>42440</v>
      </c>
      <c r="B316" s="10" t="s">
        <v>2</v>
      </c>
      <c r="C316" s="4">
        <f t="shared" si="11"/>
        <v>315</v>
      </c>
      <c r="D316" s="4"/>
      <c r="E316" s="54">
        <v>15.831799999999999</v>
      </c>
      <c r="F316" s="49">
        <v>2.9340000000000002</v>
      </c>
      <c r="G316" s="68">
        <v>15.57</v>
      </c>
      <c r="H316" s="16">
        <v>0</v>
      </c>
      <c r="I316" s="79">
        <v>0.221</v>
      </c>
      <c r="J316" s="4"/>
      <c r="K316" s="4"/>
      <c r="L316" s="4">
        <v>3.5</v>
      </c>
      <c r="M316" s="4"/>
    </row>
    <row r="317" spans="1:21" x14ac:dyDescent="0.2">
      <c r="A317" s="1">
        <v>42440</v>
      </c>
      <c r="B317" s="9" t="s">
        <v>3</v>
      </c>
      <c r="C317" s="4">
        <f t="shared" si="11"/>
        <v>316</v>
      </c>
      <c r="D317" s="4"/>
      <c r="E317" s="54">
        <v>19.172799999999999</v>
      </c>
      <c r="F317" s="49">
        <v>4.0570000000000004</v>
      </c>
      <c r="G317" s="49">
        <v>19.18</v>
      </c>
      <c r="H317" s="49">
        <v>0</v>
      </c>
      <c r="I317" s="79">
        <v>0.23899999999999999</v>
      </c>
      <c r="J317" s="4">
        <v>8.09</v>
      </c>
      <c r="K317" s="4">
        <v>88.5</v>
      </c>
      <c r="L317" s="4">
        <v>2.9</v>
      </c>
      <c r="M317" s="4"/>
      <c r="U317">
        <f>AVERAGE(I317:I319)</f>
        <v>0.40133333333333332</v>
      </c>
    </row>
    <row r="318" spans="1:21" x14ac:dyDescent="0.2">
      <c r="A318" s="1">
        <v>42440</v>
      </c>
      <c r="B318" s="9" t="s">
        <v>3</v>
      </c>
      <c r="C318" s="4">
        <f t="shared" si="11"/>
        <v>317</v>
      </c>
      <c r="D318" s="4"/>
      <c r="E318" s="54">
        <v>19.269100000000002</v>
      </c>
      <c r="F318" s="49">
        <v>2.4369999999999998</v>
      </c>
      <c r="G318" s="68">
        <v>17.97</v>
      </c>
      <c r="H318" s="16">
        <v>0</v>
      </c>
      <c r="I318" s="79">
        <v>0.26200000000000001</v>
      </c>
      <c r="J318" s="4"/>
      <c r="K318" s="4"/>
      <c r="L318" s="4">
        <v>2.9</v>
      </c>
      <c r="M318" s="4"/>
    </row>
    <row r="319" spans="1:21" x14ac:dyDescent="0.2">
      <c r="A319" s="1">
        <v>42440</v>
      </c>
      <c r="B319" s="10" t="s">
        <v>3</v>
      </c>
      <c r="C319" s="4">
        <f t="shared" si="11"/>
        <v>318</v>
      </c>
      <c r="D319" s="4"/>
      <c r="E319" s="54">
        <v>19.335999999999999</v>
      </c>
      <c r="F319" s="49">
        <v>3.722</v>
      </c>
      <c r="G319" s="68">
        <v>18.41</v>
      </c>
      <c r="H319" s="16">
        <v>0</v>
      </c>
      <c r="I319" s="79">
        <v>0.70299999999999996</v>
      </c>
      <c r="J319" s="4"/>
      <c r="K319" s="4"/>
      <c r="L319" s="4">
        <v>2.9</v>
      </c>
      <c r="M319" s="4"/>
    </row>
    <row r="320" spans="1:21" x14ac:dyDescent="0.2">
      <c r="A320" s="1">
        <v>42440</v>
      </c>
      <c r="B320" s="9" t="s">
        <v>4</v>
      </c>
      <c r="C320" s="4">
        <f t="shared" si="11"/>
        <v>319</v>
      </c>
      <c r="D320" s="4"/>
      <c r="E320" s="54">
        <v>14.276899999999999</v>
      </c>
      <c r="F320" s="49">
        <v>1.966</v>
      </c>
      <c r="G320" s="68">
        <v>13.18</v>
      </c>
      <c r="H320" s="16">
        <v>0</v>
      </c>
      <c r="I320" s="79">
        <v>0.23300000000000001</v>
      </c>
      <c r="J320" s="4">
        <v>7.46</v>
      </c>
      <c r="K320" s="19">
        <v>70</v>
      </c>
      <c r="L320" s="4">
        <v>4.5</v>
      </c>
      <c r="M320" s="4"/>
      <c r="U320">
        <f>AVERAGE(I320:I322)</f>
        <v>0.23733333333333331</v>
      </c>
    </row>
    <row r="321" spans="1:21" x14ac:dyDescent="0.2">
      <c r="A321" s="1">
        <v>42440</v>
      </c>
      <c r="B321" s="9" t="s">
        <v>4</v>
      </c>
      <c r="C321" s="4">
        <f t="shared" si="11"/>
        <v>320</v>
      </c>
      <c r="D321" s="4"/>
      <c r="E321" s="54">
        <v>14.522399999999999</v>
      </c>
      <c r="F321" s="49">
        <v>3.85</v>
      </c>
      <c r="G321" s="68">
        <v>14.16</v>
      </c>
      <c r="H321" s="16">
        <v>0</v>
      </c>
      <c r="I321" s="79">
        <v>0.24399999999999999</v>
      </c>
      <c r="J321" s="4"/>
      <c r="K321" s="4"/>
      <c r="L321" s="4">
        <v>4.5</v>
      </c>
      <c r="M321" s="4"/>
    </row>
    <row r="322" spans="1:21" x14ac:dyDescent="0.2">
      <c r="A322" s="1">
        <v>42440</v>
      </c>
      <c r="B322" s="10" t="s">
        <v>4</v>
      </c>
      <c r="C322" s="4">
        <f t="shared" si="11"/>
        <v>321</v>
      </c>
      <c r="D322" s="4"/>
      <c r="E322" s="54">
        <v>8.6757000000000009</v>
      </c>
      <c r="F322" s="49">
        <v>1.954</v>
      </c>
      <c r="G322" s="49">
        <v>8.8140000000000001</v>
      </c>
      <c r="H322" s="49">
        <v>0</v>
      </c>
      <c r="I322" s="79">
        <v>0.23499999999999999</v>
      </c>
      <c r="J322" s="4"/>
      <c r="K322" s="4"/>
      <c r="L322" s="4">
        <v>4.5</v>
      </c>
      <c r="M322" s="4"/>
    </row>
    <row r="323" spans="1:21" x14ac:dyDescent="0.2">
      <c r="A323" s="1">
        <v>42440</v>
      </c>
      <c r="B323" s="9" t="s">
        <v>5</v>
      </c>
      <c r="C323" s="4">
        <f t="shared" si="11"/>
        <v>322</v>
      </c>
      <c r="D323" s="4"/>
      <c r="E323" s="54">
        <v>1.4999</v>
      </c>
      <c r="F323" s="49">
        <v>8.0129999999999999</v>
      </c>
      <c r="G323" s="97">
        <v>2.157</v>
      </c>
      <c r="H323" s="49">
        <v>0</v>
      </c>
      <c r="I323" s="79">
        <v>0.20599999999999999</v>
      </c>
      <c r="J323" s="4">
        <v>8.01</v>
      </c>
      <c r="K323" s="4">
        <v>93.1</v>
      </c>
      <c r="L323" s="4">
        <v>3.1</v>
      </c>
      <c r="M323" s="4"/>
      <c r="U323">
        <f>AVERAGE(I323:I325)</f>
        <v>0.20266666666666669</v>
      </c>
    </row>
    <row r="324" spans="1:21" x14ac:dyDescent="0.2">
      <c r="A324" s="1">
        <v>42440</v>
      </c>
      <c r="B324" s="9" t="s">
        <v>5</v>
      </c>
      <c r="C324" s="4">
        <f t="shared" si="11"/>
        <v>323</v>
      </c>
      <c r="D324" s="4"/>
      <c r="E324" s="54">
        <v>1.3965000000000001</v>
      </c>
      <c r="F324" s="49">
        <v>7.2160000000000002</v>
      </c>
      <c r="G324" s="49">
        <v>1.94</v>
      </c>
      <c r="H324" s="49">
        <v>0</v>
      </c>
      <c r="I324" s="79">
        <v>0.19900000000000001</v>
      </c>
      <c r="J324" s="4"/>
      <c r="K324" s="4"/>
      <c r="L324" s="4">
        <v>3.1</v>
      </c>
      <c r="M324" s="4"/>
    </row>
    <row r="325" spans="1:21" x14ac:dyDescent="0.2">
      <c r="A325" s="1">
        <v>42440</v>
      </c>
      <c r="B325" s="10" t="s">
        <v>5</v>
      </c>
      <c r="C325" s="4">
        <f t="shared" si="11"/>
        <v>324</v>
      </c>
      <c r="D325" s="20"/>
      <c r="E325" s="54">
        <v>1.5378000000000001</v>
      </c>
      <c r="F325" s="97">
        <v>7.5030000000000001</v>
      </c>
      <c r="G325" s="49">
        <v>2.0099999999999998</v>
      </c>
      <c r="H325" s="49">
        <v>0</v>
      </c>
      <c r="I325" s="79">
        <v>0.20300000000000001</v>
      </c>
      <c r="J325" s="20"/>
      <c r="K325" s="20"/>
      <c r="L325" s="4">
        <v>3.1</v>
      </c>
      <c r="M325" s="4"/>
    </row>
    <row r="326" spans="1:21" x14ac:dyDescent="0.2">
      <c r="A326" s="1">
        <v>42440</v>
      </c>
      <c r="B326" s="9" t="s">
        <v>6</v>
      </c>
      <c r="C326" s="4">
        <f t="shared" si="11"/>
        <v>325</v>
      </c>
      <c r="D326" s="4"/>
      <c r="E326" s="54">
        <v>0.88229999999999997</v>
      </c>
      <c r="F326" s="49">
        <v>8.5329999999999995</v>
      </c>
      <c r="G326" s="49">
        <v>1.742</v>
      </c>
      <c r="H326" s="49">
        <v>0</v>
      </c>
      <c r="I326" s="79">
        <v>0.20100000000000001</v>
      </c>
      <c r="J326" s="4">
        <v>8.33</v>
      </c>
      <c r="K326" s="4">
        <v>106.9</v>
      </c>
      <c r="L326" s="4">
        <v>4.0999999999999996</v>
      </c>
      <c r="M326" s="4"/>
      <c r="U326">
        <f>AVERAGE(I326:I328)</f>
        <v>0.22</v>
      </c>
    </row>
    <row r="327" spans="1:21" x14ac:dyDescent="0.2">
      <c r="A327" s="1">
        <v>42440</v>
      </c>
      <c r="B327" s="9" t="s">
        <v>6</v>
      </c>
      <c r="C327" s="4">
        <f t="shared" si="11"/>
        <v>326</v>
      </c>
      <c r="D327" s="4"/>
      <c r="E327" s="54">
        <v>0.82350000000000001</v>
      </c>
      <c r="F327" s="49">
        <v>8.0570000000000004</v>
      </c>
      <c r="G327" s="49">
        <v>1.4219999999999999</v>
      </c>
      <c r="H327" s="49">
        <v>0</v>
      </c>
      <c r="I327" s="79">
        <v>0.193</v>
      </c>
      <c r="J327" s="4"/>
      <c r="K327" s="4"/>
      <c r="L327" s="4">
        <v>4.0999999999999996</v>
      </c>
      <c r="M327" s="4"/>
    </row>
    <row r="328" spans="1:21" x14ac:dyDescent="0.2">
      <c r="A328" s="1">
        <v>42440</v>
      </c>
      <c r="B328" s="10" t="s">
        <v>6</v>
      </c>
      <c r="C328" s="6">
        <f t="shared" si="11"/>
        <v>327</v>
      </c>
      <c r="D328" s="6"/>
      <c r="E328" s="61">
        <v>0.83830000000000005</v>
      </c>
      <c r="F328" s="48">
        <v>8.6590000000000007</v>
      </c>
      <c r="G328" s="48">
        <v>1.6990000000000001</v>
      </c>
      <c r="H328" s="48">
        <v>0</v>
      </c>
      <c r="I328" s="79">
        <v>0.26600000000000001</v>
      </c>
      <c r="J328" s="6"/>
      <c r="K328" s="6"/>
      <c r="L328" s="4">
        <v>4.0999999999999996</v>
      </c>
      <c r="M328" s="20"/>
    </row>
    <row r="329" spans="1:21" x14ac:dyDescent="0.2">
      <c r="A329" s="1">
        <v>42446</v>
      </c>
      <c r="B329" s="9" t="s">
        <v>2</v>
      </c>
      <c r="C329" s="4">
        <f t="shared" si="11"/>
        <v>328</v>
      </c>
      <c r="D329" s="4"/>
      <c r="E329" s="54">
        <v>14.7241</v>
      </c>
      <c r="F329" s="49">
        <v>3.4049999999999998</v>
      </c>
      <c r="G329" s="49">
        <v>15.57</v>
      </c>
      <c r="H329" s="49">
        <v>0</v>
      </c>
      <c r="I329" s="49">
        <v>0.19</v>
      </c>
      <c r="J329" s="4">
        <v>8.16</v>
      </c>
      <c r="K329" s="4">
        <v>97.6</v>
      </c>
      <c r="L329" s="4">
        <v>4.5999999999999996</v>
      </c>
      <c r="M329" s="4"/>
      <c r="U329">
        <f>AVERAGE(I329:I331)</f>
        <v>0.18766666666666665</v>
      </c>
    </row>
    <row r="330" spans="1:21" x14ac:dyDescent="0.2">
      <c r="A330" s="1">
        <v>42446</v>
      </c>
      <c r="B330" s="9" t="s">
        <v>2</v>
      </c>
      <c r="C330" s="4">
        <f t="shared" si="11"/>
        <v>329</v>
      </c>
      <c r="D330" s="4"/>
      <c r="E330" s="54">
        <v>15.0467</v>
      </c>
      <c r="F330" s="49">
        <v>3.714</v>
      </c>
      <c r="G330" s="49">
        <v>15.66</v>
      </c>
      <c r="H330" s="49">
        <v>0</v>
      </c>
      <c r="I330" s="49">
        <v>0.19600000000000001</v>
      </c>
      <c r="J330" s="4"/>
      <c r="K330" s="4"/>
      <c r="L330" s="4">
        <v>4.5999999999999996</v>
      </c>
      <c r="M330" s="4"/>
    </row>
    <row r="331" spans="1:21" x14ac:dyDescent="0.2">
      <c r="A331" s="1">
        <v>42446</v>
      </c>
      <c r="B331" s="10" t="s">
        <v>2</v>
      </c>
      <c r="C331" s="4">
        <f t="shared" si="11"/>
        <v>330</v>
      </c>
      <c r="D331" s="4"/>
      <c r="E331" s="54">
        <v>15.6365</v>
      </c>
      <c r="F331" s="49">
        <v>3.0659999999999998</v>
      </c>
      <c r="G331" s="68">
        <v>15.56</v>
      </c>
      <c r="H331" s="16">
        <v>0</v>
      </c>
      <c r="I331" s="16">
        <v>0.17699999999999999</v>
      </c>
      <c r="J331" s="4"/>
      <c r="K331" s="4"/>
      <c r="L331" s="4">
        <v>4.5999999999999996</v>
      </c>
      <c r="M331" s="4"/>
    </row>
    <row r="332" spans="1:21" x14ac:dyDescent="0.2">
      <c r="A332" s="1">
        <v>42446</v>
      </c>
      <c r="B332" s="9" t="s">
        <v>3</v>
      </c>
      <c r="C332" s="4">
        <f t="shared" si="11"/>
        <v>331</v>
      </c>
      <c r="D332" s="4"/>
      <c r="E332" s="54">
        <v>18.531500000000001</v>
      </c>
      <c r="F332" s="4">
        <v>3.0830000000000002</v>
      </c>
      <c r="G332" s="56">
        <v>18.13</v>
      </c>
      <c r="H332" s="16">
        <v>0.08</v>
      </c>
      <c r="I332" s="16">
        <v>0.218</v>
      </c>
      <c r="J332" s="4">
        <v>8.18</v>
      </c>
      <c r="K332" s="4">
        <v>95.3</v>
      </c>
      <c r="L332" s="4">
        <v>3.7</v>
      </c>
      <c r="M332" s="4"/>
      <c r="U332">
        <f>AVERAGE(I332:I334)</f>
        <v>0.22033333333333335</v>
      </c>
    </row>
    <row r="333" spans="1:21" x14ac:dyDescent="0.2">
      <c r="A333" s="1">
        <v>42446</v>
      </c>
      <c r="B333" s="9" t="s">
        <v>3</v>
      </c>
      <c r="C333" s="4">
        <f t="shared" si="11"/>
        <v>332</v>
      </c>
      <c r="D333" s="4"/>
      <c r="E333" s="54">
        <v>17.896799999999999</v>
      </c>
      <c r="F333" s="4">
        <v>3.2090000000000001</v>
      </c>
      <c r="G333" s="4">
        <v>19.61</v>
      </c>
      <c r="H333" s="4">
        <v>0</v>
      </c>
      <c r="I333" s="4">
        <v>0.21099999999999999</v>
      </c>
      <c r="J333" s="4"/>
      <c r="K333" s="4"/>
      <c r="L333" s="4">
        <v>3.7</v>
      </c>
      <c r="M333" s="4"/>
    </row>
    <row r="334" spans="1:21" x14ac:dyDescent="0.2">
      <c r="A334" s="1">
        <v>42446</v>
      </c>
      <c r="B334" s="10" t="s">
        <v>3</v>
      </c>
      <c r="C334" s="4">
        <f t="shared" si="11"/>
        <v>333</v>
      </c>
      <c r="D334" s="4"/>
      <c r="E334" s="54">
        <v>18.6099</v>
      </c>
      <c r="F334" s="4">
        <v>3.31</v>
      </c>
      <c r="G334" s="4">
        <v>19.010000000000002</v>
      </c>
      <c r="H334" s="4">
        <v>0</v>
      </c>
      <c r="I334" s="4">
        <v>0.23200000000000001</v>
      </c>
      <c r="J334" s="4"/>
      <c r="K334" s="4"/>
      <c r="L334" s="4">
        <v>3.7</v>
      </c>
      <c r="M334" s="4"/>
    </row>
    <row r="335" spans="1:21" x14ac:dyDescent="0.2">
      <c r="A335" s="1">
        <v>42446</v>
      </c>
      <c r="B335" s="9" t="s">
        <v>4</v>
      </c>
      <c r="C335" s="4">
        <f t="shared" si="11"/>
        <v>334</v>
      </c>
      <c r="D335" s="4"/>
      <c r="E335" s="54">
        <v>13.5869</v>
      </c>
      <c r="F335" s="49">
        <v>2.101</v>
      </c>
      <c r="G335" s="49">
        <v>13.89</v>
      </c>
      <c r="H335" s="49">
        <v>0</v>
      </c>
      <c r="I335" s="49">
        <v>0.252</v>
      </c>
      <c r="J335" s="4">
        <v>7.54</v>
      </c>
      <c r="K335" s="4">
        <v>64.900000000000006</v>
      </c>
      <c r="L335" s="4">
        <v>5.3</v>
      </c>
      <c r="M335" s="4"/>
      <c r="U335">
        <f>AVERAGE(I335:I337)</f>
        <v>0.24199999999999999</v>
      </c>
    </row>
    <row r="336" spans="1:21" x14ac:dyDescent="0.2">
      <c r="A336" s="1">
        <v>42446</v>
      </c>
      <c r="B336" s="9" t="s">
        <v>4</v>
      </c>
      <c r="C336" s="4">
        <f t="shared" si="11"/>
        <v>335</v>
      </c>
      <c r="D336" s="4"/>
      <c r="E336" s="54">
        <v>13.675599999999999</v>
      </c>
      <c r="F336" s="49">
        <v>2.0750000000000002</v>
      </c>
      <c r="G336" s="49">
        <v>13.88</v>
      </c>
      <c r="H336" s="49">
        <v>5.8999999999999997E-2</v>
      </c>
      <c r="I336" s="49">
        <v>0.23400000000000001</v>
      </c>
      <c r="J336" s="4"/>
      <c r="K336" s="4"/>
      <c r="L336" s="4">
        <v>5.3</v>
      </c>
      <c r="M336" s="4"/>
    </row>
    <row r="337" spans="1:21" x14ac:dyDescent="0.2">
      <c r="A337" s="1">
        <v>42446</v>
      </c>
      <c r="B337" s="10" t="s">
        <v>4</v>
      </c>
      <c r="C337" s="4">
        <f t="shared" si="11"/>
        <v>336</v>
      </c>
      <c r="D337" s="4"/>
      <c r="E337" s="54">
        <v>14.5686</v>
      </c>
      <c r="F337" s="49">
        <v>2.4369999999999998</v>
      </c>
      <c r="G337" s="68">
        <v>14</v>
      </c>
      <c r="H337" s="16">
        <v>0</v>
      </c>
      <c r="I337" s="16">
        <v>0.24</v>
      </c>
      <c r="J337" s="4"/>
      <c r="K337" s="4"/>
      <c r="L337" s="4">
        <v>5.3</v>
      </c>
      <c r="M337" s="4"/>
    </row>
    <row r="338" spans="1:21" x14ac:dyDescent="0.2">
      <c r="A338" s="1">
        <v>42446</v>
      </c>
      <c r="B338" s="9" t="s">
        <v>5</v>
      </c>
      <c r="C338" s="4">
        <f t="shared" si="11"/>
        <v>337</v>
      </c>
      <c r="D338" s="4"/>
      <c r="E338" s="54">
        <v>1.1511</v>
      </c>
      <c r="F338" s="4">
        <v>9.7949999999999999</v>
      </c>
      <c r="G338" s="20">
        <v>1.897</v>
      </c>
      <c r="H338" s="16">
        <v>4.1000000000000002E-2</v>
      </c>
      <c r="I338" s="16">
        <v>0.216</v>
      </c>
      <c r="J338" s="4">
        <v>8.14</v>
      </c>
      <c r="K338" s="4">
        <v>91.1</v>
      </c>
      <c r="L338" s="19">
        <v>5</v>
      </c>
      <c r="M338" s="19"/>
      <c r="U338">
        <f>AVERAGE(I338:I340)</f>
        <v>0.20166666666666666</v>
      </c>
    </row>
    <row r="339" spans="1:21" x14ac:dyDescent="0.2">
      <c r="A339" s="1">
        <v>42446</v>
      </c>
      <c r="B339" s="9" t="s">
        <v>5</v>
      </c>
      <c r="C339" s="4">
        <f t="shared" si="11"/>
        <v>338</v>
      </c>
      <c r="D339" s="4"/>
      <c r="E339" s="54">
        <v>1.1858</v>
      </c>
      <c r="F339" s="4">
        <v>8.8770000000000007</v>
      </c>
      <c r="G339" s="4">
        <v>1.8720000000000001</v>
      </c>
      <c r="H339" s="4">
        <v>0</v>
      </c>
      <c r="I339" s="4">
        <v>0.188</v>
      </c>
      <c r="J339" s="4"/>
      <c r="K339" s="4"/>
      <c r="L339" s="19">
        <v>5</v>
      </c>
      <c r="M339" s="4"/>
    </row>
    <row r="340" spans="1:21" x14ac:dyDescent="0.2">
      <c r="A340" s="1">
        <v>42446</v>
      </c>
      <c r="B340" s="10" t="s">
        <v>5</v>
      </c>
      <c r="C340" s="4">
        <f t="shared" si="11"/>
        <v>339</v>
      </c>
      <c r="D340" s="20"/>
      <c r="E340" s="54">
        <v>1.1536</v>
      </c>
      <c r="F340" s="20">
        <v>8.8940000000000001</v>
      </c>
      <c r="G340" s="4">
        <v>1.885</v>
      </c>
      <c r="H340" s="4">
        <v>0</v>
      </c>
      <c r="I340" s="4">
        <v>0.20100000000000001</v>
      </c>
      <c r="J340" s="20"/>
      <c r="K340" s="20"/>
      <c r="L340" s="19">
        <v>5</v>
      </c>
      <c r="M340" s="4"/>
    </row>
    <row r="341" spans="1:21" x14ac:dyDescent="0.2">
      <c r="A341" s="1">
        <v>42446</v>
      </c>
      <c r="B341" s="9" t="s">
        <v>6</v>
      </c>
      <c r="C341" s="4">
        <f t="shared" si="11"/>
        <v>340</v>
      </c>
      <c r="D341" s="4"/>
      <c r="E341" s="54">
        <v>0.47820000000000001</v>
      </c>
      <c r="F341" s="49">
        <v>7.6859999999999999</v>
      </c>
      <c r="G341" s="49">
        <v>1.135</v>
      </c>
      <c r="H341" s="49">
        <v>0</v>
      </c>
      <c r="I341" s="49">
        <v>0.184</v>
      </c>
      <c r="J341" s="53">
        <v>8.3000000000000007</v>
      </c>
      <c r="K341" s="4">
        <v>91.4</v>
      </c>
      <c r="L341" s="4">
        <v>5.0999999999999996</v>
      </c>
      <c r="M341" s="4"/>
      <c r="U341">
        <f>AVERAGE(I341:I343)</f>
        <v>0.18933333333333333</v>
      </c>
    </row>
    <row r="342" spans="1:21" x14ac:dyDescent="0.2">
      <c r="A342" s="1">
        <v>42446</v>
      </c>
      <c r="B342" s="9" t="s">
        <v>6</v>
      </c>
      <c r="C342" s="4">
        <f t="shared" si="11"/>
        <v>341</v>
      </c>
      <c r="D342" s="4"/>
      <c r="E342" s="54">
        <v>0.62819999999999998</v>
      </c>
      <c r="F342" s="49">
        <v>10.26</v>
      </c>
      <c r="G342" s="49">
        <v>1.58</v>
      </c>
      <c r="H342" s="49">
        <v>0</v>
      </c>
      <c r="I342" s="49">
        <v>0.17499999999999999</v>
      </c>
      <c r="J342" s="4"/>
      <c r="K342" s="4"/>
      <c r="L342" s="4">
        <v>5.0999999999999996</v>
      </c>
      <c r="M342" s="4"/>
    </row>
    <row r="343" spans="1:21" x14ac:dyDescent="0.2">
      <c r="A343" s="1">
        <v>42446</v>
      </c>
      <c r="B343" s="10" t="s">
        <v>6</v>
      </c>
      <c r="C343" s="6">
        <f t="shared" si="11"/>
        <v>342</v>
      </c>
      <c r="D343" s="6"/>
      <c r="E343" s="61">
        <v>0.48039999999999999</v>
      </c>
      <c r="F343" s="48">
        <v>9.3840000000000003</v>
      </c>
      <c r="G343" s="48">
        <v>1.4359999999999999</v>
      </c>
      <c r="H343" s="48">
        <v>0</v>
      </c>
      <c r="I343" s="48">
        <v>0.20899999999999999</v>
      </c>
      <c r="J343" s="6"/>
      <c r="K343" s="6"/>
      <c r="L343" s="4">
        <v>5.0999999999999996</v>
      </c>
      <c r="M343" s="20"/>
    </row>
    <row r="344" spans="1:21" x14ac:dyDescent="0.2">
      <c r="A344" s="1">
        <v>42457</v>
      </c>
      <c r="B344" s="9" t="s">
        <v>2</v>
      </c>
      <c r="C344" s="4">
        <f t="shared" si="11"/>
        <v>343</v>
      </c>
      <c r="D344" s="4"/>
      <c r="E344" s="59">
        <v>10.1145</v>
      </c>
      <c r="F344" s="49">
        <v>2.1840000000000002</v>
      </c>
      <c r="G344" s="49">
        <v>6.6559999999999997</v>
      </c>
      <c r="H344" s="4">
        <v>6.8000000000000005E-2</v>
      </c>
      <c r="I344" s="4">
        <v>0.375</v>
      </c>
      <c r="J344" s="4">
        <v>8.2100000000000009</v>
      </c>
      <c r="K344" s="4">
        <v>121.7</v>
      </c>
      <c r="L344" s="19">
        <v>7</v>
      </c>
      <c r="M344" s="19"/>
      <c r="U344">
        <f>AVERAGE(I344:I346)</f>
        <v>0.32766666666666672</v>
      </c>
    </row>
    <row r="345" spans="1:21" x14ac:dyDescent="0.2">
      <c r="A345" s="1">
        <v>42457</v>
      </c>
      <c r="B345" s="9" t="s">
        <v>2</v>
      </c>
      <c r="C345" s="4">
        <f t="shared" si="11"/>
        <v>344</v>
      </c>
      <c r="D345" s="4"/>
      <c r="E345" s="59">
        <v>15.529400000000001</v>
      </c>
      <c r="F345" s="49">
        <v>2.5139999999999998</v>
      </c>
      <c r="G345" s="49">
        <v>11.35</v>
      </c>
      <c r="H345" s="4">
        <v>3.0000000000000001E-3</v>
      </c>
      <c r="I345" s="4">
        <v>0.185</v>
      </c>
      <c r="J345" s="4"/>
      <c r="K345" s="4"/>
      <c r="L345" s="19">
        <v>7</v>
      </c>
      <c r="M345" s="4"/>
    </row>
    <row r="346" spans="1:21" x14ac:dyDescent="0.2">
      <c r="A346" s="1">
        <v>42457</v>
      </c>
      <c r="B346" s="10" t="s">
        <v>2</v>
      </c>
      <c r="C346" s="4">
        <f t="shared" si="11"/>
        <v>345</v>
      </c>
      <c r="D346" s="4"/>
      <c r="E346" s="59">
        <v>15.091100000000001</v>
      </c>
      <c r="F346" s="49">
        <v>2.4649999999999999</v>
      </c>
      <c r="G346" s="49">
        <v>11</v>
      </c>
      <c r="H346" s="4">
        <v>3.0000000000000001E-3</v>
      </c>
      <c r="I346" s="4">
        <v>0.42299999999999999</v>
      </c>
      <c r="J346" s="4"/>
      <c r="K346" s="4"/>
      <c r="L346" s="19">
        <v>7</v>
      </c>
      <c r="M346" s="4"/>
    </row>
    <row r="347" spans="1:21" x14ac:dyDescent="0.2">
      <c r="A347" s="1">
        <v>42457</v>
      </c>
      <c r="B347" s="9" t="s">
        <v>3</v>
      </c>
      <c r="C347" s="4">
        <f t="shared" si="11"/>
        <v>346</v>
      </c>
      <c r="D347" s="4"/>
      <c r="E347" s="59">
        <v>18.4514</v>
      </c>
      <c r="F347" s="49">
        <v>3.7589999999999999</v>
      </c>
      <c r="G347" s="49">
        <v>13.54</v>
      </c>
      <c r="H347" s="4">
        <v>1E-3</v>
      </c>
      <c r="I347" s="4">
        <v>0.19</v>
      </c>
      <c r="J347" s="4">
        <v>8.16</v>
      </c>
      <c r="K347" s="4">
        <v>116.9</v>
      </c>
      <c r="L347" s="4">
        <v>6.7</v>
      </c>
      <c r="M347" s="4"/>
      <c r="U347">
        <f>AVERAGE(I347:I349)</f>
        <v>0.20533333333333334</v>
      </c>
    </row>
    <row r="348" spans="1:21" x14ac:dyDescent="0.2">
      <c r="A348" s="1">
        <v>42457</v>
      </c>
      <c r="B348" s="9" t="s">
        <v>3</v>
      </c>
      <c r="C348" s="4">
        <f t="shared" si="11"/>
        <v>347</v>
      </c>
      <c r="D348" s="4"/>
      <c r="E348" s="59">
        <v>19.4011</v>
      </c>
      <c r="F348" s="49">
        <v>2.0259999999999998</v>
      </c>
      <c r="G348" s="49">
        <v>8.0500000000000007</v>
      </c>
      <c r="H348" s="4">
        <v>2.3E-2</v>
      </c>
      <c r="I348" s="4">
        <v>0.218</v>
      </c>
      <c r="J348" s="4"/>
      <c r="K348" s="4"/>
      <c r="L348" s="4">
        <v>6.7</v>
      </c>
      <c r="M348" s="4"/>
    </row>
    <row r="349" spans="1:21" x14ac:dyDescent="0.2">
      <c r="A349" s="1">
        <v>42457</v>
      </c>
      <c r="B349" s="10" t="s">
        <v>3</v>
      </c>
      <c r="C349" s="4">
        <f t="shared" si="11"/>
        <v>348</v>
      </c>
      <c r="D349" s="4"/>
      <c r="E349" s="59">
        <v>17.045200000000001</v>
      </c>
      <c r="F349" s="49">
        <v>2.6259999999999999</v>
      </c>
      <c r="G349" s="49">
        <v>12.91</v>
      </c>
      <c r="H349" s="4">
        <v>0</v>
      </c>
      <c r="I349" s="4">
        <v>0.20799999999999999</v>
      </c>
      <c r="J349" s="4"/>
      <c r="K349" s="4"/>
      <c r="L349" s="4">
        <v>6.7</v>
      </c>
      <c r="M349" s="4"/>
    </row>
    <row r="350" spans="1:21" x14ac:dyDescent="0.2">
      <c r="A350" s="1">
        <v>42457</v>
      </c>
      <c r="B350" s="9" t="s">
        <v>4</v>
      </c>
      <c r="C350" s="4">
        <f t="shared" si="11"/>
        <v>349</v>
      </c>
      <c r="D350" s="4"/>
      <c r="E350" s="59">
        <v>11.794700000000001</v>
      </c>
      <c r="F350" s="49">
        <v>2.5579999999999998</v>
      </c>
      <c r="G350" s="49">
        <v>9.2970000000000006</v>
      </c>
      <c r="H350" s="4">
        <v>3.1E-2</v>
      </c>
      <c r="I350" s="4">
        <v>0.246</v>
      </c>
      <c r="J350" s="4">
        <v>7.35</v>
      </c>
      <c r="K350" s="4">
        <v>66.599999999999994</v>
      </c>
      <c r="L350" s="4">
        <v>5.5</v>
      </c>
      <c r="M350" s="4"/>
      <c r="U350">
        <f>AVERAGE(I350:I352)</f>
        <v>0.245</v>
      </c>
    </row>
    <row r="351" spans="1:21" x14ac:dyDescent="0.2">
      <c r="A351" s="1">
        <v>42457</v>
      </c>
      <c r="B351" s="9" t="s">
        <v>4</v>
      </c>
      <c r="C351" s="4">
        <f t="shared" si="11"/>
        <v>350</v>
      </c>
      <c r="D351" s="4"/>
      <c r="E351" s="59">
        <v>12.6439</v>
      </c>
      <c r="F351" s="49">
        <v>2</v>
      </c>
      <c r="G351" s="49">
        <v>9.2159999999999993</v>
      </c>
      <c r="H351" s="4">
        <v>0</v>
      </c>
      <c r="I351" s="4">
        <v>0.19800000000000001</v>
      </c>
      <c r="J351" s="4"/>
      <c r="K351" s="4"/>
      <c r="L351" s="4">
        <v>5.5</v>
      </c>
      <c r="M351" s="4"/>
    </row>
    <row r="352" spans="1:21" ht="16" thickBot="1" x14ac:dyDescent="0.25">
      <c r="A352" s="1">
        <v>42457</v>
      </c>
      <c r="B352" s="10" t="s">
        <v>4</v>
      </c>
      <c r="C352" s="4">
        <f t="shared" si="11"/>
        <v>351</v>
      </c>
      <c r="D352" s="4"/>
      <c r="E352" s="59">
        <v>12.4704</v>
      </c>
      <c r="F352" s="49">
        <v>2.4630000000000001</v>
      </c>
      <c r="G352" s="49">
        <v>9.4550000000000001</v>
      </c>
      <c r="H352" s="4">
        <v>1.2999999999999999E-2</v>
      </c>
      <c r="I352" s="4">
        <v>0.29099999999999998</v>
      </c>
      <c r="J352" s="4"/>
      <c r="K352" s="4"/>
      <c r="L352" s="4">
        <v>5.5</v>
      </c>
      <c r="M352" s="4"/>
    </row>
    <row r="353" spans="1:21" x14ac:dyDescent="0.2">
      <c r="A353" s="1">
        <v>42457</v>
      </c>
      <c r="B353" s="9" t="s">
        <v>5</v>
      </c>
      <c r="C353" s="4">
        <f t="shared" si="11"/>
        <v>352</v>
      </c>
      <c r="D353" s="4"/>
      <c r="E353" s="63">
        <v>1.2545999999999999</v>
      </c>
      <c r="F353" s="49">
        <v>7.899</v>
      </c>
      <c r="G353" s="97">
        <v>1.835</v>
      </c>
      <c r="H353" s="4">
        <v>0</v>
      </c>
      <c r="I353" s="4">
        <v>0.153</v>
      </c>
      <c r="J353" s="4">
        <v>8.16</v>
      </c>
      <c r="K353" s="4">
        <v>101.5</v>
      </c>
      <c r="L353" s="4">
        <v>6.2</v>
      </c>
      <c r="M353" s="4"/>
      <c r="U353">
        <f>AVERAGE(I353:I355)</f>
        <v>0.14166666666666666</v>
      </c>
    </row>
    <row r="354" spans="1:21" x14ac:dyDescent="0.2">
      <c r="A354" s="1">
        <v>42457</v>
      </c>
      <c r="B354" s="9" t="s">
        <v>5</v>
      </c>
      <c r="C354" s="4">
        <f t="shared" si="11"/>
        <v>353</v>
      </c>
      <c r="D354" s="4"/>
      <c r="E354" s="64">
        <v>1.2941</v>
      </c>
      <c r="F354" s="49">
        <v>8.1280000000000001</v>
      </c>
      <c r="G354" s="49">
        <v>1.915</v>
      </c>
      <c r="H354" s="4">
        <v>1.9E-2</v>
      </c>
      <c r="I354" s="4">
        <v>0.153</v>
      </c>
      <c r="J354" s="4"/>
      <c r="K354" s="4"/>
      <c r="L354" s="4">
        <v>6.2</v>
      </c>
      <c r="M354" s="4"/>
    </row>
    <row r="355" spans="1:21" ht="16" thickBot="1" x14ac:dyDescent="0.25">
      <c r="A355" s="1">
        <v>42457</v>
      </c>
      <c r="B355" s="10" t="s">
        <v>5</v>
      </c>
      <c r="C355" s="4">
        <f t="shared" si="11"/>
        <v>354</v>
      </c>
      <c r="D355" s="20"/>
      <c r="E355" s="65">
        <v>1.3112999999999999</v>
      </c>
      <c r="F355" s="97">
        <v>8.0559999999999992</v>
      </c>
      <c r="G355" s="49">
        <v>1.9179999999999999</v>
      </c>
      <c r="H355" s="4">
        <v>0</v>
      </c>
      <c r="I355" s="4">
        <v>0.11899999999999999</v>
      </c>
      <c r="J355" s="20"/>
      <c r="K355" s="20"/>
      <c r="L355" s="4">
        <v>6.2</v>
      </c>
      <c r="M355" s="4"/>
    </row>
    <row r="356" spans="1:21" x14ac:dyDescent="0.2">
      <c r="A356" s="1">
        <v>42457</v>
      </c>
      <c r="B356" s="9" t="s">
        <v>6</v>
      </c>
      <c r="C356" s="4">
        <f t="shared" si="11"/>
        <v>355</v>
      </c>
      <c r="D356" s="4"/>
      <c r="E356" s="59">
        <v>0.32829999999999998</v>
      </c>
      <c r="F356" s="49">
        <v>8.7959999999999994</v>
      </c>
      <c r="G356" s="49">
        <v>1.2669999999999999</v>
      </c>
      <c r="H356" s="4">
        <v>7.1999999999999995E-2</v>
      </c>
      <c r="I356" s="4">
        <v>0.39200000000000002</v>
      </c>
      <c r="J356" s="4">
        <v>8.4499999999999993</v>
      </c>
      <c r="K356" s="4">
        <v>108.9</v>
      </c>
      <c r="L356" s="4">
        <v>7.9</v>
      </c>
      <c r="M356" s="4"/>
      <c r="U356">
        <f>AVERAGE(I356:I358)</f>
        <v>0.22366666666666668</v>
      </c>
    </row>
    <row r="357" spans="1:21" x14ac:dyDescent="0.2">
      <c r="A357" s="1">
        <v>42457</v>
      </c>
      <c r="B357" s="9" t="s">
        <v>6</v>
      </c>
      <c r="C357" s="4">
        <f t="shared" si="11"/>
        <v>356</v>
      </c>
      <c r="D357" s="4"/>
      <c r="E357" s="59">
        <v>0.34189999999999998</v>
      </c>
      <c r="F357" s="49">
        <v>8.4710000000000001</v>
      </c>
      <c r="G357" s="49">
        <v>1.196</v>
      </c>
      <c r="H357" s="4">
        <v>0.01</v>
      </c>
      <c r="I357" s="4">
        <v>0.14699999999999999</v>
      </c>
      <c r="J357" s="4"/>
      <c r="K357" s="4"/>
      <c r="L357" s="4">
        <v>7.9</v>
      </c>
      <c r="M357" s="4"/>
    </row>
    <row r="358" spans="1:21" x14ac:dyDescent="0.2">
      <c r="A358" s="1">
        <v>42457</v>
      </c>
      <c r="B358" s="10" t="s">
        <v>6</v>
      </c>
      <c r="C358" s="6">
        <f t="shared" si="11"/>
        <v>357</v>
      </c>
      <c r="D358" s="6"/>
      <c r="E358" s="74">
        <v>0.35220000000000001</v>
      </c>
      <c r="F358" s="48">
        <v>8.3659999999999997</v>
      </c>
      <c r="G358" s="48">
        <v>1.238</v>
      </c>
      <c r="H358" s="6">
        <v>1.6E-2</v>
      </c>
      <c r="I358" s="6">
        <v>0.13200000000000001</v>
      </c>
      <c r="J358" s="6"/>
      <c r="K358" s="6"/>
      <c r="L358" s="4">
        <v>7.9</v>
      </c>
      <c r="M358" s="20"/>
    </row>
    <row r="359" spans="1:21" x14ac:dyDescent="0.2">
      <c r="A359" s="1">
        <v>42461</v>
      </c>
      <c r="B359" s="9" t="s">
        <v>2</v>
      </c>
      <c r="C359" s="4">
        <f t="shared" si="11"/>
        <v>358</v>
      </c>
      <c r="D359" s="4"/>
      <c r="E359" s="54">
        <v>19.8371</v>
      </c>
      <c r="F359" s="49">
        <v>4.0750000000000002</v>
      </c>
      <c r="G359" s="49">
        <v>19.98</v>
      </c>
      <c r="H359" s="49">
        <v>0</v>
      </c>
      <c r="I359" s="49">
        <v>0.26900000000000002</v>
      </c>
      <c r="J359" s="4">
        <v>7.93</v>
      </c>
      <c r="K359" s="4">
        <v>92.5</v>
      </c>
      <c r="L359" s="4">
        <v>5.3</v>
      </c>
      <c r="M359" s="4"/>
      <c r="U359">
        <f>AVERAGE(I359:I361)</f>
        <v>0.23833333333333337</v>
      </c>
    </row>
    <row r="360" spans="1:21" x14ac:dyDescent="0.2">
      <c r="A360" s="1">
        <v>42461</v>
      </c>
      <c r="B360" s="9" t="s">
        <v>2</v>
      </c>
      <c r="C360" s="4">
        <f t="shared" si="11"/>
        <v>359</v>
      </c>
      <c r="D360" s="4"/>
      <c r="E360" s="54">
        <v>20.718599999999999</v>
      </c>
      <c r="F360" s="49">
        <v>4.55</v>
      </c>
      <c r="G360" s="68">
        <v>19.649999999999999</v>
      </c>
      <c r="H360" s="16">
        <v>4.1000000000000002E-2</v>
      </c>
      <c r="I360" s="16">
        <v>0.186</v>
      </c>
      <c r="J360" s="4"/>
      <c r="K360" s="4"/>
      <c r="L360" s="4">
        <v>5.3</v>
      </c>
      <c r="M360" s="4"/>
    </row>
    <row r="361" spans="1:21" x14ac:dyDescent="0.2">
      <c r="A361" s="1">
        <v>42461</v>
      </c>
      <c r="B361" s="10" t="s">
        <v>2</v>
      </c>
      <c r="C361" s="20">
        <f t="shared" si="11"/>
        <v>360</v>
      </c>
      <c r="D361" s="20"/>
      <c r="E361" s="96">
        <v>20.365200000000002</v>
      </c>
      <c r="F361" s="97">
        <v>3.7690000000000001</v>
      </c>
      <c r="G361" s="97">
        <v>19.79</v>
      </c>
      <c r="H361" s="94">
        <v>4.1000000000000002E-2</v>
      </c>
      <c r="I361" s="16">
        <v>0.26</v>
      </c>
      <c r="J361" s="20"/>
      <c r="K361" s="20"/>
      <c r="L361" s="4">
        <v>5.3</v>
      </c>
      <c r="M361" s="4"/>
    </row>
    <row r="362" spans="1:21" x14ac:dyDescent="0.2">
      <c r="A362" s="1">
        <v>42461</v>
      </c>
      <c r="B362" s="9" t="s">
        <v>3</v>
      </c>
      <c r="C362" s="4">
        <f t="shared" si="11"/>
        <v>361</v>
      </c>
      <c r="D362" s="4"/>
      <c r="E362" s="54">
        <v>22.820799999999998</v>
      </c>
      <c r="F362" s="49">
        <v>3.63</v>
      </c>
      <c r="G362" s="68">
        <v>22.26</v>
      </c>
      <c r="H362" s="16">
        <v>1.0999999999999999E-2</v>
      </c>
      <c r="I362" s="16">
        <v>0.22800000000000001</v>
      </c>
      <c r="J362" s="4">
        <v>7.83</v>
      </c>
      <c r="K362" s="4">
        <v>85.6</v>
      </c>
      <c r="L362" s="4">
        <v>4.8</v>
      </c>
      <c r="M362" s="4"/>
      <c r="U362">
        <f>AVERAGE(I362:I364)</f>
        <v>0.23066666666666666</v>
      </c>
    </row>
    <row r="363" spans="1:21" x14ac:dyDescent="0.2">
      <c r="A363" s="1">
        <v>42461</v>
      </c>
      <c r="B363" s="9" t="s">
        <v>3</v>
      </c>
      <c r="C363" s="4">
        <f t="shared" si="11"/>
        <v>362</v>
      </c>
      <c r="D363" s="4"/>
      <c r="E363" s="54">
        <v>21.6965</v>
      </c>
      <c r="F363" s="49">
        <v>3.0329999999999999</v>
      </c>
      <c r="G363" s="49">
        <v>21.92</v>
      </c>
      <c r="H363" s="16">
        <v>0</v>
      </c>
      <c r="I363" s="16">
        <v>0.248</v>
      </c>
      <c r="J363" s="4"/>
      <c r="K363" s="4"/>
      <c r="L363" s="4">
        <v>4.8</v>
      </c>
      <c r="M363" s="4"/>
    </row>
    <row r="364" spans="1:21" x14ac:dyDescent="0.2">
      <c r="A364" s="1">
        <v>42461</v>
      </c>
      <c r="B364" s="10" t="s">
        <v>3</v>
      </c>
      <c r="C364" s="20">
        <f t="shared" ref="C364:C427" si="12">C363+1</f>
        <v>363</v>
      </c>
      <c r="D364" s="20"/>
      <c r="E364" s="96">
        <v>20.685199999999998</v>
      </c>
      <c r="F364" s="97">
        <v>3.71</v>
      </c>
      <c r="G364" s="78">
        <v>20.58</v>
      </c>
      <c r="H364" s="94">
        <v>0</v>
      </c>
      <c r="I364" s="94">
        <v>0.216</v>
      </c>
      <c r="J364" s="20"/>
      <c r="K364" s="20"/>
      <c r="L364" s="4">
        <v>4.8</v>
      </c>
      <c r="M364" s="20"/>
    </row>
    <row r="365" spans="1:21" x14ac:dyDescent="0.2">
      <c r="A365" s="1">
        <v>42461</v>
      </c>
      <c r="B365" s="9" t="s">
        <v>4</v>
      </c>
      <c r="C365" s="4">
        <f t="shared" si="12"/>
        <v>364</v>
      </c>
      <c r="D365" s="4"/>
      <c r="E365" s="54">
        <v>13.638299999999999</v>
      </c>
      <c r="F365" s="49">
        <v>2.5470000000000002</v>
      </c>
      <c r="G365" s="68">
        <v>12.94</v>
      </c>
      <c r="H365" s="16">
        <v>0.59199999999999997</v>
      </c>
      <c r="I365" s="16">
        <v>0.19600000000000001</v>
      </c>
      <c r="J365" s="4">
        <v>7.25</v>
      </c>
      <c r="K365" s="4">
        <v>59.8</v>
      </c>
      <c r="L365" s="4">
        <v>5.7</v>
      </c>
      <c r="M365" s="4"/>
      <c r="U365">
        <f>AVERAGE(I365:I367)</f>
        <v>0.19999999999999998</v>
      </c>
    </row>
    <row r="366" spans="1:21" x14ac:dyDescent="0.2">
      <c r="A366" s="1">
        <v>42461</v>
      </c>
      <c r="B366" s="9" t="s">
        <v>4</v>
      </c>
      <c r="C366" s="4">
        <f t="shared" si="12"/>
        <v>365</v>
      </c>
      <c r="D366" s="4"/>
      <c r="E366" s="54">
        <v>10.663600000000001</v>
      </c>
      <c r="F366" s="49">
        <v>1.9370000000000001</v>
      </c>
      <c r="G366" s="68">
        <v>10.33</v>
      </c>
      <c r="H366" s="16">
        <v>0</v>
      </c>
      <c r="I366" s="16">
        <v>0.16500000000000001</v>
      </c>
      <c r="J366" s="4"/>
      <c r="K366" s="4"/>
      <c r="L366" s="4">
        <v>5.7</v>
      </c>
      <c r="M366" s="4"/>
    </row>
    <row r="367" spans="1:21" x14ac:dyDescent="0.2">
      <c r="A367" s="1">
        <v>42461</v>
      </c>
      <c r="B367" s="10" t="s">
        <v>4</v>
      </c>
      <c r="C367" s="4">
        <f t="shared" si="12"/>
        <v>366</v>
      </c>
      <c r="D367" s="4"/>
      <c r="E367" s="54">
        <v>14.492800000000001</v>
      </c>
      <c r="F367" s="49">
        <v>3.323</v>
      </c>
      <c r="G367" s="68">
        <v>14.12</v>
      </c>
      <c r="H367" s="16">
        <v>0</v>
      </c>
      <c r="I367" s="16">
        <v>0.23899999999999999</v>
      </c>
      <c r="J367" s="4"/>
      <c r="K367" s="4"/>
      <c r="L367" s="4">
        <v>5.7</v>
      </c>
      <c r="M367" s="4"/>
    </row>
    <row r="368" spans="1:21" x14ac:dyDescent="0.2">
      <c r="A368" s="1">
        <v>42461</v>
      </c>
      <c r="B368" s="9" t="s">
        <v>5</v>
      </c>
      <c r="C368" s="4">
        <f t="shared" si="12"/>
        <v>367</v>
      </c>
      <c r="D368" s="4"/>
      <c r="E368" s="54">
        <v>3.3828</v>
      </c>
      <c r="F368" s="49">
        <v>9.4489999999999998</v>
      </c>
      <c r="G368" s="97">
        <v>3.6070000000000002</v>
      </c>
      <c r="H368" s="49">
        <v>0</v>
      </c>
      <c r="I368" s="49">
        <v>0.157</v>
      </c>
      <c r="J368" s="4">
        <v>7.67</v>
      </c>
      <c r="K368" s="4">
        <v>85.5</v>
      </c>
      <c r="L368" s="4">
        <v>6.6</v>
      </c>
      <c r="M368" s="4"/>
      <c r="U368">
        <f>AVERAGE(I368:I370)</f>
        <v>0.15633333333333332</v>
      </c>
    </row>
    <row r="369" spans="1:21" x14ac:dyDescent="0.2">
      <c r="A369" s="1">
        <v>42461</v>
      </c>
      <c r="B369" s="9" t="s">
        <v>5</v>
      </c>
      <c r="C369" s="4">
        <f t="shared" si="12"/>
        <v>368</v>
      </c>
      <c r="D369" s="4"/>
      <c r="E369" s="54">
        <v>3.2582</v>
      </c>
      <c r="F369" s="49">
        <v>9.2560000000000002</v>
      </c>
      <c r="G369" s="49">
        <v>3.6960000000000002</v>
      </c>
      <c r="H369" s="49">
        <v>0</v>
      </c>
      <c r="I369" s="49">
        <v>0.16</v>
      </c>
      <c r="J369" s="4"/>
      <c r="K369" s="4"/>
      <c r="L369" s="4">
        <v>6.6</v>
      </c>
      <c r="M369" s="4"/>
    </row>
    <row r="370" spans="1:21" x14ac:dyDescent="0.2">
      <c r="A370" s="1">
        <v>42461</v>
      </c>
      <c r="B370" s="10" t="s">
        <v>5</v>
      </c>
      <c r="C370" s="4">
        <f t="shared" si="12"/>
        <v>369</v>
      </c>
      <c r="D370" s="20"/>
      <c r="E370" s="54">
        <v>3.262</v>
      </c>
      <c r="F370" s="97">
        <v>8.5060000000000002</v>
      </c>
      <c r="G370" s="49">
        <v>3.597</v>
      </c>
      <c r="H370" s="97">
        <v>0</v>
      </c>
      <c r="I370" s="97">
        <v>0.152</v>
      </c>
      <c r="J370" s="20"/>
      <c r="K370" s="20"/>
      <c r="L370" s="4">
        <v>6.6</v>
      </c>
      <c r="M370" s="4"/>
    </row>
    <row r="371" spans="1:21" x14ac:dyDescent="0.2">
      <c r="A371" s="1">
        <v>42461</v>
      </c>
      <c r="B371" s="9" t="s">
        <v>6</v>
      </c>
      <c r="C371" s="4">
        <f t="shared" si="12"/>
        <v>370</v>
      </c>
      <c r="D371" s="4"/>
      <c r="E371" s="54">
        <v>0.78149999999999997</v>
      </c>
      <c r="F371" s="49">
        <v>9.6470000000000002</v>
      </c>
      <c r="G371" s="49">
        <v>1.7789999999999999</v>
      </c>
      <c r="H371" s="49">
        <v>0</v>
      </c>
      <c r="I371" s="49">
        <v>0.161</v>
      </c>
      <c r="J371" s="4">
        <v>7.97</v>
      </c>
      <c r="K371" s="4">
        <v>78.2</v>
      </c>
      <c r="L371" s="4">
        <v>7.1</v>
      </c>
      <c r="M371" s="4"/>
      <c r="U371">
        <f>AVERAGE(I371:I373)</f>
        <v>0.16866666666666666</v>
      </c>
    </row>
    <row r="372" spans="1:21" x14ac:dyDescent="0.2">
      <c r="A372" s="1">
        <v>42461</v>
      </c>
      <c r="B372" s="9" t="s">
        <v>6</v>
      </c>
      <c r="C372" s="4">
        <f t="shared" si="12"/>
        <v>371</v>
      </c>
      <c r="D372" s="4"/>
      <c r="E372" s="54">
        <v>0.80549999999999999</v>
      </c>
      <c r="F372" s="49">
        <v>10.07</v>
      </c>
      <c r="G372" s="49">
        <v>1.8420000000000001</v>
      </c>
      <c r="H372" s="49">
        <v>0</v>
      </c>
      <c r="I372" s="49">
        <v>0.19</v>
      </c>
      <c r="J372" s="4"/>
      <c r="K372" s="4"/>
      <c r="L372" s="4">
        <v>7.1</v>
      </c>
      <c r="M372" s="4"/>
    </row>
    <row r="373" spans="1:21" x14ac:dyDescent="0.2">
      <c r="A373" s="1">
        <v>42461</v>
      </c>
      <c r="B373" s="10" t="s">
        <v>6</v>
      </c>
      <c r="C373" s="6">
        <f t="shared" si="12"/>
        <v>372</v>
      </c>
      <c r="D373" s="6"/>
      <c r="E373" s="61">
        <v>0.75319999999999998</v>
      </c>
      <c r="F373" s="48">
        <v>9.5109999999999992</v>
      </c>
      <c r="G373" s="48">
        <v>1.6679999999999999</v>
      </c>
      <c r="H373" s="48">
        <v>0</v>
      </c>
      <c r="I373" s="48">
        <v>0.155</v>
      </c>
      <c r="J373" s="6"/>
      <c r="K373" s="6"/>
      <c r="L373" s="4">
        <v>7.1</v>
      </c>
      <c r="M373" s="6"/>
      <c r="N373" s="5"/>
      <c r="O373" s="5"/>
      <c r="P373" s="5"/>
    </row>
    <row r="374" spans="1:21" x14ac:dyDescent="0.2">
      <c r="A374" s="1">
        <v>42468</v>
      </c>
      <c r="B374" s="9" t="s">
        <v>2</v>
      </c>
      <c r="C374" s="4">
        <f t="shared" si="12"/>
        <v>373</v>
      </c>
      <c r="D374" s="4"/>
      <c r="E374" s="59">
        <v>15.9129</v>
      </c>
      <c r="F374" s="49">
        <v>2.0070000000000001</v>
      </c>
      <c r="G374" s="49">
        <v>11.49</v>
      </c>
      <c r="H374" s="4">
        <v>0</v>
      </c>
      <c r="I374" s="4">
        <v>0.157</v>
      </c>
      <c r="J374" s="4">
        <v>7.96</v>
      </c>
      <c r="K374" s="4">
        <v>105.3</v>
      </c>
      <c r="L374" s="4">
        <v>4.2</v>
      </c>
      <c r="M374" s="4"/>
      <c r="N374" s="4">
        <v>6.2</v>
      </c>
      <c r="O374" s="4">
        <v>0.55000000000000004</v>
      </c>
      <c r="P374" s="16" t="s">
        <v>21</v>
      </c>
      <c r="U374">
        <f>AVERAGE(I374:I376)</f>
        <v>0.20200000000000004</v>
      </c>
    </row>
    <row r="375" spans="1:21" x14ac:dyDescent="0.2">
      <c r="A375" s="1">
        <v>42468</v>
      </c>
      <c r="B375" s="9" t="s">
        <v>2</v>
      </c>
      <c r="C375" s="4">
        <f t="shared" si="12"/>
        <v>374</v>
      </c>
      <c r="D375" s="4"/>
      <c r="E375" s="59">
        <v>15.3194</v>
      </c>
      <c r="F375" s="49">
        <v>1.891</v>
      </c>
      <c r="G375" s="49">
        <v>11.06</v>
      </c>
      <c r="H375" s="4">
        <v>1.0999999999999999E-2</v>
      </c>
      <c r="I375" s="4">
        <v>0.252</v>
      </c>
      <c r="J375" s="4"/>
      <c r="K375" s="4"/>
      <c r="L375" s="4">
        <v>4.2</v>
      </c>
      <c r="M375" s="4"/>
      <c r="N375" s="16"/>
      <c r="O375" s="16"/>
      <c r="P375" s="16"/>
    </row>
    <row r="376" spans="1:21" x14ac:dyDescent="0.2">
      <c r="A376" s="1">
        <v>42468</v>
      </c>
      <c r="B376" s="10" t="s">
        <v>2</v>
      </c>
      <c r="C376" s="4">
        <f t="shared" si="12"/>
        <v>375</v>
      </c>
      <c r="D376" s="4"/>
      <c r="E376" s="59">
        <v>14.159700000000001</v>
      </c>
      <c r="F376" s="49">
        <v>2.0249999999999999</v>
      </c>
      <c r="G376" s="49">
        <v>11.22</v>
      </c>
      <c r="H376" s="4">
        <v>0</v>
      </c>
      <c r="I376" s="4">
        <v>0.19700000000000001</v>
      </c>
      <c r="J376" s="4"/>
      <c r="K376" s="4"/>
      <c r="L376" s="4">
        <v>4.2</v>
      </c>
      <c r="M376" s="4"/>
      <c r="N376" s="16"/>
      <c r="O376" s="16"/>
      <c r="P376" s="16"/>
    </row>
    <row r="377" spans="1:21" x14ac:dyDescent="0.2">
      <c r="A377" s="1">
        <v>42468</v>
      </c>
      <c r="B377" s="9" t="s">
        <v>3</v>
      </c>
      <c r="C377" s="4">
        <f t="shared" si="12"/>
        <v>376</v>
      </c>
      <c r="D377" s="4"/>
      <c r="E377" s="59">
        <v>18.460599999999999</v>
      </c>
      <c r="F377" s="49">
        <v>2.1419999999999999</v>
      </c>
      <c r="G377" s="49">
        <v>12.21</v>
      </c>
      <c r="H377" s="4">
        <v>3.1E-2</v>
      </c>
      <c r="I377" s="4">
        <v>0.188</v>
      </c>
      <c r="J377" s="4">
        <v>7.89</v>
      </c>
      <c r="K377" s="4">
        <v>98.2</v>
      </c>
      <c r="L377" s="4">
        <v>3.6</v>
      </c>
      <c r="M377" s="4"/>
      <c r="N377" s="16" t="s">
        <v>21</v>
      </c>
      <c r="O377" s="4">
        <v>0.22</v>
      </c>
      <c r="P377" s="4">
        <v>0.124</v>
      </c>
      <c r="U377">
        <f>AVERAGE(I377:I379)</f>
        <v>0.26900000000000002</v>
      </c>
    </row>
    <row r="378" spans="1:21" x14ac:dyDescent="0.2">
      <c r="A378" s="1">
        <v>42468</v>
      </c>
      <c r="B378" s="9" t="s">
        <v>3</v>
      </c>
      <c r="C378" s="4">
        <f t="shared" si="12"/>
        <v>377</v>
      </c>
      <c r="D378" s="4"/>
      <c r="E378" s="59">
        <v>18.268799999999999</v>
      </c>
      <c r="F378" s="49">
        <v>2.1659999999999999</v>
      </c>
      <c r="G378" s="49">
        <v>13.19</v>
      </c>
      <c r="H378" s="4">
        <v>0</v>
      </c>
      <c r="I378" s="4">
        <v>0.23400000000000001</v>
      </c>
      <c r="J378" s="4"/>
      <c r="K378" s="4"/>
      <c r="L378" s="4">
        <v>3.6</v>
      </c>
      <c r="M378" s="4"/>
      <c r="N378" s="16"/>
      <c r="O378" s="16"/>
      <c r="P378" s="16"/>
    </row>
    <row r="379" spans="1:21" x14ac:dyDescent="0.2">
      <c r="A379" s="1">
        <v>42468</v>
      </c>
      <c r="B379" s="10" t="s">
        <v>3</v>
      </c>
      <c r="C379" s="4">
        <f t="shared" si="12"/>
        <v>378</v>
      </c>
      <c r="D379" s="4"/>
      <c r="E379" s="59">
        <v>17.6022</v>
      </c>
      <c r="F379" s="49">
        <v>2.14</v>
      </c>
      <c r="G379" s="49">
        <v>12.44</v>
      </c>
      <c r="H379" s="4">
        <v>0.30299999999999999</v>
      </c>
      <c r="I379" s="4">
        <v>0.38500000000000001</v>
      </c>
      <c r="J379" s="4"/>
      <c r="K379" s="4"/>
      <c r="L379" s="4">
        <v>3.6</v>
      </c>
      <c r="M379" s="4"/>
      <c r="N379" s="16"/>
      <c r="O379" s="16"/>
      <c r="P379" s="16"/>
    </row>
    <row r="380" spans="1:21" x14ac:dyDescent="0.2">
      <c r="A380" s="1">
        <v>42468</v>
      </c>
      <c r="B380" s="9" t="s">
        <v>4</v>
      </c>
      <c r="C380" s="4">
        <f t="shared" si="12"/>
        <v>379</v>
      </c>
      <c r="D380" s="4"/>
      <c r="E380" s="59">
        <v>13.347</v>
      </c>
      <c r="F380" s="49">
        <v>1.7929999999999999</v>
      </c>
      <c r="G380" s="49">
        <v>10.55</v>
      </c>
      <c r="H380" s="4">
        <v>0</v>
      </c>
      <c r="I380" s="4">
        <v>0.35199999999999998</v>
      </c>
      <c r="J380" s="4">
        <v>7.35</v>
      </c>
      <c r="K380" s="19">
        <v>71</v>
      </c>
      <c r="L380" s="4">
        <v>5.8</v>
      </c>
      <c r="M380" s="4"/>
      <c r="N380" s="4">
        <v>3.18</v>
      </c>
      <c r="O380" s="4">
        <v>0.20200000000000001</v>
      </c>
      <c r="P380" s="4">
        <v>0.10299999999999999</v>
      </c>
      <c r="U380">
        <f>AVERAGE(I380:I382)</f>
        <v>0.26499999999999996</v>
      </c>
    </row>
    <row r="381" spans="1:21" x14ac:dyDescent="0.2">
      <c r="A381" s="1">
        <v>42468</v>
      </c>
      <c r="B381" s="9" t="s">
        <v>4</v>
      </c>
      <c r="C381" s="4">
        <f t="shared" si="12"/>
        <v>380</v>
      </c>
      <c r="D381" s="4"/>
      <c r="E381" s="59">
        <v>13.273999999999999</v>
      </c>
      <c r="F381" s="49">
        <v>1.5880000000000001</v>
      </c>
      <c r="G381" s="49">
        <v>9.4510000000000005</v>
      </c>
      <c r="H381" s="4">
        <v>4.3999999999999997E-2</v>
      </c>
      <c r="I381" s="4">
        <v>0.22800000000000001</v>
      </c>
      <c r="J381" s="4"/>
      <c r="K381" s="4"/>
      <c r="L381" s="4">
        <v>5.8</v>
      </c>
      <c r="M381" s="4"/>
      <c r="N381" s="16"/>
      <c r="O381" s="16"/>
      <c r="P381" s="16"/>
    </row>
    <row r="382" spans="1:21" x14ac:dyDescent="0.2">
      <c r="A382" s="1">
        <v>42468</v>
      </c>
      <c r="B382" s="10" t="s">
        <v>4</v>
      </c>
      <c r="C382" s="4">
        <f t="shared" si="12"/>
        <v>381</v>
      </c>
      <c r="D382" s="4"/>
      <c r="E382" s="59">
        <v>13.757899999999999</v>
      </c>
      <c r="F382" s="49">
        <v>1.77</v>
      </c>
      <c r="G382" s="49">
        <v>10.47</v>
      </c>
      <c r="H382" s="4">
        <v>0</v>
      </c>
      <c r="I382" s="4">
        <v>0.215</v>
      </c>
      <c r="J382" s="4"/>
      <c r="K382" s="4"/>
      <c r="L382" s="4">
        <v>5.8</v>
      </c>
      <c r="M382" s="4"/>
      <c r="N382" s="16"/>
      <c r="O382" s="16"/>
      <c r="P382" s="16"/>
    </row>
    <row r="383" spans="1:21" x14ac:dyDescent="0.2">
      <c r="A383" s="1">
        <v>42468</v>
      </c>
      <c r="B383" s="9" t="s">
        <v>5</v>
      </c>
      <c r="C383" s="4">
        <f t="shared" si="12"/>
        <v>382</v>
      </c>
      <c r="D383" s="4"/>
      <c r="E383" s="59">
        <v>0.87529999999999997</v>
      </c>
      <c r="F383" s="49">
        <v>7.3079999999999998</v>
      </c>
      <c r="G383" s="97">
        <v>1.615</v>
      </c>
      <c r="H383" s="4">
        <v>0.03</v>
      </c>
      <c r="I383" s="4">
        <v>0.36599999999999999</v>
      </c>
      <c r="J383" s="53">
        <v>7.7</v>
      </c>
      <c r="K383" s="4">
        <v>95.5</v>
      </c>
      <c r="L383" s="4">
        <v>5.8</v>
      </c>
      <c r="M383" s="4"/>
      <c r="N383" s="16" t="s">
        <v>21</v>
      </c>
      <c r="O383" s="4">
        <v>0.77</v>
      </c>
      <c r="P383" s="16" t="s">
        <v>21</v>
      </c>
      <c r="U383">
        <f>AVERAGE(I383:I385)</f>
        <v>0.35266666666666668</v>
      </c>
    </row>
    <row r="384" spans="1:21" x14ac:dyDescent="0.2">
      <c r="A384" s="1">
        <v>42468</v>
      </c>
      <c r="B384" s="9" t="s">
        <v>5</v>
      </c>
      <c r="C384" s="4">
        <f t="shared" si="12"/>
        <v>383</v>
      </c>
      <c r="D384" s="4"/>
      <c r="E384" s="59">
        <v>0.8871</v>
      </c>
      <c r="F384" s="49">
        <v>7.7720000000000002</v>
      </c>
      <c r="G384" s="49">
        <v>1.5609999999999999</v>
      </c>
      <c r="H384" s="4">
        <v>0</v>
      </c>
      <c r="I384" s="4">
        <v>0.56200000000000006</v>
      </c>
      <c r="J384" s="4"/>
      <c r="K384" s="4"/>
      <c r="L384" s="4">
        <v>5.8</v>
      </c>
      <c r="M384" s="4"/>
      <c r="N384" s="16"/>
      <c r="O384" s="16"/>
      <c r="P384" s="16"/>
    </row>
    <row r="385" spans="1:21" x14ac:dyDescent="0.2">
      <c r="A385" s="1">
        <v>42468</v>
      </c>
      <c r="B385" s="10" t="s">
        <v>5</v>
      </c>
      <c r="C385" s="4">
        <f t="shared" si="12"/>
        <v>384</v>
      </c>
      <c r="D385" s="20"/>
      <c r="E385" s="59">
        <v>0.90980000000000005</v>
      </c>
      <c r="F385" s="97">
        <v>7.4939999999999998</v>
      </c>
      <c r="G385" s="49">
        <v>1.611</v>
      </c>
      <c r="H385" s="4">
        <v>0</v>
      </c>
      <c r="I385" s="4">
        <v>0.13</v>
      </c>
      <c r="J385" s="20"/>
      <c r="K385" s="20"/>
      <c r="L385" s="4">
        <v>5.8</v>
      </c>
      <c r="M385" s="4"/>
      <c r="N385" s="16"/>
      <c r="O385" s="16"/>
      <c r="P385" s="16"/>
    </row>
    <row r="386" spans="1:21" x14ac:dyDescent="0.2">
      <c r="A386" s="1">
        <v>42468</v>
      </c>
      <c r="B386" s="9" t="s">
        <v>6</v>
      </c>
      <c r="C386" s="4">
        <f t="shared" si="12"/>
        <v>385</v>
      </c>
      <c r="D386" s="4"/>
      <c r="E386" s="59">
        <v>0.27439999999999998</v>
      </c>
      <c r="F386" s="49">
        <v>8.2810000000000006</v>
      </c>
      <c r="G386" s="49">
        <v>1.133</v>
      </c>
      <c r="H386" s="4">
        <v>0</v>
      </c>
      <c r="I386" s="4">
        <v>0.128</v>
      </c>
      <c r="J386" s="4">
        <v>8.25</v>
      </c>
      <c r="K386" s="19">
        <v>96</v>
      </c>
      <c r="L386" s="4">
        <v>4.7</v>
      </c>
      <c r="M386" s="4"/>
      <c r="N386" s="4">
        <v>11.05</v>
      </c>
      <c r="O386" s="4">
        <v>0.93</v>
      </c>
      <c r="P386" s="16" t="s">
        <v>21</v>
      </c>
      <c r="U386">
        <f>AVERAGE(I386:I388)</f>
        <v>0.127</v>
      </c>
    </row>
    <row r="387" spans="1:21" x14ac:dyDescent="0.2">
      <c r="A387" s="1">
        <v>42468</v>
      </c>
      <c r="B387" s="9" t="s">
        <v>6</v>
      </c>
      <c r="C387" s="4">
        <f t="shared" si="12"/>
        <v>386</v>
      </c>
      <c r="D387" s="4"/>
      <c r="E387" s="59">
        <v>0.27800000000000002</v>
      </c>
      <c r="F387" s="49">
        <v>7.9290000000000003</v>
      </c>
      <c r="G387" s="49">
        <v>1.155</v>
      </c>
      <c r="H387" s="4">
        <v>2.8000000000000001E-2</v>
      </c>
      <c r="I387" s="4">
        <v>0.14199999999999999</v>
      </c>
      <c r="J387" s="4"/>
      <c r="K387" s="4"/>
      <c r="L387" s="4">
        <v>4.7</v>
      </c>
      <c r="M387" s="4"/>
      <c r="N387" s="16"/>
      <c r="O387" s="16"/>
      <c r="P387" s="16"/>
    </row>
    <row r="388" spans="1:21" x14ac:dyDescent="0.2">
      <c r="A388" s="1">
        <v>42468</v>
      </c>
      <c r="B388" s="10" t="s">
        <v>6</v>
      </c>
      <c r="C388" s="6">
        <f t="shared" si="12"/>
        <v>387</v>
      </c>
      <c r="D388" s="6"/>
      <c r="E388" s="74">
        <v>0.26619999999999999</v>
      </c>
      <c r="F388" s="48">
        <v>8.4239999999999995</v>
      </c>
      <c r="G388" s="48">
        <v>1.171</v>
      </c>
      <c r="H388" s="6">
        <v>0</v>
      </c>
      <c r="I388" s="6">
        <v>0.111</v>
      </c>
      <c r="J388" s="6"/>
      <c r="K388" s="6"/>
      <c r="L388" s="4">
        <v>4.7</v>
      </c>
      <c r="M388" s="6"/>
      <c r="N388" s="17"/>
      <c r="O388" s="17"/>
      <c r="P388" s="17"/>
    </row>
    <row r="389" spans="1:21" x14ac:dyDescent="0.2">
      <c r="A389" s="1">
        <v>42475</v>
      </c>
      <c r="B389" s="9" t="s">
        <v>2</v>
      </c>
      <c r="C389" s="4">
        <f t="shared" si="12"/>
        <v>388</v>
      </c>
      <c r="D389" s="4"/>
      <c r="E389" s="67">
        <v>13.3896</v>
      </c>
      <c r="F389" s="49">
        <v>2.319</v>
      </c>
      <c r="G389" s="49">
        <v>9.4589999999999996</v>
      </c>
      <c r="H389" s="4">
        <v>0</v>
      </c>
      <c r="I389" s="4">
        <v>0.11799999999999999</v>
      </c>
      <c r="J389" s="4">
        <v>8.09</v>
      </c>
      <c r="K389" s="4">
        <v>107.5</v>
      </c>
      <c r="L389" s="4">
        <v>11.1</v>
      </c>
      <c r="M389" s="4"/>
      <c r="N389" s="16">
        <v>5.62</v>
      </c>
      <c r="O389" s="16">
        <v>0.42899999999999999</v>
      </c>
      <c r="P389" s="16">
        <v>0.35099999999999998</v>
      </c>
      <c r="U389">
        <f>AVERAGE(I389:I391)</f>
        <v>0.11033333333333332</v>
      </c>
    </row>
    <row r="390" spans="1:21" x14ac:dyDescent="0.2">
      <c r="A390" s="1">
        <v>42475</v>
      </c>
      <c r="B390" s="9" t="s">
        <v>2</v>
      </c>
      <c r="C390" s="4">
        <f t="shared" si="12"/>
        <v>389</v>
      </c>
      <c r="D390" s="4"/>
      <c r="E390" s="67">
        <v>13.6716</v>
      </c>
      <c r="F390" s="49">
        <v>2.266</v>
      </c>
      <c r="G390" s="49">
        <v>9.8330000000000002</v>
      </c>
      <c r="H390" s="4">
        <v>0</v>
      </c>
      <c r="I390" s="4">
        <v>0.11</v>
      </c>
      <c r="J390" s="4"/>
      <c r="K390" s="4"/>
      <c r="L390" s="4">
        <v>11.1</v>
      </c>
      <c r="M390" s="4"/>
      <c r="N390" s="16"/>
      <c r="O390" s="16"/>
      <c r="P390" s="16"/>
    </row>
    <row r="391" spans="1:21" x14ac:dyDescent="0.2">
      <c r="A391" s="1">
        <v>42475</v>
      </c>
      <c r="B391" s="10" t="s">
        <v>2</v>
      </c>
      <c r="C391" s="4">
        <f t="shared" si="12"/>
        <v>390</v>
      </c>
      <c r="D391" s="4"/>
      <c r="E391" s="67">
        <v>14.2052</v>
      </c>
      <c r="F391" s="49">
        <v>2.1</v>
      </c>
      <c r="G391" s="49">
        <v>9.9239999999999995</v>
      </c>
      <c r="H391" s="4">
        <v>0</v>
      </c>
      <c r="I391" s="4">
        <v>0.10299999999999999</v>
      </c>
      <c r="J391" s="4"/>
      <c r="K391" s="4"/>
      <c r="L391" s="4">
        <v>11.1</v>
      </c>
      <c r="M391" s="4"/>
      <c r="N391" s="16"/>
      <c r="O391" s="16"/>
      <c r="P391" s="16"/>
    </row>
    <row r="392" spans="1:21" x14ac:dyDescent="0.2">
      <c r="A392" s="1">
        <v>42475</v>
      </c>
      <c r="B392" s="9" t="s">
        <v>3</v>
      </c>
      <c r="C392" s="4">
        <f t="shared" si="12"/>
        <v>391</v>
      </c>
      <c r="D392" s="4"/>
      <c r="E392" s="67">
        <v>18.061699999999998</v>
      </c>
      <c r="F392" s="49">
        <v>2.1419999999999999</v>
      </c>
      <c r="G392" s="49">
        <v>10.5</v>
      </c>
      <c r="H392" s="4">
        <v>0</v>
      </c>
      <c r="I392" s="4">
        <v>5.0999999999999997E-2</v>
      </c>
      <c r="J392" s="4">
        <v>8.2200000000000006</v>
      </c>
      <c r="K392" s="4">
        <v>121.5</v>
      </c>
      <c r="L392" s="4">
        <v>10.5</v>
      </c>
      <c r="M392" s="4"/>
      <c r="N392" s="16">
        <v>2.5099999999999998</v>
      </c>
      <c r="O392" s="16">
        <v>0.17399999999999999</v>
      </c>
      <c r="P392" s="16">
        <v>0.182</v>
      </c>
      <c r="U392">
        <f>AVERAGE(I392:I394)</f>
        <v>6.9666666666666668E-2</v>
      </c>
    </row>
    <row r="393" spans="1:21" x14ac:dyDescent="0.2">
      <c r="A393" s="1">
        <v>42475</v>
      </c>
      <c r="B393" s="9" t="s">
        <v>3</v>
      </c>
      <c r="C393" s="4">
        <f t="shared" si="12"/>
        <v>392</v>
      </c>
      <c r="D393" s="4"/>
      <c r="E393" s="67">
        <v>18.2027</v>
      </c>
      <c r="F393" s="49">
        <v>2.0649999999999999</v>
      </c>
      <c r="G393" s="49">
        <v>9.15</v>
      </c>
      <c r="H393" s="4">
        <v>0</v>
      </c>
      <c r="I393" s="4">
        <v>7.6999999999999999E-2</v>
      </c>
      <c r="J393" s="4"/>
      <c r="K393" s="4"/>
      <c r="L393" s="4">
        <v>10.5</v>
      </c>
      <c r="M393" s="4"/>
      <c r="N393" s="16"/>
      <c r="O393" s="16"/>
      <c r="P393" s="16"/>
    </row>
    <row r="394" spans="1:21" x14ac:dyDescent="0.2">
      <c r="A394" s="1">
        <v>42475</v>
      </c>
      <c r="B394" s="10" t="s">
        <v>3</v>
      </c>
      <c r="C394" s="4">
        <f t="shared" si="12"/>
        <v>393</v>
      </c>
      <c r="D394" s="4"/>
      <c r="E394" s="67">
        <v>17.628699999999998</v>
      </c>
      <c r="F394" s="49">
        <v>2.343</v>
      </c>
      <c r="G394" s="49">
        <v>11.49</v>
      </c>
      <c r="H394" s="4">
        <v>0</v>
      </c>
      <c r="I394" s="4">
        <v>8.1000000000000003E-2</v>
      </c>
      <c r="J394" s="4"/>
      <c r="K394" s="4"/>
      <c r="L394" s="4">
        <v>10.5</v>
      </c>
      <c r="M394" s="4"/>
    </row>
    <row r="395" spans="1:21" x14ac:dyDescent="0.2">
      <c r="A395" s="1">
        <v>42475</v>
      </c>
      <c r="B395" s="9" t="s">
        <v>4</v>
      </c>
      <c r="C395" s="4">
        <f t="shared" si="12"/>
        <v>394</v>
      </c>
      <c r="D395" s="4"/>
      <c r="E395" s="67">
        <v>15.846500000000001</v>
      </c>
      <c r="F395" s="49">
        <v>1.5249999999999999</v>
      </c>
      <c r="G395" s="49">
        <v>9.8109999999999999</v>
      </c>
      <c r="H395" s="4">
        <v>0</v>
      </c>
      <c r="I395" s="4">
        <v>0.22500000000000001</v>
      </c>
      <c r="J395" s="4">
        <v>7.44</v>
      </c>
      <c r="K395" s="4">
        <v>76.5</v>
      </c>
      <c r="L395" s="4">
        <v>6.3</v>
      </c>
      <c r="M395" s="4"/>
      <c r="N395" s="4">
        <v>3.18</v>
      </c>
      <c r="O395" s="4">
        <v>0.23599999999999999</v>
      </c>
      <c r="P395" s="4">
        <v>0.111</v>
      </c>
      <c r="U395">
        <f>AVERAGE(I395:I397)</f>
        <v>0.22</v>
      </c>
    </row>
    <row r="396" spans="1:21" x14ac:dyDescent="0.2">
      <c r="A396" s="1">
        <v>42475</v>
      </c>
      <c r="B396" s="9" t="s">
        <v>4</v>
      </c>
      <c r="C396" s="4">
        <f t="shared" si="12"/>
        <v>395</v>
      </c>
      <c r="D396" s="4"/>
      <c r="E396" s="67">
        <v>16.3399</v>
      </c>
      <c r="F396" s="49">
        <v>1.528</v>
      </c>
      <c r="G396" s="49">
        <v>10.39</v>
      </c>
      <c r="H396" s="4">
        <v>0</v>
      </c>
      <c r="I396" s="4">
        <v>0.21</v>
      </c>
      <c r="J396" s="4"/>
      <c r="K396" s="4"/>
      <c r="L396" s="4">
        <v>6.3</v>
      </c>
      <c r="M396" s="4"/>
      <c r="N396" s="16"/>
      <c r="O396" s="16"/>
      <c r="P396" s="16"/>
    </row>
    <row r="397" spans="1:21" x14ac:dyDescent="0.2">
      <c r="A397" s="1">
        <v>42475</v>
      </c>
      <c r="B397" s="10" t="s">
        <v>4</v>
      </c>
      <c r="C397" s="4">
        <f t="shared" si="12"/>
        <v>396</v>
      </c>
      <c r="D397" s="4"/>
      <c r="E397" s="67">
        <v>16.279499999999999</v>
      </c>
      <c r="F397" s="49">
        <v>1.53</v>
      </c>
      <c r="G397" s="49">
        <v>10.43</v>
      </c>
      <c r="H397" s="4">
        <v>0</v>
      </c>
      <c r="I397" s="4">
        <v>0.22500000000000001</v>
      </c>
      <c r="J397" s="4"/>
      <c r="K397" s="4"/>
      <c r="L397" s="4">
        <v>6.3</v>
      </c>
      <c r="M397" s="4"/>
      <c r="N397" s="16"/>
      <c r="O397" s="16"/>
      <c r="P397" s="16"/>
    </row>
    <row r="398" spans="1:21" x14ac:dyDescent="0.2">
      <c r="A398" s="1">
        <v>42475</v>
      </c>
      <c r="B398" s="9" t="s">
        <v>5</v>
      </c>
      <c r="C398" s="4">
        <f t="shared" si="12"/>
        <v>397</v>
      </c>
      <c r="D398" s="4"/>
      <c r="E398" s="59">
        <v>0.50700000000000001</v>
      </c>
      <c r="F398" s="49">
        <v>7.0010000000000003</v>
      </c>
      <c r="G398" s="97">
        <v>1.325</v>
      </c>
      <c r="H398" s="4">
        <v>0</v>
      </c>
      <c r="I398" s="4">
        <v>0.03</v>
      </c>
      <c r="J398" s="4">
        <v>8.42</v>
      </c>
      <c r="K398" s="4">
        <v>112.9</v>
      </c>
      <c r="L398" s="4">
        <v>11.2</v>
      </c>
      <c r="M398" s="4"/>
      <c r="N398" s="16" t="s">
        <v>21</v>
      </c>
      <c r="O398" s="4">
        <v>0.49199999999999999</v>
      </c>
      <c r="P398" s="16" t="s">
        <v>21</v>
      </c>
      <c r="U398">
        <f>AVERAGE(I398:I400)</f>
        <v>5.3333333333333337E-2</v>
      </c>
    </row>
    <row r="399" spans="1:21" x14ac:dyDescent="0.2">
      <c r="A399" s="1">
        <v>42475</v>
      </c>
      <c r="B399" s="9" t="s">
        <v>5</v>
      </c>
      <c r="C399" s="4">
        <f t="shared" si="12"/>
        <v>398</v>
      </c>
      <c r="D399" s="4"/>
      <c r="E399" s="59">
        <v>0.55410000000000004</v>
      </c>
      <c r="F399" s="49">
        <v>8.1549999999999994</v>
      </c>
      <c r="G399" s="49">
        <v>1.351</v>
      </c>
      <c r="H399" s="4">
        <v>0</v>
      </c>
      <c r="I399" s="4">
        <v>9.0999999999999998E-2</v>
      </c>
      <c r="J399" s="4"/>
      <c r="K399" s="4"/>
      <c r="L399" s="4">
        <v>11.2</v>
      </c>
      <c r="M399" s="4"/>
      <c r="N399" s="16"/>
      <c r="O399" s="16"/>
      <c r="P399" s="16"/>
    </row>
    <row r="400" spans="1:21" x14ac:dyDescent="0.2">
      <c r="A400" s="1">
        <v>42475</v>
      </c>
      <c r="B400" s="10" t="s">
        <v>5</v>
      </c>
      <c r="C400" s="4">
        <f t="shared" si="12"/>
        <v>399</v>
      </c>
      <c r="D400" s="20"/>
      <c r="E400" s="59">
        <v>0.55469999999999997</v>
      </c>
      <c r="F400" s="97">
        <v>7.7939999999999996</v>
      </c>
      <c r="G400" s="49">
        <v>1.36</v>
      </c>
      <c r="H400" s="20">
        <v>0</v>
      </c>
      <c r="I400" s="4">
        <v>3.9E-2</v>
      </c>
      <c r="J400" s="20"/>
      <c r="K400" s="20"/>
      <c r="L400" s="4">
        <v>11.2</v>
      </c>
      <c r="M400" s="4"/>
      <c r="N400" s="16"/>
      <c r="O400" s="16"/>
      <c r="P400" s="16"/>
    </row>
    <row r="401" spans="1:21" x14ac:dyDescent="0.2">
      <c r="A401" s="1">
        <v>42475</v>
      </c>
      <c r="B401" s="9" t="s">
        <v>6</v>
      </c>
      <c r="C401" s="20">
        <f t="shared" si="12"/>
        <v>400</v>
      </c>
      <c r="D401" s="4"/>
      <c r="E401" s="59">
        <v>4.48E-2</v>
      </c>
      <c r="F401" s="49">
        <v>7.4470000000000001</v>
      </c>
      <c r="G401" s="49">
        <v>0.95140000000000002</v>
      </c>
      <c r="H401" s="4">
        <v>0</v>
      </c>
      <c r="I401" s="4">
        <v>5.8999999999999997E-2</v>
      </c>
      <c r="J401" s="4">
        <v>8.5500000000000007</v>
      </c>
      <c r="K401" s="4">
        <v>118.3</v>
      </c>
      <c r="L401" s="4">
        <v>12.3</v>
      </c>
      <c r="M401" s="4"/>
      <c r="N401" s="4">
        <v>10.78</v>
      </c>
      <c r="O401" s="4">
        <v>0.69099999999999995</v>
      </c>
      <c r="P401" s="16" t="s">
        <v>21</v>
      </c>
      <c r="U401">
        <f>AVERAGE(I401:I403)</f>
        <v>6.2666666666666662E-2</v>
      </c>
    </row>
    <row r="402" spans="1:21" x14ac:dyDescent="0.2">
      <c r="A402" s="1">
        <v>42475</v>
      </c>
      <c r="B402" s="9" t="s">
        <v>6</v>
      </c>
      <c r="C402" s="4">
        <f t="shared" si="12"/>
        <v>401</v>
      </c>
      <c r="D402" s="4"/>
      <c r="E402" s="59">
        <v>4.5699999999999998E-2</v>
      </c>
      <c r="F402" s="49">
        <v>8.2110000000000003</v>
      </c>
      <c r="G402" s="49">
        <v>1.0529999999999999</v>
      </c>
      <c r="H402" s="4">
        <v>0</v>
      </c>
      <c r="I402" s="4">
        <v>6.9000000000000006E-2</v>
      </c>
      <c r="J402" s="4"/>
      <c r="K402" s="4"/>
      <c r="L402" s="4">
        <v>12.3</v>
      </c>
      <c r="M402" s="4"/>
    </row>
    <row r="403" spans="1:21" x14ac:dyDescent="0.2">
      <c r="A403" s="1">
        <v>42475</v>
      </c>
      <c r="B403" s="10" t="s">
        <v>6</v>
      </c>
      <c r="C403" s="6">
        <f t="shared" si="12"/>
        <v>402</v>
      </c>
      <c r="D403" s="6"/>
      <c r="E403" s="74">
        <v>4.2799999999999998E-2</v>
      </c>
      <c r="F403" s="48">
        <v>8.4930000000000003</v>
      </c>
      <c r="G403" s="48">
        <v>1.0269999999999999</v>
      </c>
      <c r="H403" s="6">
        <v>0</v>
      </c>
      <c r="I403" s="6">
        <v>0.06</v>
      </c>
      <c r="J403" s="6"/>
      <c r="K403" s="6"/>
      <c r="L403" s="4">
        <v>12.3</v>
      </c>
      <c r="M403" s="6"/>
      <c r="N403" s="5"/>
      <c r="O403" s="5"/>
      <c r="P403" s="5"/>
    </row>
    <row r="404" spans="1:21" x14ac:dyDescent="0.2">
      <c r="A404" s="1">
        <v>42482</v>
      </c>
      <c r="B404" s="9" t="s">
        <v>2</v>
      </c>
      <c r="C404" s="4">
        <f t="shared" si="12"/>
        <v>403</v>
      </c>
      <c r="D404" s="4"/>
      <c r="E404" s="67">
        <v>14.0542</v>
      </c>
      <c r="F404" s="49">
        <v>2.2200000000000002</v>
      </c>
      <c r="G404" s="49">
        <v>9.1210000000000004</v>
      </c>
      <c r="H404" s="4">
        <v>0</v>
      </c>
      <c r="I404" s="4">
        <v>0.14399999999999999</v>
      </c>
      <c r="J404" s="4">
        <v>7.88</v>
      </c>
      <c r="K404" s="19">
        <v>97</v>
      </c>
      <c r="L404" s="4">
        <v>9.9</v>
      </c>
      <c r="M404" s="4"/>
      <c r="N404" s="19">
        <v>6</v>
      </c>
      <c r="O404" s="4">
        <v>0.49</v>
      </c>
      <c r="P404" s="4">
        <v>0.158</v>
      </c>
      <c r="Q404" t="s">
        <v>130</v>
      </c>
      <c r="U404">
        <f>AVERAGE(I404:I406)</f>
        <v>0.15166666666666664</v>
      </c>
    </row>
    <row r="405" spans="1:21" x14ac:dyDescent="0.2">
      <c r="A405" s="1">
        <v>42482</v>
      </c>
      <c r="B405" s="9" t="s">
        <v>2</v>
      </c>
      <c r="C405" s="4">
        <f t="shared" si="12"/>
        <v>404</v>
      </c>
      <c r="D405" s="4"/>
      <c r="E405" s="67">
        <v>13.2386</v>
      </c>
      <c r="F405" s="49">
        <v>2.093</v>
      </c>
      <c r="G405" s="49">
        <v>9.1389999999999993</v>
      </c>
      <c r="H405" s="4">
        <v>0</v>
      </c>
      <c r="I405" s="4">
        <v>0.158</v>
      </c>
      <c r="J405" s="4"/>
      <c r="K405" s="4"/>
      <c r="L405" s="4">
        <v>9.9</v>
      </c>
      <c r="M405" s="4"/>
    </row>
    <row r="406" spans="1:21" x14ac:dyDescent="0.2">
      <c r="A406" s="1">
        <v>42482</v>
      </c>
      <c r="B406" s="10" t="s">
        <v>2</v>
      </c>
      <c r="C406" s="4">
        <f t="shared" si="12"/>
        <v>405</v>
      </c>
      <c r="D406" s="4"/>
      <c r="E406" s="67">
        <v>13.832700000000001</v>
      </c>
      <c r="F406" s="49">
        <v>2.0449999999999999</v>
      </c>
      <c r="G406" s="49">
        <v>8.923</v>
      </c>
      <c r="H406" s="4">
        <v>0</v>
      </c>
      <c r="I406" s="4">
        <v>0.153</v>
      </c>
      <c r="J406" s="4"/>
      <c r="K406" s="4"/>
      <c r="L406" s="4">
        <v>9.9</v>
      </c>
      <c r="M406" s="4"/>
    </row>
    <row r="407" spans="1:21" x14ac:dyDescent="0.2">
      <c r="A407" s="1">
        <v>42482</v>
      </c>
      <c r="B407" s="9" t="s">
        <v>3</v>
      </c>
      <c r="C407" s="4">
        <f t="shared" si="12"/>
        <v>406</v>
      </c>
      <c r="D407" s="4"/>
      <c r="E407" s="67">
        <v>17.2864</v>
      </c>
      <c r="F407" s="49">
        <v>2.2789999999999999</v>
      </c>
      <c r="G407" s="49">
        <v>10.7</v>
      </c>
      <c r="H407" s="4">
        <v>0</v>
      </c>
      <c r="I407" s="4">
        <v>0.122</v>
      </c>
      <c r="J407" s="4">
        <v>7.91</v>
      </c>
      <c r="K407" s="4">
        <v>89.4</v>
      </c>
      <c r="L407" s="4">
        <v>9.6</v>
      </c>
      <c r="M407" s="4"/>
      <c r="N407" s="4">
        <v>2.4500000000000002</v>
      </c>
      <c r="O407" s="4">
        <v>0.19</v>
      </c>
      <c r="P407" s="4">
        <v>0.22</v>
      </c>
      <c r="U407">
        <f>AVERAGE(I407:I409)</f>
        <v>0.10999999999999999</v>
      </c>
    </row>
    <row r="408" spans="1:21" x14ac:dyDescent="0.2">
      <c r="A408" s="1">
        <v>42482</v>
      </c>
      <c r="B408" s="9" t="s">
        <v>3</v>
      </c>
      <c r="C408" s="4">
        <f t="shared" si="12"/>
        <v>407</v>
      </c>
      <c r="D408" s="4"/>
      <c r="E408" s="67">
        <v>15.8767</v>
      </c>
      <c r="F408" s="49">
        <v>2.3050000000000002</v>
      </c>
      <c r="G408" s="49">
        <v>10.53</v>
      </c>
      <c r="H408" s="4">
        <v>0</v>
      </c>
      <c r="I408" s="4">
        <v>0.10299999999999999</v>
      </c>
      <c r="J408" s="4"/>
      <c r="K408" s="4"/>
      <c r="L408" s="4">
        <v>9.6</v>
      </c>
      <c r="M408" s="4"/>
    </row>
    <row r="409" spans="1:21" x14ac:dyDescent="0.2">
      <c r="A409" s="1">
        <v>42482</v>
      </c>
      <c r="B409" s="10" t="s">
        <v>3</v>
      </c>
      <c r="C409" s="4">
        <f t="shared" si="12"/>
        <v>408</v>
      </c>
      <c r="D409" s="4"/>
      <c r="E409" s="67">
        <v>13.450100000000001</v>
      </c>
      <c r="F409" s="49">
        <v>2.08</v>
      </c>
      <c r="G409" s="49">
        <v>8.3770000000000007</v>
      </c>
      <c r="H409" s="4">
        <v>0</v>
      </c>
      <c r="I409" s="4">
        <v>0.105</v>
      </c>
      <c r="J409" s="4"/>
      <c r="K409" s="4"/>
      <c r="L409" s="4">
        <v>9.6</v>
      </c>
      <c r="M409" s="4"/>
    </row>
    <row r="410" spans="1:21" x14ac:dyDescent="0.2">
      <c r="A410" s="1">
        <v>42482</v>
      </c>
      <c r="B410" s="9" t="s">
        <v>4</v>
      </c>
      <c r="C410" s="4">
        <f t="shared" si="12"/>
        <v>409</v>
      </c>
      <c r="D410" s="4"/>
      <c r="E410" s="67">
        <v>14.215299999999999</v>
      </c>
      <c r="F410" s="49">
        <v>1.3819999999999999</v>
      </c>
      <c r="G410" s="49">
        <v>9.5210000000000008</v>
      </c>
      <c r="H410" s="4">
        <v>0</v>
      </c>
      <c r="I410" s="4">
        <v>0.23499999999999999</v>
      </c>
      <c r="J410" s="4">
        <v>7.39</v>
      </c>
      <c r="K410" s="4">
        <v>74.3</v>
      </c>
      <c r="L410" s="4">
        <v>7.2</v>
      </c>
      <c r="M410" s="4"/>
      <c r="N410" s="4">
        <v>3.18</v>
      </c>
      <c r="O410" s="4">
        <v>0.22</v>
      </c>
      <c r="P410" s="4">
        <v>8.3000000000000004E-2</v>
      </c>
      <c r="U410">
        <f>AVERAGE(I410:I412)</f>
        <v>0.219</v>
      </c>
    </row>
    <row r="411" spans="1:21" x14ac:dyDescent="0.2">
      <c r="A411" s="1">
        <v>42482</v>
      </c>
      <c r="B411" s="9" t="s">
        <v>4</v>
      </c>
      <c r="C411" s="4">
        <f t="shared" si="12"/>
        <v>410</v>
      </c>
      <c r="D411" s="4"/>
      <c r="E411" s="67">
        <v>14.940300000000001</v>
      </c>
      <c r="F411" s="49">
        <v>1.6679999999999999</v>
      </c>
      <c r="G411" s="49">
        <v>10.14</v>
      </c>
      <c r="H411" s="4">
        <v>0</v>
      </c>
      <c r="I411" s="4">
        <v>0.22500000000000001</v>
      </c>
      <c r="J411" s="4"/>
      <c r="K411" s="4"/>
      <c r="L411" s="4">
        <v>7.2</v>
      </c>
      <c r="M411" s="4"/>
    </row>
    <row r="412" spans="1:21" x14ac:dyDescent="0.2">
      <c r="A412" s="1">
        <v>42482</v>
      </c>
      <c r="B412" s="10" t="s">
        <v>4</v>
      </c>
      <c r="C412" s="4">
        <f t="shared" si="12"/>
        <v>411</v>
      </c>
      <c r="D412" s="4"/>
      <c r="E412" s="67">
        <v>13.9132</v>
      </c>
      <c r="F412" s="49">
        <v>1.591</v>
      </c>
      <c r="G412" s="49">
        <v>10.06</v>
      </c>
      <c r="H412" s="4">
        <v>0</v>
      </c>
      <c r="I412" s="4">
        <v>0.19700000000000001</v>
      </c>
      <c r="J412" s="4"/>
      <c r="K412" s="4"/>
      <c r="L412" s="4">
        <v>7.2</v>
      </c>
      <c r="M412" s="4"/>
    </row>
    <row r="413" spans="1:21" x14ac:dyDescent="0.2">
      <c r="A413" s="1">
        <v>42482</v>
      </c>
      <c r="B413" s="9" t="s">
        <v>5</v>
      </c>
      <c r="C413" s="4">
        <f t="shared" si="12"/>
        <v>412</v>
      </c>
      <c r="D413" s="4"/>
      <c r="E413" s="59">
        <v>0.93210000000000004</v>
      </c>
      <c r="F413" s="49">
        <v>7.5990000000000002</v>
      </c>
      <c r="G413" s="97">
        <v>1.5760000000000001</v>
      </c>
      <c r="H413" s="4">
        <v>0</v>
      </c>
      <c r="I413" s="4">
        <v>0.14599999999999999</v>
      </c>
      <c r="J413" s="4">
        <v>7.62</v>
      </c>
      <c r="K413" s="4">
        <v>87.3</v>
      </c>
      <c r="L413" s="4">
        <v>12.5</v>
      </c>
      <c r="M413" s="4"/>
      <c r="N413" s="4">
        <v>8.1</v>
      </c>
      <c r="O413" s="4">
        <v>0.56999999999999995</v>
      </c>
      <c r="P413" s="4">
        <v>6.2E-2</v>
      </c>
      <c r="U413">
        <f>AVERAGE(I413:I415)</f>
        <v>8.5000000000000006E-2</v>
      </c>
    </row>
    <row r="414" spans="1:21" x14ac:dyDescent="0.2">
      <c r="A414" s="1">
        <v>42482</v>
      </c>
      <c r="B414" s="9" t="s">
        <v>5</v>
      </c>
      <c r="C414" s="4">
        <f t="shared" si="12"/>
        <v>413</v>
      </c>
      <c r="D414" s="4"/>
      <c r="E414" s="59">
        <v>0.65149999999999997</v>
      </c>
      <c r="F414" s="49">
        <v>6.1360000000000001</v>
      </c>
      <c r="G414" s="49">
        <v>1.3069999999999999</v>
      </c>
      <c r="H414" s="4">
        <v>0</v>
      </c>
      <c r="I414" s="4">
        <v>4.8000000000000001E-2</v>
      </c>
      <c r="J414" s="4"/>
      <c r="K414" s="4"/>
      <c r="L414" s="4">
        <v>12.5</v>
      </c>
      <c r="M414" s="4"/>
    </row>
    <row r="415" spans="1:21" x14ac:dyDescent="0.2">
      <c r="A415" s="1">
        <v>42482</v>
      </c>
      <c r="B415" s="10" t="s">
        <v>5</v>
      </c>
      <c r="C415" s="4">
        <f t="shared" si="12"/>
        <v>414</v>
      </c>
      <c r="D415" s="20"/>
      <c r="E415" s="59">
        <v>0.96489999999999998</v>
      </c>
      <c r="F415" s="97">
        <v>8.2110000000000003</v>
      </c>
      <c r="G415" s="49">
        <v>1.5720000000000001</v>
      </c>
      <c r="H415" s="20">
        <v>0</v>
      </c>
      <c r="I415" s="4">
        <v>6.0999999999999999E-2</v>
      </c>
      <c r="J415" s="20"/>
      <c r="K415" s="20"/>
      <c r="L415" s="4">
        <v>12.5</v>
      </c>
      <c r="M415" s="4"/>
    </row>
    <row r="416" spans="1:21" x14ac:dyDescent="0.2">
      <c r="A416" s="1">
        <v>42482</v>
      </c>
      <c r="B416" s="9" t="s">
        <v>6</v>
      </c>
      <c r="C416" s="4">
        <f t="shared" si="12"/>
        <v>415</v>
      </c>
      <c r="D416" s="4"/>
      <c r="E416" s="59">
        <v>0.2107</v>
      </c>
      <c r="F416" s="49">
        <v>9.8279999999999994</v>
      </c>
      <c r="G416" s="49">
        <v>1.28</v>
      </c>
      <c r="H416" s="4">
        <v>0.01</v>
      </c>
      <c r="I416" s="4">
        <v>0.127</v>
      </c>
      <c r="J416" s="4">
        <v>8.0399999999999991</v>
      </c>
      <c r="K416" s="4">
        <v>88.7</v>
      </c>
      <c r="L416" s="4">
        <v>13.5</v>
      </c>
      <c r="M416" s="4"/>
      <c r="N416" s="4">
        <v>10.9</v>
      </c>
      <c r="O416" s="4">
        <v>0.65600000000000003</v>
      </c>
      <c r="P416" s="4">
        <v>7.8E-2</v>
      </c>
      <c r="U416">
        <f>AVERAGE(I416:I418)</f>
        <v>0.11466666666666665</v>
      </c>
    </row>
    <row r="417" spans="1:21" x14ac:dyDescent="0.2">
      <c r="A417" s="1">
        <v>42482</v>
      </c>
      <c r="B417" s="9" t="s">
        <v>6</v>
      </c>
      <c r="C417" s="4">
        <f t="shared" si="12"/>
        <v>416</v>
      </c>
      <c r="D417" s="4"/>
      <c r="E417" s="59">
        <v>0.21659999999999999</v>
      </c>
      <c r="F417" s="49">
        <v>9.6829999999999998</v>
      </c>
      <c r="G417" s="49">
        <v>1.2270000000000001</v>
      </c>
      <c r="H417" s="4">
        <v>1.4999999999999999E-2</v>
      </c>
      <c r="I417" s="4">
        <v>0.11700000000000001</v>
      </c>
      <c r="J417" s="4"/>
      <c r="K417" s="4"/>
      <c r="L417" s="4">
        <v>13.5</v>
      </c>
      <c r="M417" s="4"/>
    </row>
    <row r="418" spans="1:21" x14ac:dyDescent="0.2">
      <c r="A418" s="1">
        <v>42482</v>
      </c>
      <c r="B418" s="10" t="s">
        <v>6</v>
      </c>
      <c r="C418" s="6">
        <f t="shared" si="12"/>
        <v>417</v>
      </c>
      <c r="D418" s="6"/>
      <c r="E418" s="74">
        <v>0.23350000000000001</v>
      </c>
      <c r="F418" s="48">
        <v>8.8610000000000007</v>
      </c>
      <c r="G418" s="48">
        <v>1.1990000000000001</v>
      </c>
      <c r="H418" s="6">
        <v>1.6E-2</v>
      </c>
      <c r="I418" s="6">
        <v>0.1</v>
      </c>
      <c r="J418" s="6"/>
      <c r="K418" s="6"/>
      <c r="L418" s="4">
        <v>13.5</v>
      </c>
      <c r="M418" s="6"/>
      <c r="N418" s="5"/>
      <c r="O418" s="5"/>
      <c r="P418" s="5"/>
    </row>
    <row r="419" spans="1:21" x14ac:dyDescent="0.2">
      <c r="A419" s="1">
        <v>42489</v>
      </c>
      <c r="B419" s="9" t="s">
        <v>2</v>
      </c>
      <c r="C419" s="4">
        <f t="shared" si="12"/>
        <v>418</v>
      </c>
      <c r="D419" s="4"/>
      <c r="E419" s="59">
        <v>11.8332</v>
      </c>
      <c r="F419" s="49">
        <v>1.968</v>
      </c>
      <c r="G419" s="49">
        <v>9.1579999999999995</v>
      </c>
      <c r="H419" s="4">
        <v>0</v>
      </c>
      <c r="I419" s="4">
        <v>0.183</v>
      </c>
      <c r="J419" s="4">
        <v>8.0399999999999991</v>
      </c>
      <c r="K419" s="4">
        <v>105.6</v>
      </c>
      <c r="L419" s="4">
        <v>7.8</v>
      </c>
      <c r="M419" s="4"/>
      <c r="N419" s="4">
        <v>6.19</v>
      </c>
      <c r="O419" s="4">
        <v>0.42</v>
      </c>
      <c r="P419" s="75">
        <f>1/6.2</f>
        <v>0.16129032258064516</v>
      </c>
      <c r="Q419" t="s">
        <v>129</v>
      </c>
      <c r="U419">
        <f>AVERAGE(I419:I421)</f>
        <v>0.19499999999999998</v>
      </c>
    </row>
    <row r="420" spans="1:21" x14ac:dyDescent="0.2">
      <c r="A420" s="1">
        <v>42489</v>
      </c>
      <c r="B420" s="9" t="s">
        <v>2</v>
      </c>
      <c r="C420" s="4">
        <f t="shared" si="12"/>
        <v>419</v>
      </c>
      <c r="D420" s="4"/>
      <c r="E420" s="59">
        <v>12.0586</v>
      </c>
      <c r="F420" s="49">
        <v>1.923</v>
      </c>
      <c r="G420" s="49">
        <v>8.6440000000000001</v>
      </c>
      <c r="H420" s="4">
        <v>0</v>
      </c>
      <c r="I420" s="4">
        <v>0.187</v>
      </c>
      <c r="J420" s="4"/>
      <c r="K420" s="4"/>
      <c r="L420" s="4">
        <v>7.8</v>
      </c>
      <c r="M420" s="4"/>
    </row>
    <row r="421" spans="1:21" x14ac:dyDescent="0.2">
      <c r="A421" s="1">
        <v>42489</v>
      </c>
      <c r="B421" s="10" t="s">
        <v>2</v>
      </c>
      <c r="C421" s="4">
        <f t="shared" si="12"/>
        <v>420</v>
      </c>
      <c r="D421" s="4"/>
      <c r="E421" s="59">
        <v>11.955299999999999</v>
      </c>
      <c r="F421" s="49">
        <v>2.0299999999999998</v>
      </c>
      <c r="G421" s="49">
        <v>9.3740000000000006</v>
      </c>
      <c r="H421" s="4">
        <v>0</v>
      </c>
      <c r="I421" s="4">
        <v>0.215</v>
      </c>
      <c r="J421" s="4"/>
      <c r="K421" s="4"/>
      <c r="L421" s="4">
        <v>7.8</v>
      </c>
      <c r="M421" s="4"/>
    </row>
    <row r="422" spans="1:21" x14ac:dyDescent="0.2">
      <c r="A422" s="1">
        <v>42489</v>
      </c>
      <c r="B422" s="9" t="s">
        <v>3</v>
      </c>
      <c r="C422" s="4">
        <f t="shared" si="12"/>
        <v>421</v>
      </c>
      <c r="D422" s="4"/>
      <c r="E422" s="59">
        <v>15.1945</v>
      </c>
      <c r="F422" s="49">
        <v>2.3980000000000001</v>
      </c>
      <c r="G422" s="49">
        <v>11.97</v>
      </c>
      <c r="H422" s="4">
        <v>0</v>
      </c>
      <c r="I422" s="4">
        <v>0.192</v>
      </c>
      <c r="J422" s="4">
        <v>8.02</v>
      </c>
      <c r="K422" s="4">
        <v>100.2</v>
      </c>
      <c r="L422" s="4">
        <v>7.3</v>
      </c>
      <c r="M422" s="4"/>
      <c r="N422" s="4">
        <v>2.4500000000000002</v>
      </c>
      <c r="O422" s="4">
        <v>0.15</v>
      </c>
      <c r="P422" s="75">
        <f>1/5.5</f>
        <v>0.18181818181818182</v>
      </c>
      <c r="U422">
        <f>AVERAGE(I422:I424)</f>
        <v>0.18733333333333335</v>
      </c>
    </row>
    <row r="423" spans="1:21" x14ac:dyDescent="0.2">
      <c r="A423" s="1">
        <v>42489</v>
      </c>
      <c r="B423" s="9" t="s">
        <v>3</v>
      </c>
      <c r="C423" s="4">
        <f t="shared" si="12"/>
        <v>422</v>
      </c>
      <c r="D423" s="4"/>
      <c r="E423" s="59">
        <v>15.0443</v>
      </c>
      <c r="F423" s="49">
        <v>2.407</v>
      </c>
      <c r="G423" s="49">
        <v>11.99</v>
      </c>
      <c r="H423" s="4">
        <v>0</v>
      </c>
      <c r="I423" s="4">
        <v>0.2</v>
      </c>
      <c r="J423" s="4"/>
      <c r="K423" s="4"/>
      <c r="L423" s="4">
        <v>7.3</v>
      </c>
      <c r="M423" s="4"/>
    </row>
    <row r="424" spans="1:21" x14ac:dyDescent="0.2">
      <c r="A424" s="1">
        <v>42489</v>
      </c>
      <c r="B424" s="10" t="s">
        <v>3</v>
      </c>
      <c r="C424" s="4">
        <f t="shared" si="12"/>
        <v>423</v>
      </c>
      <c r="D424" s="4"/>
      <c r="E424" s="59">
        <v>15.9175</v>
      </c>
      <c r="F424" s="49">
        <v>2.262</v>
      </c>
      <c r="G424" s="49">
        <v>11.75</v>
      </c>
      <c r="H424" s="4">
        <v>0</v>
      </c>
      <c r="I424" s="4">
        <v>0.17</v>
      </c>
      <c r="J424" s="4"/>
      <c r="K424" s="4"/>
      <c r="L424" s="4">
        <v>7.3</v>
      </c>
      <c r="M424" s="4"/>
    </row>
    <row r="425" spans="1:21" x14ac:dyDescent="0.2">
      <c r="A425" s="1">
        <v>42489</v>
      </c>
      <c r="B425" s="9" t="s">
        <v>4</v>
      </c>
      <c r="C425" s="4">
        <f t="shared" si="12"/>
        <v>424</v>
      </c>
      <c r="D425" s="4"/>
      <c r="E425" s="59">
        <v>12.5374</v>
      </c>
      <c r="F425" s="49">
        <v>1.552</v>
      </c>
      <c r="G425" s="49">
        <v>9.0730000000000004</v>
      </c>
      <c r="H425" s="4">
        <v>0</v>
      </c>
      <c r="I425" s="4">
        <v>0.24199999999999999</v>
      </c>
      <c r="J425" s="4">
        <v>7.28</v>
      </c>
      <c r="K425" s="4">
        <v>77.900000000000006</v>
      </c>
      <c r="L425" s="4">
        <v>7.9</v>
      </c>
      <c r="M425" s="4"/>
      <c r="N425" s="4">
        <v>3.18</v>
      </c>
      <c r="O425" s="4">
        <v>0.21</v>
      </c>
      <c r="P425" s="75">
        <f>1.8/10.1</f>
        <v>0.17821782178217824</v>
      </c>
      <c r="U425">
        <f>AVERAGE(I425:I427)</f>
        <v>0.245</v>
      </c>
    </row>
    <row r="426" spans="1:21" x14ac:dyDescent="0.2">
      <c r="A426" s="1">
        <v>42489</v>
      </c>
      <c r="B426" s="9" t="s">
        <v>4</v>
      </c>
      <c r="C426" s="4">
        <f t="shared" si="12"/>
        <v>425</v>
      </c>
      <c r="D426" s="4"/>
      <c r="E426" s="59">
        <v>13.194699999999999</v>
      </c>
      <c r="F426" s="49">
        <v>1.9730000000000001</v>
      </c>
      <c r="G426" s="49">
        <v>10.06</v>
      </c>
      <c r="H426" s="4">
        <v>0</v>
      </c>
      <c r="I426" s="4">
        <v>0.23</v>
      </c>
      <c r="J426" s="4"/>
      <c r="K426" s="4"/>
      <c r="L426" s="4">
        <v>7.9</v>
      </c>
      <c r="M426" s="4"/>
    </row>
    <row r="427" spans="1:21" x14ac:dyDescent="0.2">
      <c r="A427" s="1">
        <v>42489</v>
      </c>
      <c r="B427" s="10" t="s">
        <v>4</v>
      </c>
      <c r="C427" s="4">
        <f t="shared" si="12"/>
        <v>426</v>
      </c>
      <c r="D427" s="4"/>
      <c r="E427" s="59">
        <v>13.4763</v>
      </c>
      <c r="F427" s="49">
        <v>1.9950000000000001</v>
      </c>
      <c r="G427" s="49">
        <v>9.9280000000000008</v>
      </c>
      <c r="H427" s="4">
        <v>0</v>
      </c>
      <c r="I427" s="4">
        <v>0.26300000000000001</v>
      </c>
      <c r="J427" s="4"/>
      <c r="K427" s="4"/>
      <c r="L427" s="4">
        <v>7.9</v>
      </c>
      <c r="M427" s="4"/>
    </row>
    <row r="428" spans="1:21" x14ac:dyDescent="0.2">
      <c r="A428" s="1">
        <v>42489</v>
      </c>
      <c r="B428" s="9" t="s">
        <v>5</v>
      </c>
      <c r="C428" s="4">
        <f t="shared" ref="C428:C491" si="13">C427+1</f>
        <v>427</v>
      </c>
      <c r="D428" s="4"/>
      <c r="E428" s="59">
        <v>0.88180000000000003</v>
      </c>
      <c r="F428" s="49">
        <v>6.407</v>
      </c>
      <c r="G428" s="97">
        <v>1.278</v>
      </c>
      <c r="H428" s="4">
        <v>0</v>
      </c>
      <c r="I428" s="4">
        <v>0.10199999999999999</v>
      </c>
      <c r="J428" s="4">
        <v>8.01</v>
      </c>
      <c r="K428" s="4">
        <v>103.5</v>
      </c>
      <c r="L428" s="4">
        <v>7.7</v>
      </c>
      <c r="M428" s="4"/>
      <c r="N428" s="4">
        <v>8.1</v>
      </c>
      <c r="O428" s="4">
        <v>0.5</v>
      </c>
      <c r="P428" s="75">
        <f>2/25.2</f>
        <v>7.9365079365079361E-2</v>
      </c>
      <c r="U428">
        <f>AVERAGE(I428:I430)</f>
        <v>0.11199999999999999</v>
      </c>
    </row>
    <row r="429" spans="1:21" x14ac:dyDescent="0.2">
      <c r="A429" s="1">
        <v>42489</v>
      </c>
      <c r="B429" s="9" t="s">
        <v>5</v>
      </c>
      <c r="C429" s="4">
        <f t="shared" si="13"/>
        <v>428</v>
      </c>
      <c r="D429" s="4"/>
      <c r="E429" s="59">
        <v>0.57650000000000001</v>
      </c>
      <c r="F429" s="49">
        <v>6.6959999999999997</v>
      </c>
      <c r="G429" s="49">
        <v>1.33</v>
      </c>
      <c r="H429" s="4">
        <v>0</v>
      </c>
      <c r="I429" s="4">
        <v>0.11600000000000001</v>
      </c>
      <c r="J429" s="4"/>
      <c r="K429" s="4"/>
      <c r="L429" s="4">
        <v>7.7</v>
      </c>
      <c r="M429" s="4"/>
    </row>
    <row r="430" spans="1:21" x14ac:dyDescent="0.2">
      <c r="A430" s="1">
        <v>42489</v>
      </c>
      <c r="B430" s="10" t="s">
        <v>5</v>
      </c>
      <c r="C430" s="4">
        <f t="shared" si="13"/>
        <v>429</v>
      </c>
      <c r="D430" s="20"/>
      <c r="E430" s="59">
        <v>0.86660000000000004</v>
      </c>
      <c r="F430" s="97">
        <v>8.0139999999999993</v>
      </c>
      <c r="G430" s="49">
        <v>1.63</v>
      </c>
      <c r="H430" s="20">
        <v>0</v>
      </c>
      <c r="I430" s="4">
        <v>0.11799999999999999</v>
      </c>
      <c r="J430" s="20"/>
      <c r="K430" s="20"/>
      <c r="L430" s="4">
        <v>7.7</v>
      </c>
      <c r="M430" s="4"/>
    </row>
    <row r="431" spans="1:21" x14ac:dyDescent="0.2">
      <c r="A431" s="1">
        <v>42489</v>
      </c>
      <c r="B431" s="9" t="s">
        <v>6</v>
      </c>
      <c r="C431" s="4">
        <f t="shared" si="13"/>
        <v>430</v>
      </c>
      <c r="D431" s="4"/>
      <c r="E431" s="59">
        <v>0.2167</v>
      </c>
      <c r="F431" s="49">
        <v>9.4209999999999994</v>
      </c>
      <c r="G431" s="49">
        <v>1.204</v>
      </c>
      <c r="H431" s="4">
        <v>0</v>
      </c>
      <c r="I431" s="4">
        <v>0.121</v>
      </c>
      <c r="J431" s="4">
        <v>8.06</v>
      </c>
      <c r="K431" s="4">
        <v>109.5</v>
      </c>
      <c r="L431" s="19">
        <v>11</v>
      </c>
      <c r="M431" s="19"/>
      <c r="N431" s="4">
        <v>11.4</v>
      </c>
      <c r="O431" s="4">
        <v>0.71</v>
      </c>
      <c r="P431" s="75">
        <f>2/12.8</f>
        <v>0.15625</v>
      </c>
      <c r="U431">
        <f>AVERAGE(I431:I433)</f>
        <v>0.12933333333333333</v>
      </c>
    </row>
    <row r="432" spans="1:21" x14ac:dyDescent="0.2">
      <c r="A432" s="1">
        <v>42489</v>
      </c>
      <c r="B432" s="9" t="s">
        <v>6</v>
      </c>
      <c r="C432" s="4">
        <f t="shared" si="13"/>
        <v>431</v>
      </c>
      <c r="D432" s="4"/>
      <c r="E432" s="59">
        <v>0.21179999999999999</v>
      </c>
      <c r="F432" s="49">
        <v>9.423</v>
      </c>
      <c r="G432" s="49">
        <v>1.141</v>
      </c>
      <c r="H432" s="4">
        <v>0</v>
      </c>
      <c r="I432" s="4">
        <v>0.11899999999999999</v>
      </c>
      <c r="J432" s="4"/>
      <c r="K432" s="4"/>
      <c r="L432" s="19">
        <v>11</v>
      </c>
      <c r="M432" s="4"/>
    </row>
    <row r="433" spans="1:21" x14ac:dyDescent="0.2">
      <c r="A433" s="1">
        <v>42489</v>
      </c>
      <c r="B433" s="10" t="s">
        <v>6</v>
      </c>
      <c r="C433" s="6">
        <f t="shared" si="13"/>
        <v>432</v>
      </c>
      <c r="D433" s="6"/>
      <c r="E433" s="74">
        <v>0.17299999999999999</v>
      </c>
      <c r="F433" s="48">
        <v>9.3149999999999995</v>
      </c>
      <c r="G433" s="48">
        <v>1.1319999999999999</v>
      </c>
      <c r="H433" s="6">
        <v>0</v>
      </c>
      <c r="I433" s="6">
        <v>0.14799999999999999</v>
      </c>
      <c r="J433" s="6"/>
      <c r="K433" s="6"/>
      <c r="L433" s="19">
        <v>11</v>
      </c>
      <c r="M433" s="6"/>
      <c r="N433" s="5"/>
      <c r="O433" s="5"/>
      <c r="P433" s="5"/>
    </row>
    <row r="434" spans="1:21" x14ac:dyDescent="0.2">
      <c r="A434" s="1">
        <v>42496</v>
      </c>
      <c r="B434" s="9" t="s">
        <v>2</v>
      </c>
      <c r="C434" s="4">
        <f t="shared" si="13"/>
        <v>433</v>
      </c>
      <c r="D434" s="4"/>
      <c r="E434" s="59">
        <v>12.6783</v>
      </c>
      <c r="F434" s="49">
        <v>2.7770000000000001</v>
      </c>
      <c r="G434" s="49">
        <v>11.46</v>
      </c>
      <c r="H434" s="4">
        <v>0</v>
      </c>
      <c r="I434" s="4">
        <v>0.13</v>
      </c>
      <c r="J434" s="4">
        <v>8.1300000000000008</v>
      </c>
      <c r="K434" s="4">
        <v>97.6</v>
      </c>
      <c r="L434" s="4">
        <v>11.1</v>
      </c>
      <c r="M434" s="4"/>
      <c r="N434" s="4">
        <v>6.03</v>
      </c>
      <c r="O434" s="4">
        <v>0.37</v>
      </c>
      <c r="P434" s="75">
        <f>1/9</f>
        <v>0.1111111111111111</v>
      </c>
      <c r="U434">
        <f>AVERAGE(I434:I436)</f>
        <v>0.13033333333333333</v>
      </c>
    </row>
    <row r="435" spans="1:21" x14ac:dyDescent="0.2">
      <c r="A435" s="1">
        <v>42496</v>
      </c>
      <c r="B435" s="9" t="s">
        <v>2</v>
      </c>
      <c r="C435" s="4">
        <f t="shared" si="13"/>
        <v>434</v>
      </c>
      <c r="D435" s="4"/>
      <c r="E435" s="59">
        <v>11.776899999999999</v>
      </c>
      <c r="F435" s="49">
        <v>2.8769999999999998</v>
      </c>
      <c r="G435" s="49">
        <v>11.21</v>
      </c>
      <c r="H435" s="4">
        <v>0</v>
      </c>
      <c r="I435" s="4">
        <v>0.13300000000000001</v>
      </c>
      <c r="J435" s="4"/>
      <c r="K435" s="4"/>
      <c r="L435" s="4">
        <v>11.1</v>
      </c>
      <c r="M435" s="4"/>
    </row>
    <row r="436" spans="1:21" x14ac:dyDescent="0.2">
      <c r="A436" s="1">
        <v>42496</v>
      </c>
      <c r="B436" s="10" t="s">
        <v>2</v>
      </c>
      <c r="C436" s="20">
        <f t="shared" si="13"/>
        <v>435</v>
      </c>
      <c r="D436" s="20"/>
      <c r="E436" s="99">
        <v>7.1199000000000003</v>
      </c>
      <c r="F436" s="97">
        <v>1.244</v>
      </c>
      <c r="G436" s="97">
        <v>4.4349999999999996</v>
      </c>
      <c r="H436" s="20">
        <v>0</v>
      </c>
      <c r="I436" s="4">
        <v>0.128</v>
      </c>
      <c r="J436" s="20"/>
      <c r="K436" s="20"/>
      <c r="L436" s="4">
        <v>11.1</v>
      </c>
      <c r="M436" s="4"/>
    </row>
    <row r="437" spans="1:21" x14ac:dyDescent="0.2">
      <c r="A437" s="1">
        <v>42496</v>
      </c>
      <c r="B437" s="9" t="s">
        <v>3</v>
      </c>
      <c r="C437" s="4">
        <f t="shared" si="13"/>
        <v>436</v>
      </c>
      <c r="D437" s="4"/>
      <c r="E437" s="59">
        <v>15.081899999999999</v>
      </c>
      <c r="F437" s="49">
        <v>2.093</v>
      </c>
      <c r="G437" s="49">
        <v>8.9559999999999995</v>
      </c>
      <c r="H437" s="4">
        <v>4.9000000000000002E-2</v>
      </c>
      <c r="I437" s="4">
        <v>0.246</v>
      </c>
      <c r="J437" s="4">
        <v>8.08</v>
      </c>
      <c r="K437" s="4">
        <v>77.8</v>
      </c>
      <c r="L437" s="4">
        <v>11.5</v>
      </c>
      <c r="M437" s="4"/>
      <c r="N437" s="4">
        <v>2.29</v>
      </c>
      <c r="O437" s="4">
        <v>0.115</v>
      </c>
      <c r="P437" s="75">
        <f>2/17.4</f>
        <v>0.1149425287356322</v>
      </c>
      <c r="U437">
        <f>AVERAGE(I437:I439)</f>
        <v>0.22766666666666668</v>
      </c>
    </row>
    <row r="438" spans="1:21" x14ac:dyDescent="0.2">
      <c r="A438" s="1">
        <v>42496</v>
      </c>
      <c r="B438" s="9" t="s">
        <v>3</v>
      </c>
      <c r="C438" s="4">
        <f t="shared" si="13"/>
        <v>437</v>
      </c>
      <c r="D438" s="4"/>
      <c r="E438" s="59">
        <v>15.448</v>
      </c>
      <c r="F438" s="49">
        <v>2.343</v>
      </c>
      <c r="G438" s="49">
        <v>8.4019999999999992</v>
      </c>
      <c r="H438" s="4">
        <v>4.1000000000000002E-2</v>
      </c>
      <c r="I438" s="4">
        <v>0.182</v>
      </c>
      <c r="J438" s="4"/>
      <c r="K438" s="4"/>
      <c r="L438" s="4">
        <v>11.5</v>
      </c>
      <c r="M438" s="4"/>
    </row>
    <row r="439" spans="1:21" x14ac:dyDescent="0.2">
      <c r="A439" s="1">
        <v>42496</v>
      </c>
      <c r="B439" s="10" t="s">
        <v>3</v>
      </c>
      <c r="C439" s="20">
        <f t="shared" si="13"/>
        <v>438</v>
      </c>
      <c r="D439" s="20"/>
      <c r="E439" s="64">
        <v>12.988099999999999</v>
      </c>
      <c r="F439" s="97">
        <v>1.974</v>
      </c>
      <c r="G439" s="97">
        <v>8.0210000000000008</v>
      </c>
      <c r="H439" s="20">
        <v>2.4940000000000002</v>
      </c>
      <c r="I439" s="20">
        <v>0.255</v>
      </c>
      <c r="J439" s="20"/>
      <c r="K439" s="20"/>
      <c r="L439" s="4">
        <v>11.5</v>
      </c>
      <c r="M439" s="20"/>
      <c r="N439" s="92"/>
      <c r="O439" s="92"/>
      <c r="P439" s="92"/>
    </row>
    <row r="440" spans="1:21" x14ac:dyDescent="0.2">
      <c r="A440" s="1">
        <v>42496</v>
      </c>
      <c r="B440" s="9" t="s">
        <v>4</v>
      </c>
      <c r="C440" s="4">
        <f t="shared" si="13"/>
        <v>439</v>
      </c>
      <c r="D440" s="4"/>
      <c r="E440" s="58">
        <v>8.0869999999999997</v>
      </c>
      <c r="F440" s="49">
        <v>1.07</v>
      </c>
      <c r="G440" s="49">
        <v>5.0990000000000002</v>
      </c>
      <c r="H440" s="4">
        <v>0</v>
      </c>
      <c r="I440" s="4">
        <v>0.53400000000000003</v>
      </c>
      <c r="J440" s="4">
        <v>7.62</v>
      </c>
      <c r="K440" s="4">
        <v>80.7</v>
      </c>
      <c r="L440" s="4">
        <v>8.1</v>
      </c>
      <c r="M440" s="4"/>
      <c r="N440" s="4">
        <v>3.18</v>
      </c>
      <c r="O440" s="4">
        <v>0.19500000000000001</v>
      </c>
      <c r="P440" s="75">
        <f>1.8/11</f>
        <v>0.16363636363636364</v>
      </c>
      <c r="U440">
        <f>AVERAGE(I440:I442)</f>
        <v>0.46833333333333332</v>
      </c>
    </row>
    <row r="441" spans="1:21" x14ac:dyDescent="0.2">
      <c r="A441" s="1">
        <v>42496</v>
      </c>
      <c r="B441" s="9" t="s">
        <v>4</v>
      </c>
      <c r="C441" s="4">
        <f t="shared" si="13"/>
        <v>440</v>
      </c>
      <c r="D441" s="4"/>
      <c r="E441" s="58">
        <v>7.6363000000000003</v>
      </c>
      <c r="F441" s="49">
        <v>0.90880000000000005</v>
      </c>
      <c r="G441" s="49">
        <v>4.5289999999999999</v>
      </c>
      <c r="H441" s="4">
        <v>0.112</v>
      </c>
      <c r="I441" s="4">
        <v>0.251</v>
      </c>
      <c r="J441" s="4"/>
      <c r="K441" s="4"/>
      <c r="L441" s="4">
        <v>8.1</v>
      </c>
      <c r="M441" s="4"/>
    </row>
    <row r="442" spans="1:21" x14ac:dyDescent="0.2">
      <c r="A442" s="1">
        <v>42496</v>
      </c>
      <c r="B442" s="10" t="s">
        <v>4</v>
      </c>
      <c r="C442" s="4">
        <f t="shared" si="13"/>
        <v>441</v>
      </c>
      <c r="D442" s="4"/>
      <c r="E442" s="58">
        <v>13.222799999999999</v>
      </c>
      <c r="F442" s="49">
        <v>1.1859999999999999</v>
      </c>
      <c r="G442" s="49">
        <v>7.3869999999999996</v>
      </c>
      <c r="H442" s="4">
        <v>0</v>
      </c>
      <c r="I442" s="4">
        <v>0.62</v>
      </c>
      <c r="J442" s="4"/>
      <c r="K442" s="4"/>
      <c r="L442" s="4">
        <v>8.1</v>
      </c>
      <c r="M442" s="4"/>
    </row>
    <row r="443" spans="1:21" x14ac:dyDescent="0.2">
      <c r="A443" s="1">
        <v>42496</v>
      </c>
      <c r="B443" s="9" t="s">
        <v>5</v>
      </c>
      <c r="C443" s="4">
        <f t="shared" si="13"/>
        <v>442</v>
      </c>
      <c r="D443" s="4"/>
      <c r="E443" s="59">
        <v>0.80879999999999996</v>
      </c>
      <c r="F443" s="49">
        <v>8.2249999999999996</v>
      </c>
      <c r="G443" s="97">
        <v>1.341</v>
      </c>
      <c r="H443" s="4">
        <v>3.5000000000000003E-2</v>
      </c>
      <c r="I443" s="4">
        <v>0.16</v>
      </c>
      <c r="J443" s="4">
        <v>8.1</v>
      </c>
      <c r="K443" s="4">
        <v>84.3</v>
      </c>
      <c r="L443" s="4">
        <v>13.8</v>
      </c>
      <c r="M443" s="4"/>
      <c r="N443" s="4">
        <v>8.01</v>
      </c>
      <c r="O443" s="4">
        <v>0.4</v>
      </c>
      <c r="P443" s="75">
        <f>2/26</f>
        <v>7.6923076923076927E-2</v>
      </c>
      <c r="U443">
        <f>AVERAGE(I443:I445)</f>
        <v>0.19933333333333336</v>
      </c>
    </row>
    <row r="444" spans="1:21" x14ac:dyDescent="0.2">
      <c r="A444" s="1">
        <v>42496</v>
      </c>
      <c r="B444" s="9" t="s">
        <v>5</v>
      </c>
      <c r="C444" s="4">
        <f t="shared" si="13"/>
        <v>443</v>
      </c>
      <c r="D444" s="4"/>
      <c r="E444" s="59">
        <v>0.79510000000000003</v>
      </c>
      <c r="F444" s="49">
        <v>5.4820000000000002</v>
      </c>
      <c r="G444" s="49">
        <v>0.89670000000000005</v>
      </c>
      <c r="H444" s="4">
        <v>0</v>
      </c>
      <c r="I444" s="4">
        <v>0.39900000000000002</v>
      </c>
      <c r="J444" s="4"/>
      <c r="K444" s="4"/>
      <c r="L444" s="4">
        <v>13.8</v>
      </c>
      <c r="M444" s="4"/>
    </row>
    <row r="445" spans="1:21" x14ac:dyDescent="0.2">
      <c r="A445" s="1">
        <v>42496</v>
      </c>
      <c r="B445" s="10" t="s">
        <v>5</v>
      </c>
      <c r="C445" s="4">
        <f t="shared" si="13"/>
        <v>444</v>
      </c>
      <c r="D445" s="20"/>
      <c r="E445" s="59">
        <v>0.57430000000000003</v>
      </c>
      <c r="F445" s="97">
        <v>5.9320000000000004</v>
      </c>
      <c r="G445" s="49">
        <v>0.93940000000000001</v>
      </c>
      <c r="H445" s="20">
        <v>1.244</v>
      </c>
      <c r="I445" s="4">
        <v>3.9E-2</v>
      </c>
      <c r="J445" s="20"/>
      <c r="K445" s="20"/>
      <c r="L445" s="4">
        <v>13.8</v>
      </c>
      <c r="M445" s="4"/>
    </row>
    <row r="446" spans="1:21" x14ac:dyDescent="0.2">
      <c r="A446" s="1">
        <v>42496</v>
      </c>
      <c r="B446" s="9" t="s">
        <v>6</v>
      </c>
      <c r="C446" s="4">
        <f t="shared" si="13"/>
        <v>445</v>
      </c>
      <c r="D446" s="4"/>
      <c r="E446" s="59">
        <v>0.1903</v>
      </c>
      <c r="F446" s="49">
        <v>8.8339999999999996</v>
      </c>
      <c r="G446" s="49">
        <v>0.94950000000000001</v>
      </c>
      <c r="H446" s="4">
        <v>0</v>
      </c>
      <c r="I446" s="4">
        <v>0.13300000000000001</v>
      </c>
      <c r="J446" s="4">
        <v>8.34</v>
      </c>
      <c r="K446" s="4">
        <v>102.7</v>
      </c>
      <c r="L446" s="4">
        <v>16.3</v>
      </c>
      <c r="M446" s="4"/>
      <c r="N446" s="4">
        <v>10.84</v>
      </c>
      <c r="O446" s="4">
        <v>0.66</v>
      </c>
      <c r="P446" s="75">
        <f>2/14.3</f>
        <v>0.13986013986013984</v>
      </c>
      <c r="U446">
        <f>AVERAGE(I446:I448)</f>
        <v>0.15466666666666667</v>
      </c>
    </row>
    <row r="447" spans="1:21" x14ac:dyDescent="0.2">
      <c r="A447" s="1">
        <v>42496</v>
      </c>
      <c r="B447" s="9" t="s">
        <v>6</v>
      </c>
      <c r="C447" s="4">
        <f t="shared" si="13"/>
        <v>446</v>
      </c>
      <c r="D447" s="4"/>
      <c r="E447" s="59">
        <v>0.1915</v>
      </c>
      <c r="F447" s="49">
        <v>9.02</v>
      </c>
      <c r="G447" s="49">
        <v>0.96899999999999997</v>
      </c>
      <c r="H447" s="4">
        <v>9.0999999999999998E-2</v>
      </c>
      <c r="I447" s="4">
        <v>0.13</v>
      </c>
      <c r="J447" s="4"/>
      <c r="K447" s="4"/>
      <c r="L447" s="4">
        <v>16.3</v>
      </c>
      <c r="M447" s="4"/>
    </row>
    <row r="448" spans="1:21" x14ac:dyDescent="0.2">
      <c r="A448" s="1">
        <v>42496</v>
      </c>
      <c r="B448" s="10" t="s">
        <v>6</v>
      </c>
      <c r="C448" s="6">
        <f t="shared" si="13"/>
        <v>447</v>
      </c>
      <c r="D448" s="6"/>
      <c r="E448" s="74">
        <v>0.1842</v>
      </c>
      <c r="F448" s="48">
        <v>7.6260000000000003</v>
      </c>
      <c r="G448" s="48">
        <v>0.88980000000000004</v>
      </c>
      <c r="H448" s="6">
        <v>0</v>
      </c>
      <c r="I448" s="6">
        <v>0.20100000000000001</v>
      </c>
      <c r="J448" s="6"/>
      <c r="K448" s="6"/>
      <c r="L448" s="4">
        <v>16.3</v>
      </c>
      <c r="M448" s="6"/>
      <c r="N448" s="5"/>
      <c r="O448" s="5"/>
      <c r="P448" s="5"/>
    </row>
    <row r="449" spans="1:21" x14ac:dyDescent="0.2">
      <c r="A449" s="1">
        <v>42504</v>
      </c>
      <c r="B449" s="9" t="s">
        <v>2</v>
      </c>
      <c r="C449" s="4">
        <f t="shared" si="13"/>
        <v>448</v>
      </c>
      <c r="D449" s="4"/>
      <c r="E449" s="105">
        <v>14.210900000000001</v>
      </c>
      <c r="F449" s="49">
        <v>2.2730000000000001</v>
      </c>
      <c r="G449" s="49">
        <v>9.4920000000000009</v>
      </c>
      <c r="H449" s="77">
        <v>0</v>
      </c>
      <c r="I449" s="4">
        <v>0.251</v>
      </c>
      <c r="J449" s="4">
        <v>8.19</v>
      </c>
      <c r="K449" s="4">
        <v>100.1</v>
      </c>
      <c r="L449" s="4">
        <v>8.3000000000000007</v>
      </c>
      <c r="M449" s="4"/>
      <c r="N449" s="16" t="s">
        <v>21</v>
      </c>
      <c r="O449" s="4">
        <v>0.40200000000000002</v>
      </c>
      <c r="P449" s="16" t="s">
        <v>21</v>
      </c>
      <c r="Q449" s="107">
        <v>13.485366669999999</v>
      </c>
      <c r="R449" s="107">
        <v>1.1102130670000001</v>
      </c>
      <c r="U449">
        <f>AVERAGE(I449:I451)</f>
        <v>0.2233333333333333</v>
      </c>
    </row>
    <row r="450" spans="1:21" x14ac:dyDescent="0.2">
      <c r="A450" s="1">
        <v>42504</v>
      </c>
      <c r="B450" s="9" t="s">
        <v>2</v>
      </c>
      <c r="C450" s="4">
        <f t="shared" si="13"/>
        <v>449</v>
      </c>
      <c r="E450" s="105">
        <v>14.0379</v>
      </c>
      <c r="F450" s="23">
        <v>2.02</v>
      </c>
      <c r="G450" s="23">
        <v>9.8249999999999993</v>
      </c>
      <c r="H450" s="77">
        <v>0</v>
      </c>
      <c r="I450" s="16">
        <v>0.22800000000000001</v>
      </c>
      <c r="L450" s="4">
        <v>8.3000000000000007</v>
      </c>
      <c r="N450" s="16"/>
      <c r="O450" s="16"/>
      <c r="P450" s="16"/>
      <c r="Q450" s="107"/>
      <c r="R450" s="107"/>
    </row>
    <row r="451" spans="1:21" x14ac:dyDescent="0.2">
      <c r="A451" s="1">
        <v>42504</v>
      </c>
      <c r="B451" s="10" t="s">
        <v>2</v>
      </c>
      <c r="C451" s="4">
        <f t="shared" si="13"/>
        <v>450</v>
      </c>
      <c r="E451" s="105">
        <v>12.2073</v>
      </c>
      <c r="F451" s="23">
        <v>2.0129999999999999</v>
      </c>
      <c r="G451" s="23">
        <v>8.1780000000000008</v>
      </c>
      <c r="H451" s="77">
        <v>0</v>
      </c>
      <c r="I451" s="16">
        <v>0.191</v>
      </c>
      <c r="L451" s="4">
        <v>8.3000000000000007</v>
      </c>
      <c r="N451" s="16"/>
      <c r="O451" s="16"/>
      <c r="P451" s="16"/>
      <c r="Q451" s="107"/>
      <c r="R451" s="107"/>
    </row>
    <row r="452" spans="1:21" x14ac:dyDescent="0.2">
      <c r="A452" s="1">
        <v>42504</v>
      </c>
      <c r="B452" s="9" t="s">
        <v>3</v>
      </c>
      <c r="C452" s="4">
        <f t="shared" si="13"/>
        <v>451</v>
      </c>
      <c r="E452" s="105">
        <v>14.223100000000001</v>
      </c>
      <c r="F452" s="23">
        <v>1.589</v>
      </c>
      <c r="G452" s="23">
        <v>8.4350000000000005</v>
      </c>
      <c r="H452" s="77">
        <v>0</v>
      </c>
      <c r="I452" s="16">
        <v>0.22600000000000001</v>
      </c>
      <c r="J452">
        <v>8.16</v>
      </c>
      <c r="K452">
        <v>94.2</v>
      </c>
      <c r="L452" s="16">
        <v>7.2</v>
      </c>
      <c r="N452" s="16" t="s">
        <v>21</v>
      </c>
      <c r="O452" s="16">
        <v>0.21199999999999999</v>
      </c>
      <c r="P452" s="16" t="s">
        <v>21</v>
      </c>
      <c r="Q452" s="107">
        <v>16.066600000000001</v>
      </c>
      <c r="R452" s="107">
        <v>1.606250009</v>
      </c>
      <c r="U452">
        <f>AVERAGE(I452:I454)</f>
        <v>0.24199999999999999</v>
      </c>
    </row>
    <row r="453" spans="1:21" x14ac:dyDescent="0.2">
      <c r="A453" s="1">
        <v>42504</v>
      </c>
      <c r="B453" s="9" t="s">
        <v>3</v>
      </c>
      <c r="C453" s="4">
        <f t="shared" si="13"/>
        <v>452</v>
      </c>
      <c r="E453" s="105">
        <v>16.811800000000002</v>
      </c>
      <c r="F453" s="23">
        <v>2.0640000000000001</v>
      </c>
      <c r="G453" s="23">
        <v>10.95</v>
      </c>
      <c r="H453" s="77">
        <v>0</v>
      </c>
      <c r="I453" s="16">
        <v>0.23</v>
      </c>
      <c r="L453" s="16">
        <v>7.2</v>
      </c>
      <c r="N453" s="16"/>
      <c r="O453" s="16"/>
      <c r="P453" s="16"/>
      <c r="Q453" s="107"/>
      <c r="R453" s="107"/>
    </row>
    <row r="454" spans="1:21" x14ac:dyDescent="0.2">
      <c r="A454" s="1">
        <v>42504</v>
      </c>
      <c r="B454" s="10" t="s">
        <v>3</v>
      </c>
      <c r="C454" s="4">
        <f t="shared" si="13"/>
        <v>453</v>
      </c>
      <c r="E454" s="105">
        <v>17.164899999999999</v>
      </c>
      <c r="F454" s="23">
        <v>2.1040000000000001</v>
      </c>
      <c r="G454" s="23">
        <v>11.14</v>
      </c>
      <c r="H454" s="77">
        <v>0</v>
      </c>
      <c r="I454" s="16">
        <v>0.27</v>
      </c>
      <c r="L454" s="16">
        <v>7.2</v>
      </c>
      <c r="N454" s="16"/>
      <c r="O454" s="16"/>
      <c r="P454" s="16"/>
      <c r="Q454" s="107"/>
      <c r="R454" s="107"/>
    </row>
    <row r="455" spans="1:21" x14ac:dyDescent="0.2">
      <c r="A455" s="1">
        <v>42504</v>
      </c>
      <c r="B455" s="9" t="s">
        <v>4</v>
      </c>
      <c r="C455" s="4">
        <f t="shared" si="13"/>
        <v>454</v>
      </c>
      <c r="E455" s="105">
        <v>12.3202</v>
      </c>
      <c r="F455" s="23">
        <v>1.3580000000000001</v>
      </c>
      <c r="G455" s="23">
        <v>7.6539999999999999</v>
      </c>
      <c r="H455" s="77">
        <v>0</v>
      </c>
      <c r="I455" s="16">
        <v>0.19800000000000001</v>
      </c>
      <c r="J455">
        <v>7.55</v>
      </c>
      <c r="K455">
        <v>79.8</v>
      </c>
      <c r="L455" s="16">
        <v>8.9</v>
      </c>
      <c r="N455" s="16" t="s">
        <v>21</v>
      </c>
      <c r="O455" s="16">
        <v>0.191</v>
      </c>
      <c r="P455" s="16" t="s">
        <v>21</v>
      </c>
      <c r="Q455" s="107">
        <v>10.98753333</v>
      </c>
      <c r="R455" s="107">
        <v>1.459814215</v>
      </c>
      <c r="U455">
        <f>AVERAGE(I455:I457)</f>
        <v>0.18933333333333333</v>
      </c>
    </row>
    <row r="456" spans="1:21" x14ac:dyDescent="0.2">
      <c r="A456" s="1">
        <v>42504</v>
      </c>
      <c r="B456" s="9" t="s">
        <v>4</v>
      </c>
      <c r="C456" s="4">
        <f t="shared" si="13"/>
        <v>455</v>
      </c>
      <c r="E456" s="105">
        <v>9.4273000000000007</v>
      </c>
      <c r="F456" s="23">
        <v>1.1080000000000001</v>
      </c>
      <c r="G456" s="23">
        <v>6.1070000000000002</v>
      </c>
      <c r="H456" s="77">
        <v>0</v>
      </c>
      <c r="I456" s="16">
        <v>0.155</v>
      </c>
      <c r="L456" s="16">
        <v>8.9</v>
      </c>
      <c r="N456" s="16"/>
      <c r="O456" s="16"/>
      <c r="P456" s="16"/>
      <c r="Q456" s="107"/>
      <c r="R456" s="107"/>
    </row>
    <row r="457" spans="1:21" x14ac:dyDescent="0.2">
      <c r="A457" s="1">
        <v>42504</v>
      </c>
      <c r="B457" s="10" t="s">
        <v>4</v>
      </c>
      <c r="C457" s="4">
        <f t="shared" si="13"/>
        <v>456</v>
      </c>
      <c r="E457" s="105">
        <v>11.2151</v>
      </c>
      <c r="F457" s="23">
        <v>1.2090000000000001</v>
      </c>
      <c r="G457" s="23">
        <v>7.2160000000000002</v>
      </c>
      <c r="H457" s="77">
        <v>0</v>
      </c>
      <c r="I457" s="16">
        <v>0.215</v>
      </c>
      <c r="L457" s="16">
        <v>8.9</v>
      </c>
      <c r="N457" s="16"/>
      <c r="O457" s="16"/>
      <c r="P457" s="16"/>
      <c r="Q457" s="107"/>
      <c r="R457" s="107"/>
    </row>
    <row r="458" spans="1:21" x14ac:dyDescent="0.2">
      <c r="A458" s="1">
        <v>42504</v>
      </c>
      <c r="B458" s="9" t="s">
        <v>5</v>
      </c>
      <c r="C458" s="4">
        <f t="shared" si="13"/>
        <v>457</v>
      </c>
      <c r="E458" s="105">
        <v>1.7222</v>
      </c>
      <c r="F458" s="23">
        <v>7.4669999999999996</v>
      </c>
      <c r="G458" s="98">
        <v>1.7829999999999999</v>
      </c>
      <c r="H458" s="77">
        <v>0</v>
      </c>
      <c r="I458" s="16">
        <v>0.21099999999999999</v>
      </c>
      <c r="J458">
        <v>8.09</v>
      </c>
      <c r="K458">
        <v>94</v>
      </c>
      <c r="L458" s="16">
        <v>8.6</v>
      </c>
      <c r="N458" s="16" t="s">
        <v>21</v>
      </c>
      <c r="O458" s="16">
        <v>0.39900000000000002</v>
      </c>
      <c r="P458" s="16" t="s">
        <v>21</v>
      </c>
      <c r="Q458" s="107">
        <v>1.7161333329999999</v>
      </c>
      <c r="R458" s="107">
        <v>6.2321853000000003E-2</v>
      </c>
      <c r="U458">
        <f>AVERAGE(I458:I460)</f>
        <v>0.20666666666666667</v>
      </c>
    </row>
    <row r="459" spans="1:21" x14ac:dyDescent="0.2">
      <c r="A459" s="1">
        <v>42504</v>
      </c>
      <c r="B459" s="9" t="s">
        <v>5</v>
      </c>
      <c r="C459" s="4">
        <f t="shared" si="13"/>
        <v>458</v>
      </c>
      <c r="E459" s="105">
        <v>1.7751999999999999</v>
      </c>
      <c r="F459" s="23">
        <v>6.9290000000000003</v>
      </c>
      <c r="G459" s="23">
        <v>1.6120000000000001</v>
      </c>
      <c r="H459" s="77">
        <v>0</v>
      </c>
      <c r="I459" s="16">
        <v>0.214</v>
      </c>
      <c r="L459" s="16">
        <v>8.6</v>
      </c>
      <c r="N459" s="16"/>
      <c r="O459" s="16"/>
      <c r="P459" s="16"/>
      <c r="Q459" s="107"/>
      <c r="R459" s="107"/>
    </row>
    <row r="460" spans="1:21" x14ac:dyDescent="0.2">
      <c r="A460" s="1">
        <v>42504</v>
      </c>
      <c r="B460" s="10" t="s">
        <v>5</v>
      </c>
      <c r="C460" s="4">
        <f t="shared" si="13"/>
        <v>459</v>
      </c>
      <c r="D460" s="92"/>
      <c r="E460" s="105">
        <v>1.651</v>
      </c>
      <c r="F460" s="98">
        <v>6.8490000000000002</v>
      </c>
      <c r="G460" s="23">
        <v>1.556</v>
      </c>
      <c r="H460" s="101">
        <v>0.40600000000000003</v>
      </c>
      <c r="I460" s="16">
        <v>0.19500000000000001</v>
      </c>
      <c r="J460" s="92"/>
      <c r="K460" s="92"/>
      <c r="L460" s="16">
        <v>8.6</v>
      </c>
      <c r="N460" s="16"/>
      <c r="O460" s="16"/>
      <c r="P460" s="16"/>
      <c r="Q460" s="107"/>
      <c r="R460" s="107"/>
    </row>
    <row r="461" spans="1:21" x14ac:dyDescent="0.2">
      <c r="A461" s="1">
        <v>42504</v>
      </c>
      <c r="B461" s="9" t="s">
        <v>6</v>
      </c>
      <c r="C461" s="4">
        <f t="shared" si="13"/>
        <v>460</v>
      </c>
      <c r="E461" s="105">
        <v>0.43909999999999999</v>
      </c>
      <c r="F461" s="23">
        <v>8.5380000000000003</v>
      </c>
      <c r="G461" s="23">
        <v>1.1080000000000001</v>
      </c>
      <c r="H461" s="77">
        <v>0</v>
      </c>
      <c r="I461" s="16">
        <v>0.154</v>
      </c>
      <c r="J461">
        <v>8.59</v>
      </c>
      <c r="K461">
        <v>128.6</v>
      </c>
      <c r="L461" s="16">
        <v>11.8</v>
      </c>
      <c r="N461" s="16">
        <v>11.58</v>
      </c>
      <c r="O461" s="16">
        <v>0.72799999999999998</v>
      </c>
      <c r="P461" s="16" t="s">
        <v>21</v>
      </c>
      <c r="Q461" s="107">
        <v>0.46623333300000003</v>
      </c>
      <c r="R461" s="107">
        <v>3.3162076999999998E-2</v>
      </c>
      <c r="U461">
        <f>AVERAGE(I461:I463)</f>
        <v>0.15633333333333332</v>
      </c>
    </row>
    <row r="462" spans="1:21" x14ac:dyDescent="0.2">
      <c r="A462" s="1">
        <v>42504</v>
      </c>
      <c r="B462" s="9" t="s">
        <v>6</v>
      </c>
      <c r="C462" s="4">
        <f t="shared" si="13"/>
        <v>461</v>
      </c>
      <c r="E462" s="105">
        <v>0.50319999999999998</v>
      </c>
      <c r="F462" s="23">
        <v>8.9749999999999996</v>
      </c>
      <c r="G462" s="23">
        <v>1.1220000000000001</v>
      </c>
      <c r="H462" s="77">
        <v>0</v>
      </c>
      <c r="I462" s="16">
        <v>0.154</v>
      </c>
      <c r="L462" s="16">
        <v>11.8</v>
      </c>
      <c r="Q462" s="107"/>
      <c r="R462" s="107"/>
    </row>
    <row r="463" spans="1:21" x14ac:dyDescent="0.2">
      <c r="A463" s="1">
        <v>42504</v>
      </c>
      <c r="B463" s="10" t="s">
        <v>6</v>
      </c>
      <c r="C463" s="6">
        <f t="shared" si="13"/>
        <v>462</v>
      </c>
      <c r="D463" s="5"/>
      <c r="E463" s="105">
        <v>0.45639999999999997</v>
      </c>
      <c r="F463" s="24">
        <v>9.1609999999999996</v>
      </c>
      <c r="G463" s="24">
        <v>1.131</v>
      </c>
      <c r="H463" s="81">
        <v>0</v>
      </c>
      <c r="I463" s="17">
        <v>0.161</v>
      </c>
      <c r="J463" s="5"/>
      <c r="K463" s="5"/>
      <c r="L463" s="16">
        <v>11.8</v>
      </c>
      <c r="M463" s="17"/>
      <c r="N463" s="5"/>
      <c r="O463" s="5"/>
      <c r="P463" s="5"/>
      <c r="Q463" s="107"/>
      <c r="R463" s="107"/>
    </row>
    <row r="464" spans="1:21" x14ac:dyDescent="0.2">
      <c r="A464" s="1">
        <v>42510</v>
      </c>
      <c r="B464" s="9" t="s">
        <v>2</v>
      </c>
      <c r="C464" s="4">
        <f t="shared" si="13"/>
        <v>463</v>
      </c>
      <c r="E464" s="105">
        <v>11.638500000000001</v>
      </c>
      <c r="F464" s="23">
        <v>1.929</v>
      </c>
      <c r="G464" s="23">
        <v>6.7510000000000003</v>
      </c>
      <c r="J464">
        <v>7.87</v>
      </c>
      <c r="K464">
        <v>96.1</v>
      </c>
      <c r="L464" s="16">
        <v>12.6</v>
      </c>
      <c r="N464" s="16">
        <v>6.3</v>
      </c>
      <c r="O464" s="16">
        <v>0.39300000000000002</v>
      </c>
      <c r="P464" s="36">
        <f>1/8.58</f>
        <v>0.11655011655011654</v>
      </c>
      <c r="Q464" s="107">
        <v>12.761433329999999</v>
      </c>
      <c r="R464" s="107">
        <v>1.5557181440000001</v>
      </c>
      <c r="S464">
        <f>AVERAGE(F464:F466)</f>
        <v>2.0190000000000001</v>
      </c>
      <c r="T464">
        <f>_xlfn.STDEV.S(F464:F466)/3</f>
        <v>2.6995884460001968E-2</v>
      </c>
    </row>
    <row r="465" spans="1:20" x14ac:dyDescent="0.2">
      <c r="A465" s="1">
        <v>42510</v>
      </c>
      <c r="B465" s="9" t="s">
        <v>2</v>
      </c>
      <c r="C465" s="4">
        <f t="shared" si="13"/>
        <v>464</v>
      </c>
      <c r="E465" s="105">
        <v>12.108599999999999</v>
      </c>
      <c r="F465" s="23">
        <v>2.0419999999999998</v>
      </c>
      <c r="G465" s="23">
        <v>8.3179999999999996</v>
      </c>
      <c r="L465" s="16">
        <v>12.6</v>
      </c>
      <c r="N465" s="16"/>
      <c r="O465" s="16"/>
      <c r="P465" s="16"/>
      <c r="Q465" s="107"/>
      <c r="R465" s="107"/>
    </row>
    <row r="466" spans="1:20" x14ac:dyDescent="0.2">
      <c r="A466" s="1">
        <v>42510</v>
      </c>
      <c r="B466" s="10" t="s">
        <v>2</v>
      </c>
      <c r="C466" s="4">
        <f t="shared" si="13"/>
        <v>465</v>
      </c>
      <c r="E466" s="105">
        <v>14.5372</v>
      </c>
      <c r="F466" s="23">
        <v>2.0859999999999999</v>
      </c>
      <c r="G466" s="23">
        <v>8.3330000000000002</v>
      </c>
      <c r="L466" s="16">
        <v>12.6</v>
      </c>
      <c r="N466" s="16"/>
      <c r="O466" s="16"/>
      <c r="P466" s="16"/>
      <c r="Q466" s="107"/>
      <c r="R466" s="107"/>
    </row>
    <row r="467" spans="1:20" x14ac:dyDescent="0.2">
      <c r="A467" s="1">
        <v>42510</v>
      </c>
      <c r="B467" s="9" t="s">
        <v>3</v>
      </c>
      <c r="C467" s="4">
        <f t="shared" si="13"/>
        <v>466</v>
      </c>
      <c r="E467" s="105">
        <v>14.3126</v>
      </c>
      <c r="F467" s="23">
        <v>2.4209999999999998</v>
      </c>
      <c r="G467" s="23">
        <v>10.130000000000001</v>
      </c>
      <c r="J467">
        <v>7.8</v>
      </c>
      <c r="K467">
        <v>84.2</v>
      </c>
      <c r="L467" s="16">
        <v>11.9</v>
      </c>
      <c r="N467" s="16">
        <v>2.4500000000000002</v>
      </c>
      <c r="O467" s="16">
        <v>0.20030000000000001</v>
      </c>
      <c r="P467" s="36">
        <f>1/7.42</f>
        <v>0.13477088948787061</v>
      </c>
      <c r="Q467" s="107">
        <v>14.73216667</v>
      </c>
      <c r="R467" s="107">
        <v>0.420251667</v>
      </c>
      <c r="S467">
        <f>AVERAGE(F467:F469)</f>
        <v>2.3820000000000001</v>
      </c>
      <c r="T467">
        <f>_xlfn.STDEV.S(F467:F469)/3</f>
        <v>2.545802645750668E-2</v>
      </c>
    </row>
    <row r="468" spans="1:20" x14ac:dyDescent="0.2">
      <c r="A468" s="1">
        <v>42510</v>
      </c>
      <c r="B468" s="9" t="s">
        <v>3</v>
      </c>
      <c r="C468" s="4">
        <f t="shared" si="13"/>
        <v>467</v>
      </c>
      <c r="E468" s="105">
        <v>15.1531</v>
      </c>
      <c r="F468" s="23">
        <v>2.294</v>
      </c>
      <c r="G468" s="23">
        <v>9.1869999999999994</v>
      </c>
      <c r="L468" s="16">
        <v>11.9</v>
      </c>
      <c r="N468" s="16"/>
      <c r="O468" s="16"/>
      <c r="P468" s="16"/>
      <c r="Q468" s="107"/>
      <c r="R468" s="107"/>
    </row>
    <row r="469" spans="1:20" x14ac:dyDescent="0.2">
      <c r="A469" s="1">
        <v>42510</v>
      </c>
      <c r="B469" s="10" t="s">
        <v>3</v>
      </c>
      <c r="C469" s="4">
        <f t="shared" si="13"/>
        <v>468</v>
      </c>
      <c r="E469" s="105">
        <v>14.7308</v>
      </c>
      <c r="F469" s="23">
        <v>2.431</v>
      </c>
      <c r="G469" s="23">
        <v>10.29</v>
      </c>
      <c r="L469" s="16">
        <v>11.9</v>
      </c>
      <c r="N469" s="16"/>
      <c r="O469" s="16"/>
      <c r="P469" s="16"/>
      <c r="Q469" s="107"/>
      <c r="R469" s="107"/>
    </row>
    <row r="470" spans="1:20" x14ac:dyDescent="0.2">
      <c r="A470" s="1">
        <v>42510</v>
      </c>
      <c r="B470" s="9" t="s">
        <v>4</v>
      </c>
      <c r="C470" s="4">
        <f t="shared" si="13"/>
        <v>469</v>
      </c>
      <c r="E470" s="105">
        <v>10.680899999999999</v>
      </c>
      <c r="F470" s="23">
        <v>1.2749999999999999</v>
      </c>
      <c r="G470" s="23">
        <v>7.12</v>
      </c>
      <c r="J470">
        <v>7.28</v>
      </c>
      <c r="K470">
        <v>78.900000000000006</v>
      </c>
      <c r="L470" s="16">
        <v>9</v>
      </c>
      <c r="N470" s="16">
        <v>3.18</v>
      </c>
      <c r="O470" s="16">
        <v>0.21</v>
      </c>
      <c r="P470" s="36">
        <f>1.8/7.42</f>
        <v>0.24258760107816713</v>
      </c>
      <c r="Q470" s="107">
        <v>11.77243333</v>
      </c>
      <c r="R470" s="107">
        <v>0.98106575399999996</v>
      </c>
      <c r="S470">
        <f>AVERAGE(F470:F472)</f>
        <v>1.3760000000000001</v>
      </c>
      <c r="T470">
        <f>_xlfn.STDEV.S(F470:F472)/3</f>
        <v>3.0989245446337254E-2</v>
      </c>
    </row>
    <row r="471" spans="1:20" x14ac:dyDescent="0.2">
      <c r="A471" s="1">
        <v>42510</v>
      </c>
      <c r="B471" s="9" t="s">
        <v>4</v>
      </c>
      <c r="C471" s="4">
        <f t="shared" si="13"/>
        <v>470</v>
      </c>
      <c r="E471" s="105">
        <v>12.5807</v>
      </c>
      <c r="F471" s="23">
        <v>1.458</v>
      </c>
      <c r="G471" s="23">
        <v>8.1229999999999993</v>
      </c>
      <c r="L471" s="16">
        <v>9</v>
      </c>
      <c r="N471" s="16"/>
      <c r="O471" s="16"/>
      <c r="P471" s="16"/>
      <c r="Q471" s="107"/>
      <c r="R471" s="107"/>
    </row>
    <row r="472" spans="1:20" x14ac:dyDescent="0.2">
      <c r="A472" s="1">
        <v>42510</v>
      </c>
      <c r="B472" s="10" t="s">
        <v>4</v>
      </c>
      <c r="C472" s="4">
        <f t="shared" si="13"/>
        <v>471</v>
      </c>
      <c r="E472" s="105">
        <v>12.0557</v>
      </c>
      <c r="F472" s="23">
        <v>1.395</v>
      </c>
      <c r="G472" s="23">
        <v>7.7270000000000003</v>
      </c>
      <c r="L472" s="16">
        <v>9</v>
      </c>
      <c r="N472" s="16"/>
      <c r="O472" s="16"/>
      <c r="P472" s="16"/>
      <c r="Q472" s="107"/>
      <c r="R472" s="107"/>
    </row>
    <row r="473" spans="1:20" x14ac:dyDescent="0.2">
      <c r="A473" s="1">
        <v>42510</v>
      </c>
      <c r="B473" s="9" t="s">
        <v>5</v>
      </c>
      <c r="C473" s="4">
        <f t="shared" si="13"/>
        <v>472</v>
      </c>
      <c r="E473" s="105">
        <v>1.5828</v>
      </c>
      <c r="F473" s="23">
        <v>7.8730000000000002</v>
      </c>
      <c r="G473" s="23">
        <v>1.754</v>
      </c>
      <c r="J473">
        <v>7.78</v>
      </c>
      <c r="K473">
        <v>85.3</v>
      </c>
      <c r="L473" s="16">
        <v>14.3</v>
      </c>
      <c r="N473" s="16">
        <v>8.0500000000000007</v>
      </c>
      <c r="O473" s="16">
        <v>0.48</v>
      </c>
      <c r="P473" s="36">
        <f>1/31.1</f>
        <v>3.215434083601286E-2</v>
      </c>
      <c r="Q473" s="107">
        <v>1.5808</v>
      </c>
      <c r="R473" s="107">
        <v>5.0929461000000002E-2</v>
      </c>
      <c r="S473">
        <f>AVERAGE(F473:F475)</f>
        <v>7.9386666666666672</v>
      </c>
      <c r="T473">
        <f>_xlfn.STDEV.S(F473:F475)/3</f>
        <v>2.3665101669695602E-2</v>
      </c>
    </row>
    <row r="474" spans="1:20" x14ac:dyDescent="0.2">
      <c r="A474" s="1">
        <v>42510</v>
      </c>
      <c r="B474" s="9" t="s">
        <v>5</v>
      </c>
      <c r="C474" s="4">
        <f t="shared" si="13"/>
        <v>473</v>
      </c>
      <c r="E474" s="105">
        <v>1.6307</v>
      </c>
      <c r="F474" s="23">
        <v>8.0139999999999993</v>
      </c>
      <c r="G474" s="23">
        <v>1.645</v>
      </c>
      <c r="L474" s="16">
        <v>14.3</v>
      </c>
      <c r="N474" s="16"/>
      <c r="O474" s="16"/>
      <c r="P474" s="16"/>
      <c r="Q474" s="107"/>
      <c r="R474" s="107"/>
    </row>
    <row r="475" spans="1:20" x14ac:dyDescent="0.2">
      <c r="A475" s="1">
        <v>42510</v>
      </c>
      <c r="B475" s="10" t="s">
        <v>5</v>
      </c>
      <c r="C475" s="4">
        <f t="shared" si="13"/>
        <v>474</v>
      </c>
      <c r="D475" s="92"/>
      <c r="E475" s="105">
        <v>1.5288999999999999</v>
      </c>
      <c r="F475" s="98">
        <v>7.9290000000000003</v>
      </c>
      <c r="G475" s="98">
        <v>1.6140000000000001</v>
      </c>
      <c r="J475" s="92"/>
      <c r="K475" s="92"/>
      <c r="L475" s="16">
        <v>14.3</v>
      </c>
      <c r="N475" s="16"/>
      <c r="O475" s="16"/>
      <c r="P475" s="16"/>
      <c r="Q475" s="107"/>
      <c r="R475" s="107"/>
    </row>
    <row r="476" spans="1:20" x14ac:dyDescent="0.2">
      <c r="A476" s="1">
        <v>42510</v>
      </c>
      <c r="B476" s="9" t="s">
        <v>6</v>
      </c>
      <c r="C476" s="20">
        <f t="shared" si="13"/>
        <v>475</v>
      </c>
      <c r="E476" s="105">
        <v>0.38109999999999999</v>
      </c>
      <c r="F476" s="23">
        <v>10.220000000000001</v>
      </c>
      <c r="G476" s="23">
        <v>1.1180000000000001</v>
      </c>
      <c r="J476">
        <v>8.41</v>
      </c>
      <c r="K476">
        <v>139.9</v>
      </c>
      <c r="L476" s="16">
        <v>17.7</v>
      </c>
      <c r="N476" s="16">
        <v>10.85</v>
      </c>
      <c r="O476" s="16">
        <v>0.72799999999999998</v>
      </c>
      <c r="P476" s="36">
        <f>1/6.55</f>
        <v>0.15267175572519084</v>
      </c>
      <c r="Q476" s="107">
        <v>0.37533333299999999</v>
      </c>
      <c r="R476" s="107">
        <v>2.0468594E-2</v>
      </c>
      <c r="S476">
        <f>AVERAGE(F476:F478)</f>
        <v>10.01</v>
      </c>
      <c r="T476">
        <f>_xlfn.STDEV.S(F476:F478)/3</f>
        <v>9.6436507609929736E-2</v>
      </c>
    </row>
    <row r="477" spans="1:20" x14ac:dyDescent="0.2">
      <c r="A477" s="1">
        <v>42510</v>
      </c>
      <c r="B477" s="9" t="s">
        <v>6</v>
      </c>
      <c r="C477" s="4">
        <f t="shared" si="13"/>
        <v>476</v>
      </c>
      <c r="E477" s="105">
        <v>0.35260000000000002</v>
      </c>
      <c r="F477" s="23">
        <v>9.68</v>
      </c>
      <c r="G477" s="23">
        <v>1.038</v>
      </c>
      <c r="L477" s="16">
        <v>17.7</v>
      </c>
      <c r="N477" s="16"/>
      <c r="O477" s="16"/>
      <c r="P477" s="16"/>
      <c r="Q477" s="107"/>
      <c r="R477" s="107"/>
    </row>
    <row r="478" spans="1:20" x14ac:dyDescent="0.2">
      <c r="A478" s="1">
        <v>42510</v>
      </c>
      <c r="B478" s="10" t="s">
        <v>6</v>
      </c>
      <c r="C478" s="6">
        <f t="shared" si="13"/>
        <v>477</v>
      </c>
      <c r="D478" s="5"/>
      <c r="E478" s="105">
        <v>0.39229999999999998</v>
      </c>
      <c r="F478" s="24">
        <v>10.130000000000001</v>
      </c>
      <c r="G478" s="24">
        <v>1.1060000000000001</v>
      </c>
      <c r="H478" s="5"/>
      <c r="I478" s="5"/>
      <c r="J478" s="5"/>
      <c r="K478" s="5"/>
      <c r="L478" s="16">
        <v>17.7</v>
      </c>
      <c r="M478" s="17"/>
      <c r="N478" s="17"/>
      <c r="O478" s="17"/>
      <c r="P478" s="17"/>
      <c r="Q478" s="107"/>
      <c r="R478" s="107"/>
    </row>
    <row r="479" spans="1:20" x14ac:dyDescent="0.2">
      <c r="A479" s="1">
        <v>42518</v>
      </c>
      <c r="B479" s="9" t="s">
        <v>2</v>
      </c>
      <c r="C479" s="20">
        <f t="shared" si="13"/>
        <v>478</v>
      </c>
      <c r="E479" s="105">
        <v>11.0055</v>
      </c>
      <c r="F479">
        <v>3.2759999999999998</v>
      </c>
      <c r="G479">
        <v>14.2</v>
      </c>
      <c r="K479">
        <v>83.3</v>
      </c>
      <c r="L479" s="16">
        <v>14</v>
      </c>
      <c r="N479" t="s">
        <v>21</v>
      </c>
      <c r="O479" t="s">
        <v>21</v>
      </c>
      <c r="P479" t="s">
        <v>21</v>
      </c>
      <c r="Q479" s="107">
        <v>10.3399</v>
      </c>
      <c r="R479" s="107">
        <v>0.58527726800000002</v>
      </c>
      <c r="S479">
        <f>AVERAGE(F479:F481)</f>
        <v>3.0626666666666664</v>
      </c>
      <c r="T479">
        <f>_xlfn.STDEV.S(F479:F481)/3</f>
        <v>7.2016459024103432E-2</v>
      </c>
    </row>
    <row r="480" spans="1:20" x14ac:dyDescent="0.2">
      <c r="A480" s="1">
        <v>42518</v>
      </c>
      <c r="B480" s="9" t="s">
        <v>2</v>
      </c>
      <c r="C480" s="20">
        <f t="shared" si="13"/>
        <v>479</v>
      </c>
      <c r="E480" s="105">
        <v>9.9056999999999995</v>
      </c>
      <c r="F480">
        <v>3.0680000000000001</v>
      </c>
      <c r="G480">
        <v>13.81</v>
      </c>
      <c r="L480" s="16">
        <v>14</v>
      </c>
      <c r="Q480" s="107"/>
      <c r="R480" s="107"/>
    </row>
    <row r="481" spans="1:20" x14ac:dyDescent="0.2">
      <c r="A481" s="1">
        <v>42518</v>
      </c>
      <c r="B481" s="10" t="s">
        <v>2</v>
      </c>
      <c r="C481" s="20">
        <f t="shared" si="13"/>
        <v>480</v>
      </c>
      <c r="E481" s="105">
        <v>10.108499999999999</v>
      </c>
      <c r="F481">
        <v>2.8439999999999999</v>
      </c>
      <c r="G481">
        <v>13.29</v>
      </c>
      <c r="L481" s="16">
        <v>14</v>
      </c>
      <c r="Q481" s="107"/>
      <c r="R481" s="107"/>
    </row>
    <row r="482" spans="1:20" x14ac:dyDescent="0.2">
      <c r="A482" s="1">
        <v>42518</v>
      </c>
      <c r="B482" s="9" t="s">
        <v>3</v>
      </c>
      <c r="C482" s="20">
        <f t="shared" si="13"/>
        <v>481</v>
      </c>
      <c r="E482" s="105">
        <v>12.2052</v>
      </c>
      <c r="F482">
        <v>3.1869999999999998</v>
      </c>
      <c r="G482">
        <v>16.670000000000002</v>
      </c>
      <c r="J482">
        <v>7.78</v>
      </c>
      <c r="K482">
        <v>69</v>
      </c>
      <c r="L482" s="16">
        <v>14.4</v>
      </c>
      <c r="N482" t="s">
        <v>21</v>
      </c>
      <c r="O482" t="s">
        <v>21</v>
      </c>
      <c r="P482" t="s">
        <v>21</v>
      </c>
      <c r="Q482" s="107">
        <v>12.26873333</v>
      </c>
      <c r="R482" s="107">
        <v>0.68740555999999997</v>
      </c>
      <c r="S482">
        <f>AVERAGE(F482:F484)</f>
        <v>3.4033333333333338</v>
      </c>
      <c r="T482">
        <f>_xlfn.STDEV.S(F482:F484)/3</f>
        <v>6.4766532280983738E-2</v>
      </c>
    </row>
    <row r="483" spans="1:20" x14ac:dyDescent="0.2">
      <c r="A483" s="1">
        <v>42518</v>
      </c>
      <c r="B483" s="9" t="s">
        <v>3</v>
      </c>
      <c r="C483" s="20">
        <f t="shared" si="13"/>
        <v>482</v>
      </c>
      <c r="E483" s="105">
        <v>12.9857</v>
      </c>
      <c r="F483">
        <v>3.5630000000000002</v>
      </c>
      <c r="G483">
        <v>15.92</v>
      </c>
      <c r="L483" s="16">
        <v>14.4</v>
      </c>
      <c r="Q483" s="107"/>
      <c r="R483" s="107"/>
    </row>
    <row r="484" spans="1:20" x14ac:dyDescent="0.2">
      <c r="A484" s="1">
        <v>42518</v>
      </c>
      <c r="B484" s="10" t="s">
        <v>3</v>
      </c>
      <c r="C484" s="20">
        <f t="shared" si="13"/>
        <v>483</v>
      </c>
      <c r="E484" s="105">
        <v>11.6153</v>
      </c>
      <c r="F484">
        <v>3.46</v>
      </c>
      <c r="G484">
        <v>16.04</v>
      </c>
      <c r="L484" s="16">
        <v>14.4</v>
      </c>
      <c r="Q484" s="107"/>
      <c r="R484" s="107"/>
    </row>
    <row r="485" spans="1:20" x14ac:dyDescent="0.2">
      <c r="A485" s="1">
        <v>42518</v>
      </c>
      <c r="B485" s="9" t="s">
        <v>4</v>
      </c>
      <c r="C485" s="20">
        <f t="shared" si="13"/>
        <v>484</v>
      </c>
      <c r="E485" s="105">
        <v>12.1106</v>
      </c>
      <c r="F485">
        <v>2.2389999999999999</v>
      </c>
      <c r="G485">
        <v>14.03</v>
      </c>
      <c r="J485">
        <v>7.24</v>
      </c>
      <c r="K485">
        <v>70.7</v>
      </c>
      <c r="L485" s="16">
        <v>10.3</v>
      </c>
      <c r="N485" t="s">
        <v>21</v>
      </c>
      <c r="O485" t="s">
        <v>21</v>
      </c>
      <c r="P485" t="s">
        <v>21</v>
      </c>
      <c r="Q485" s="107">
        <v>11.78836667</v>
      </c>
      <c r="R485" s="107">
        <v>0.326220544</v>
      </c>
      <c r="S485">
        <f>AVERAGE(F485:F487)</f>
        <v>2.2963333333333331</v>
      </c>
      <c r="T485">
        <f>_xlfn.STDEV.S(F485:F487)/3</f>
        <v>2.7264819279987414E-2</v>
      </c>
    </row>
    <row r="486" spans="1:20" x14ac:dyDescent="0.2">
      <c r="A486" s="1">
        <v>42518</v>
      </c>
      <c r="B486" s="9" t="s">
        <v>4</v>
      </c>
      <c r="C486" s="20">
        <f t="shared" si="13"/>
        <v>485</v>
      </c>
      <c r="E486" s="105">
        <v>11.796200000000001</v>
      </c>
      <c r="F486">
        <v>2.39</v>
      </c>
      <c r="G486">
        <v>14.75</v>
      </c>
      <c r="L486" s="16">
        <v>10.3</v>
      </c>
      <c r="Q486" s="107"/>
      <c r="R486" s="107"/>
    </row>
    <row r="487" spans="1:20" x14ac:dyDescent="0.2">
      <c r="A487" s="1">
        <v>42518</v>
      </c>
      <c r="B487" s="10" t="s">
        <v>4</v>
      </c>
      <c r="C487" s="20">
        <f t="shared" si="13"/>
        <v>486</v>
      </c>
      <c r="E487" s="105">
        <v>11.458299999999999</v>
      </c>
      <c r="F487">
        <v>2.2599999999999998</v>
      </c>
      <c r="G487">
        <v>14.94</v>
      </c>
      <c r="L487" s="16">
        <v>10.3</v>
      </c>
      <c r="Q487" s="107"/>
      <c r="R487" s="107"/>
    </row>
    <row r="488" spans="1:20" x14ac:dyDescent="0.2">
      <c r="A488" s="1">
        <v>42518</v>
      </c>
      <c r="B488" s="9" t="s">
        <v>5</v>
      </c>
      <c r="C488" s="20">
        <f t="shared" si="13"/>
        <v>487</v>
      </c>
      <c r="E488" s="105">
        <v>1.9765999999999999</v>
      </c>
      <c r="F488">
        <v>11.68</v>
      </c>
      <c r="G488">
        <v>3.3940000000000001</v>
      </c>
      <c r="J488">
        <v>7.69</v>
      </c>
      <c r="K488">
        <v>63.9</v>
      </c>
      <c r="L488" s="16">
        <v>17.7</v>
      </c>
      <c r="N488" t="s">
        <v>21</v>
      </c>
      <c r="O488" t="s">
        <v>21</v>
      </c>
      <c r="P488" t="s">
        <v>21</v>
      </c>
      <c r="Q488" s="107">
        <v>1.9456</v>
      </c>
      <c r="R488" s="107">
        <v>4.3840619999999997E-2</v>
      </c>
      <c r="S488">
        <f>AVERAGE(F488:F490)</f>
        <v>11.493333333333334</v>
      </c>
      <c r="T488">
        <f>_xlfn.STDEV.S(F488:F490)/3</f>
        <v>9.6455708507603113E-2</v>
      </c>
    </row>
    <row r="489" spans="1:20" x14ac:dyDescent="0.2">
      <c r="A489" s="1">
        <v>42518</v>
      </c>
      <c r="B489" s="9" t="s">
        <v>5</v>
      </c>
      <c r="C489" s="20">
        <f t="shared" si="13"/>
        <v>488</v>
      </c>
      <c r="E489" s="105">
        <v>1.9146000000000001</v>
      </c>
      <c r="F489">
        <v>11.16</v>
      </c>
      <c r="G489">
        <v>3.1789999999999998</v>
      </c>
      <c r="L489" s="16">
        <v>17.7</v>
      </c>
      <c r="Q489" s="107"/>
      <c r="R489" s="107"/>
    </row>
    <row r="490" spans="1:20" x14ac:dyDescent="0.2">
      <c r="A490" s="1">
        <v>42518</v>
      </c>
      <c r="B490" s="10" t="s">
        <v>5</v>
      </c>
      <c r="C490" s="20">
        <f t="shared" si="13"/>
        <v>489</v>
      </c>
      <c r="D490" s="92"/>
      <c r="E490" s="30"/>
      <c r="F490" s="92">
        <v>11.64</v>
      </c>
      <c r="G490" s="92">
        <v>3.34</v>
      </c>
      <c r="J490" s="92"/>
      <c r="K490" s="92"/>
      <c r="L490" s="16">
        <v>17.7</v>
      </c>
      <c r="Q490" s="107"/>
      <c r="R490" s="107"/>
    </row>
    <row r="491" spans="1:20" x14ac:dyDescent="0.2">
      <c r="A491" s="1">
        <v>42518</v>
      </c>
      <c r="B491" s="9" t="s">
        <v>6</v>
      </c>
      <c r="C491" s="20">
        <f t="shared" si="13"/>
        <v>490</v>
      </c>
      <c r="E491" s="105">
        <v>0.45229999999999998</v>
      </c>
      <c r="F491">
        <v>14.14</v>
      </c>
      <c r="G491">
        <v>1.994</v>
      </c>
      <c r="J491">
        <v>7.78</v>
      </c>
      <c r="K491">
        <v>81</v>
      </c>
      <c r="L491" s="16">
        <v>19.899999999999999</v>
      </c>
      <c r="N491" t="s">
        <v>21</v>
      </c>
      <c r="O491" t="s">
        <v>21</v>
      </c>
      <c r="P491" t="s">
        <v>21</v>
      </c>
      <c r="Q491" s="107">
        <v>0.46045000000000003</v>
      </c>
      <c r="R491" s="107">
        <v>1.1525841E-2</v>
      </c>
      <c r="S491">
        <f>AVERAGE(F491:F493)</f>
        <v>13.596666666666669</v>
      </c>
      <c r="T491">
        <f>_xlfn.STDEV.S(F491:F493)/3</f>
        <v>0.34296636267413444</v>
      </c>
    </row>
    <row r="492" spans="1:20" x14ac:dyDescent="0.2">
      <c r="A492" s="1">
        <v>42518</v>
      </c>
      <c r="B492" s="9" t="s">
        <v>6</v>
      </c>
      <c r="C492" s="20">
        <f t="shared" ref="C492:C555" si="14">C491+1</f>
        <v>491</v>
      </c>
      <c r="E492" s="105">
        <v>0.46860000000000002</v>
      </c>
      <c r="F492">
        <v>14.24</v>
      </c>
      <c r="G492">
        <v>2.125</v>
      </c>
      <c r="L492" s="16">
        <v>19.899999999999999</v>
      </c>
      <c r="Q492" s="107"/>
      <c r="R492" s="107"/>
    </row>
    <row r="493" spans="1:20" x14ac:dyDescent="0.2">
      <c r="A493" s="1">
        <v>42518</v>
      </c>
      <c r="B493" s="10" t="s">
        <v>6</v>
      </c>
      <c r="C493" s="6">
        <f t="shared" si="14"/>
        <v>492</v>
      </c>
      <c r="D493" s="5"/>
      <c r="E493" s="106"/>
      <c r="F493">
        <v>12.41</v>
      </c>
      <c r="G493">
        <v>1.766</v>
      </c>
      <c r="H493" s="5"/>
      <c r="I493" s="5"/>
      <c r="J493" s="5"/>
      <c r="K493" s="5"/>
      <c r="L493" s="16">
        <v>19.899999999999999</v>
      </c>
      <c r="M493" s="17"/>
      <c r="N493" s="5"/>
      <c r="O493" s="5"/>
      <c r="P493" s="5"/>
      <c r="Q493" s="107"/>
      <c r="R493" s="107"/>
    </row>
    <row r="494" spans="1:20" x14ac:dyDescent="0.2">
      <c r="A494" s="1">
        <v>42526</v>
      </c>
      <c r="B494" s="9" t="s">
        <v>2</v>
      </c>
      <c r="C494" s="20">
        <f t="shared" si="14"/>
        <v>493</v>
      </c>
      <c r="E494" s="105">
        <v>10.9689</v>
      </c>
      <c r="F494" s="28">
        <v>1.897</v>
      </c>
      <c r="G494" s="28">
        <v>9.15</v>
      </c>
      <c r="J494">
        <v>7.95</v>
      </c>
      <c r="K494">
        <v>86.5</v>
      </c>
      <c r="L494" s="16">
        <v>16.399999999999999</v>
      </c>
      <c r="N494" t="s">
        <v>21</v>
      </c>
      <c r="O494" t="s">
        <v>21</v>
      </c>
      <c r="P494" t="s">
        <v>21</v>
      </c>
      <c r="Q494" s="107">
        <v>11.67476667</v>
      </c>
      <c r="R494" s="107">
        <v>0.71767807100000003</v>
      </c>
      <c r="S494">
        <f>AVERAGE(F494:F496)</f>
        <v>1.9996666666666665</v>
      </c>
      <c r="T494">
        <f>_xlfn.STDEV.S(F494:F496)/3</f>
        <v>5.8986187962694919E-2</v>
      </c>
    </row>
    <row r="495" spans="1:20" x14ac:dyDescent="0.2">
      <c r="A495" s="1">
        <v>42526</v>
      </c>
      <c r="B495" s="9" t="s">
        <v>2</v>
      </c>
      <c r="C495" s="20">
        <f t="shared" si="14"/>
        <v>494</v>
      </c>
      <c r="E495" s="105">
        <v>11.6517</v>
      </c>
      <c r="F495" s="28">
        <v>2.2040000000000002</v>
      </c>
      <c r="G495" s="28">
        <v>10.029999999999999</v>
      </c>
      <c r="L495" s="16">
        <v>16.399999999999999</v>
      </c>
      <c r="Q495" s="107"/>
      <c r="R495" s="107"/>
    </row>
    <row r="496" spans="1:20" x14ac:dyDescent="0.2">
      <c r="A496" s="1">
        <v>42526</v>
      </c>
      <c r="B496" s="10" t="s">
        <v>2</v>
      </c>
      <c r="C496" s="20">
        <f t="shared" si="14"/>
        <v>495</v>
      </c>
      <c r="E496" s="105">
        <v>12.403700000000001</v>
      </c>
      <c r="F496" s="28">
        <v>1.8979999999999999</v>
      </c>
      <c r="G496" s="28">
        <v>10.06</v>
      </c>
      <c r="L496" s="16">
        <v>16.399999999999999</v>
      </c>
      <c r="Q496" s="107"/>
      <c r="R496" s="107"/>
    </row>
    <row r="497" spans="1:20" x14ac:dyDescent="0.2">
      <c r="A497" s="1">
        <v>42526</v>
      </c>
      <c r="B497" s="9" t="s">
        <v>3</v>
      </c>
      <c r="C497" s="20">
        <f t="shared" si="14"/>
        <v>496</v>
      </c>
      <c r="E497" s="105">
        <v>14.428599999999999</v>
      </c>
      <c r="F497" s="28">
        <v>2.2669999999999999</v>
      </c>
      <c r="G497" s="28">
        <v>11.79</v>
      </c>
      <c r="J497">
        <v>7.91</v>
      </c>
      <c r="K497">
        <v>79.099999999999994</v>
      </c>
      <c r="L497" s="16">
        <v>16.3</v>
      </c>
      <c r="N497" t="s">
        <v>21</v>
      </c>
      <c r="O497" t="s">
        <v>21</v>
      </c>
      <c r="P497" t="s">
        <v>21</v>
      </c>
      <c r="Q497" s="107">
        <v>14.95096667</v>
      </c>
      <c r="R497" s="107">
        <v>0.70471861300000005</v>
      </c>
      <c r="S497">
        <f>AVERAGE(F497:F499)</f>
        <v>2.265333333333333</v>
      </c>
      <c r="T497">
        <f>_xlfn.STDEV.S(F497:F499)/3</f>
        <v>5.3835483273202429E-2</v>
      </c>
    </row>
    <row r="498" spans="1:20" x14ac:dyDescent="0.2">
      <c r="A498" s="1">
        <v>42526</v>
      </c>
      <c r="B498" s="9" t="s">
        <v>3</v>
      </c>
      <c r="C498" s="20">
        <f t="shared" si="14"/>
        <v>497</v>
      </c>
      <c r="E498" s="105">
        <v>14.671799999999999</v>
      </c>
      <c r="F498" s="28">
        <v>2.4260000000000002</v>
      </c>
      <c r="G498" s="28">
        <v>12.36</v>
      </c>
      <c r="L498" s="16">
        <v>16.3</v>
      </c>
      <c r="Q498" s="107"/>
      <c r="R498" s="107"/>
    </row>
    <row r="499" spans="1:20" x14ac:dyDescent="0.2">
      <c r="A499" s="1">
        <v>42526</v>
      </c>
      <c r="B499" s="10" t="s">
        <v>3</v>
      </c>
      <c r="C499" s="20">
        <f t="shared" si="14"/>
        <v>498</v>
      </c>
      <c r="E499" s="105">
        <v>15.7525</v>
      </c>
      <c r="F499" s="28">
        <v>2.1030000000000002</v>
      </c>
      <c r="G499" s="28">
        <v>11.77</v>
      </c>
      <c r="L499" s="16">
        <v>16.3</v>
      </c>
      <c r="Q499" s="107"/>
      <c r="R499" s="107"/>
    </row>
    <row r="500" spans="1:20" x14ac:dyDescent="0.2">
      <c r="A500" s="1">
        <v>42526</v>
      </c>
      <c r="B500" s="9" t="s">
        <v>4</v>
      </c>
      <c r="C500" s="20">
        <f t="shared" si="14"/>
        <v>499</v>
      </c>
      <c r="E500" s="105">
        <v>8.8534000000000006</v>
      </c>
      <c r="F500" s="28">
        <v>1.03</v>
      </c>
      <c r="G500" s="28">
        <v>7.2149999999999999</v>
      </c>
      <c r="J500">
        <v>7.27</v>
      </c>
      <c r="K500">
        <v>74.099999999999994</v>
      </c>
      <c r="L500" s="16">
        <v>11.5</v>
      </c>
      <c r="N500" t="s">
        <v>21</v>
      </c>
      <c r="O500" t="s">
        <v>21</v>
      </c>
      <c r="P500" t="s">
        <v>21</v>
      </c>
      <c r="Q500" s="107">
        <v>8.1414333330000002</v>
      </c>
      <c r="R500" s="107">
        <v>0.96578549599999997</v>
      </c>
      <c r="S500">
        <f>AVERAGE(F500:F502)</f>
        <v>1.0013666666666665</v>
      </c>
      <c r="T500">
        <f>_xlfn.STDEV.S(F500:F502)/3</f>
        <v>5.3294885447055823E-2</v>
      </c>
    </row>
    <row r="501" spans="1:20" x14ac:dyDescent="0.2">
      <c r="A501" s="1">
        <v>42526</v>
      </c>
      <c r="B501" s="9" t="s">
        <v>4</v>
      </c>
      <c r="C501" s="20">
        <f t="shared" si="14"/>
        <v>500</v>
      </c>
      <c r="E501" s="105">
        <v>8.5288000000000004</v>
      </c>
      <c r="F501" s="28">
        <v>1.145</v>
      </c>
      <c r="G501" s="28">
        <v>7.0940000000000003</v>
      </c>
      <c r="L501" s="16">
        <v>11.5</v>
      </c>
      <c r="Q501" s="107"/>
      <c r="R501" s="107"/>
    </row>
    <row r="502" spans="1:20" x14ac:dyDescent="0.2">
      <c r="A502" s="1">
        <v>42526</v>
      </c>
      <c r="B502" s="10" t="s">
        <v>4</v>
      </c>
      <c r="C502" s="20">
        <f t="shared" si="14"/>
        <v>501</v>
      </c>
      <c r="E502" s="105">
        <v>7.0420999999999996</v>
      </c>
      <c r="F502" s="28">
        <v>0.82909999999999995</v>
      </c>
      <c r="G502" s="28">
        <v>5.6020000000000003</v>
      </c>
      <c r="L502" s="16">
        <v>11.5</v>
      </c>
      <c r="Q502" s="107"/>
      <c r="R502" s="107"/>
    </row>
    <row r="503" spans="1:20" x14ac:dyDescent="0.2">
      <c r="A503" s="1">
        <v>42526</v>
      </c>
      <c r="B503" s="9" t="s">
        <v>5</v>
      </c>
      <c r="C503" s="20">
        <f t="shared" si="14"/>
        <v>502</v>
      </c>
      <c r="E503" s="105">
        <v>2.0855000000000001</v>
      </c>
      <c r="F503" s="28">
        <v>6.3129999999999997</v>
      </c>
      <c r="G503" s="28">
        <v>2.3450000000000002</v>
      </c>
      <c r="J503">
        <v>8.09</v>
      </c>
      <c r="K503">
        <v>82.1</v>
      </c>
      <c r="L503" s="16">
        <v>18.5</v>
      </c>
      <c r="N503" t="s">
        <v>21</v>
      </c>
      <c r="O503" t="s">
        <v>21</v>
      </c>
      <c r="P503" t="s">
        <v>21</v>
      </c>
      <c r="Q503" s="107">
        <v>1.844333333</v>
      </c>
      <c r="R503" s="107">
        <v>0.71838084800000002</v>
      </c>
      <c r="S503">
        <f>AVERAGE(F503:F505)</f>
        <v>5.8470000000000004</v>
      </c>
      <c r="T503">
        <f>_xlfn.STDEV.S(F503:F505)/3</f>
        <v>0.43150473153064334</v>
      </c>
    </row>
    <row r="504" spans="1:20" x14ac:dyDescent="0.2">
      <c r="A504" s="1">
        <v>42526</v>
      </c>
      <c r="B504" s="9" t="s">
        <v>5</v>
      </c>
      <c r="C504" s="20">
        <f t="shared" si="14"/>
        <v>503</v>
      </c>
      <c r="E504" s="105">
        <v>1.0364</v>
      </c>
      <c r="F504" s="28">
        <v>4.3840000000000003</v>
      </c>
      <c r="G504" s="28">
        <v>1.4370000000000001</v>
      </c>
      <c r="L504" s="16">
        <v>18.5</v>
      </c>
      <c r="Q504" s="107"/>
      <c r="R504" s="107"/>
    </row>
    <row r="505" spans="1:20" x14ac:dyDescent="0.2">
      <c r="A505" s="1">
        <v>42526</v>
      </c>
      <c r="B505" s="10" t="s">
        <v>5</v>
      </c>
      <c r="C505" s="20">
        <f t="shared" si="14"/>
        <v>504</v>
      </c>
      <c r="D505" s="92"/>
      <c r="E505" s="105">
        <v>2.4110999999999998</v>
      </c>
      <c r="F505" s="28">
        <v>6.8440000000000003</v>
      </c>
      <c r="G505" s="28">
        <v>2.548</v>
      </c>
      <c r="J505" s="92"/>
      <c r="K505" s="92"/>
      <c r="L505" s="16">
        <v>18.5</v>
      </c>
      <c r="Q505" s="107"/>
      <c r="R505" s="107"/>
    </row>
    <row r="506" spans="1:20" x14ac:dyDescent="0.2">
      <c r="A506" s="1">
        <v>42526</v>
      </c>
      <c r="B506" s="9" t="s">
        <v>6</v>
      </c>
      <c r="C506" s="20">
        <f t="shared" si="14"/>
        <v>505</v>
      </c>
      <c r="E506" s="105">
        <v>0.41970000000000002</v>
      </c>
      <c r="F506" s="28">
        <v>7.4850000000000003</v>
      </c>
      <c r="G506" s="28">
        <v>1.2490000000000001</v>
      </c>
      <c r="J506">
        <v>8.19</v>
      </c>
      <c r="K506">
        <v>122</v>
      </c>
      <c r="L506" s="16">
        <v>22.3</v>
      </c>
      <c r="N506" t="s">
        <v>21</v>
      </c>
      <c r="O506" t="s">
        <v>21</v>
      </c>
      <c r="P506" t="s">
        <v>21</v>
      </c>
      <c r="Q506" s="107">
        <v>0.41973333299999999</v>
      </c>
      <c r="R506" s="107">
        <v>0.120050003</v>
      </c>
      <c r="S506">
        <f>AVERAGE(F506:F508)</f>
        <v>7.5549999999999997</v>
      </c>
      <c r="T506">
        <f>_xlfn.STDEV.S(F506:F508)/3</f>
        <v>0.3522467569443028</v>
      </c>
    </row>
    <row r="507" spans="1:20" x14ac:dyDescent="0.2">
      <c r="A507" s="1">
        <v>42526</v>
      </c>
      <c r="B507" s="9" t="s">
        <v>6</v>
      </c>
      <c r="C507" s="20">
        <f t="shared" si="14"/>
        <v>506</v>
      </c>
      <c r="E507" s="105">
        <v>0.29970000000000002</v>
      </c>
      <c r="F507" s="28">
        <v>6.5350000000000001</v>
      </c>
      <c r="G507" s="28">
        <v>1.0960000000000001</v>
      </c>
      <c r="L507" s="16">
        <v>22.3</v>
      </c>
      <c r="Q507" s="107"/>
      <c r="R507" s="107"/>
    </row>
    <row r="508" spans="1:20" x14ac:dyDescent="0.2">
      <c r="A508" s="1">
        <v>42526</v>
      </c>
      <c r="B508" s="10" t="s">
        <v>6</v>
      </c>
      <c r="C508" s="6">
        <f t="shared" si="14"/>
        <v>507</v>
      </c>
      <c r="D508" s="5"/>
      <c r="E508" s="105">
        <v>0.53979999999999995</v>
      </c>
      <c r="F508" s="28">
        <v>8.6449999999999996</v>
      </c>
      <c r="G508" s="28">
        <v>1.39</v>
      </c>
      <c r="H508" s="5"/>
      <c r="I508" s="5"/>
      <c r="J508" s="5"/>
      <c r="K508" s="5"/>
      <c r="L508" s="16">
        <v>22.3</v>
      </c>
      <c r="M508" s="17"/>
      <c r="N508" s="5"/>
      <c r="O508" s="5"/>
      <c r="P508" s="5"/>
      <c r="Q508" s="107"/>
      <c r="R508" s="107"/>
    </row>
    <row r="509" spans="1:20" x14ac:dyDescent="0.2">
      <c r="A509" s="1">
        <v>42532</v>
      </c>
      <c r="B509" s="9" t="s">
        <v>2</v>
      </c>
      <c r="C509" s="20">
        <f t="shared" si="14"/>
        <v>508</v>
      </c>
      <c r="E509" s="105">
        <v>22.9284</v>
      </c>
      <c r="F509" s="28">
        <v>5.093</v>
      </c>
      <c r="G509" s="28">
        <v>18.95</v>
      </c>
      <c r="J509">
        <v>8.5399999999999991</v>
      </c>
      <c r="K509">
        <v>83.1</v>
      </c>
      <c r="L509" s="16">
        <v>18</v>
      </c>
      <c r="N509" t="s">
        <v>21</v>
      </c>
      <c r="O509" t="s">
        <v>21</v>
      </c>
      <c r="P509" t="s">
        <v>21</v>
      </c>
      <c r="Q509" s="107">
        <v>23.167866669999999</v>
      </c>
      <c r="R509" s="107">
        <v>0.32274681</v>
      </c>
      <c r="S509">
        <f>AVERAGE(F509:F511)</f>
        <v>5.1143333333333336</v>
      </c>
      <c r="T509">
        <f>_xlfn.STDEV.S(F509:F511)/3</f>
        <v>5.6006282716349748E-2</v>
      </c>
    </row>
    <row r="510" spans="1:20" x14ac:dyDescent="0.2">
      <c r="A510" s="1">
        <v>42532</v>
      </c>
      <c r="B510" s="9" t="s">
        <v>2</v>
      </c>
      <c r="C510" s="20">
        <f t="shared" si="14"/>
        <v>509</v>
      </c>
      <c r="E510" s="105">
        <v>23.5349</v>
      </c>
      <c r="F510" s="28">
        <v>5.2919999999999998</v>
      </c>
      <c r="G510" s="28">
        <v>18.940000000000001</v>
      </c>
      <c r="L510" s="16">
        <v>18</v>
      </c>
      <c r="Q510" s="107"/>
      <c r="R510" s="107"/>
    </row>
    <row r="511" spans="1:20" x14ac:dyDescent="0.2">
      <c r="A511" s="1">
        <v>42532</v>
      </c>
      <c r="B511" s="10" t="s">
        <v>2</v>
      </c>
      <c r="C511" s="20">
        <f t="shared" si="14"/>
        <v>510</v>
      </c>
      <c r="D511" s="92"/>
      <c r="E511" s="105">
        <v>23.040299999999998</v>
      </c>
      <c r="F511" s="28">
        <v>4.9580000000000002</v>
      </c>
      <c r="G511" s="28">
        <v>19.16</v>
      </c>
      <c r="H511" s="92"/>
      <c r="I511" s="92"/>
      <c r="J511" s="92"/>
      <c r="K511" s="92"/>
      <c r="L511" s="16">
        <v>18</v>
      </c>
      <c r="Q511" s="107"/>
      <c r="R511" s="107"/>
    </row>
    <row r="512" spans="1:20" x14ac:dyDescent="0.2">
      <c r="A512" s="1">
        <v>42532</v>
      </c>
      <c r="B512" s="9" t="s">
        <v>3</v>
      </c>
      <c r="C512" s="20">
        <f t="shared" si="14"/>
        <v>511</v>
      </c>
      <c r="E512" s="105">
        <v>23.257100000000001</v>
      </c>
      <c r="F512" s="28">
        <v>4.6349999999999998</v>
      </c>
      <c r="G512" s="28">
        <v>19.309999999999999</v>
      </c>
      <c r="J512">
        <v>8.39</v>
      </c>
      <c r="K512">
        <v>80.599999999999994</v>
      </c>
      <c r="L512" s="16">
        <v>19.600000000000001</v>
      </c>
      <c r="N512" t="s">
        <v>21</v>
      </c>
      <c r="O512" t="s">
        <v>21</v>
      </c>
      <c r="P512" t="s">
        <v>21</v>
      </c>
      <c r="Q512" s="107">
        <v>24.24646667</v>
      </c>
      <c r="R512" s="107">
        <v>0.937322145</v>
      </c>
      <c r="S512">
        <f>AVERAGE(F512:F514)</f>
        <v>4.6583333333333341</v>
      </c>
      <c r="T512">
        <f>_xlfn.STDEV.S(F512:F514)/3</f>
        <v>9.7144413308419501E-3</v>
      </c>
    </row>
    <row r="513" spans="1:20" x14ac:dyDescent="0.2">
      <c r="A513" s="1">
        <v>42532</v>
      </c>
      <c r="B513" s="9" t="s">
        <v>3</v>
      </c>
      <c r="C513" s="20">
        <f t="shared" si="14"/>
        <v>512</v>
      </c>
      <c r="E513" s="105">
        <v>24.3611</v>
      </c>
      <c r="F513" s="28">
        <v>4.6909999999999998</v>
      </c>
      <c r="G513" s="28">
        <v>20.88</v>
      </c>
      <c r="L513" s="16">
        <v>19.600000000000001</v>
      </c>
      <c r="Q513" s="107"/>
      <c r="R513" s="107"/>
    </row>
    <row r="514" spans="1:20" x14ac:dyDescent="0.2">
      <c r="A514" s="1">
        <v>42532</v>
      </c>
      <c r="B514" s="10" t="s">
        <v>3</v>
      </c>
      <c r="C514" s="20">
        <f t="shared" si="14"/>
        <v>513</v>
      </c>
      <c r="D514" s="92"/>
      <c r="E514" s="105">
        <v>25.121200000000002</v>
      </c>
      <c r="F514" s="28">
        <v>4.649</v>
      </c>
      <c r="G514" s="28">
        <v>20.75</v>
      </c>
      <c r="H514" s="92"/>
      <c r="I514" s="92"/>
      <c r="J514" s="92"/>
      <c r="K514" s="92"/>
      <c r="L514" s="16">
        <v>19.600000000000001</v>
      </c>
      <c r="M514" s="94"/>
      <c r="N514" s="92"/>
      <c r="O514" s="92"/>
      <c r="P514" s="92"/>
      <c r="Q514" s="107"/>
      <c r="R514" s="107"/>
    </row>
    <row r="515" spans="1:20" x14ac:dyDescent="0.2">
      <c r="A515" s="1">
        <v>42532</v>
      </c>
      <c r="B515" s="9" t="s">
        <v>4</v>
      </c>
      <c r="C515" s="20">
        <f t="shared" si="14"/>
        <v>514</v>
      </c>
      <c r="E515" s="105">
        <v>15.1379</v>
      </c>
      <c r="F515" s="28">
        <v>4.0620000000000003</v>
      </c>
      <c r="G515" s="28">
        <v>12.57</v>
      </c>
      <c r="J515">
        <v>7.94</v>
      </c>
      <c r="K515">
        <v>47</v>
      </c>
      <c r="L515" s="16">
        <v>14</v>
      </c>
      <c r="N515" t="s">
        <v>21</v>
      </c>
      <c r="O515" t="s">
        <v>21</v>
      </c>
      <c r="P515" t="s">
        <v>21</v>
      </c>
      <c r="Q515" s="107">
        <v>14.817033329999999</v>
      </c>
      <c r="R515" s="107">
        <v>0.34085674900000001</v>
      </c>
      <c r="S515">
        <f>AVERAGE(F515:F517)</f>
        <v>3.9929999999999999</v>
      </c>
      <c r="T515">
        <f>_xlfn.STDEV.S(F515:F517)/3</f>
        <v>7.2297994439679991E-2</v>
      </c>
    </row>
    <row r="516" spans="1:20" x14ac:dyDescent="0.2">
      <c r="A516" s="1">
        <v>42532</v>
      </c>
      <c r="B516" s="9" t="s">
        <v>4</v>
      </c>
      <c r="C516" s="20">
        <f t="shared" si="14"/>
        <v>515</v>
      </c>
      <c r="E516" s="105">
        <v>14.853999999999999</v>
      </c>
      <c r="F516" s="28">
        <v>4.1669999999999998</v>
      </c>
      <c r="G516" s="28">
        <v>12.78</v>
      </c>
      <c r="L516" s="16">
        <v>14</v>
      </c>
      <c r="Q516" s="107"/>
      <c r="R516" s="107"/>
    </row>
    <row r="517" spans="1:20" x14ac:dyDescent="0.2">
      <c r="A517" s="1">
        <v>42532</v>
      </c>
      <c r="B517" s="10" t="s">
        <v>4</v>
      </c>
      <c r="C517" s="20">
        <f t="shared" si="14"/>
        <v>516</v>
      </c>
      <c r="E517" s="105">
        <v>14.459199999999999</v>
      </c>
      <c r="F517" s="28">
        <v>3.75</v>
      </c>
      <c r="G517" s="28">
        <v>11.52</v>
      </c>
      <c r="L517" s="16">
        <v>14</v>
      </c>
      <c r="Q517" s="107"/>
      <c r="R517" s="107"/>
    </row>
    <row r="518" spans="1:20" x14ac:dyDescent="0.2">
      <c r="A518" s="1">
        <v>42532</v>
      </c>
      <c r="B518" s="9" t="s">
        <v>5</v>
      </c>
      <c r="C518" s="20">
        <f t="shared" si="14"/>
        <v>517</v>
      </c>
      <c r="E518" s="105">
        <v>8.077</v>
      </c>
      <c r="F518" s="28">
        <v>8.9710000000000001</v>
      </c>
      <c r="G518" s="28">
        <v>7.4059999999999997</v>
      </c>
      <c r="J518">
        <v>8.64</v>
      </c>
      <c r="K518">
        <v>80.7</v>
      </c>
      <c r="L518" s="16">
        <v>20.9</v>
      </c>
      <c r="N518" t="s">
        <v>21</v>
      </c>
      <c r="O518" t="s">
        <v>21</v>
      </c>
      <c r="P518" t="s">
        <v>21</v>
      </c>
      <c r="Q518" s="107">
        <v>8.4280333330000001</v>
      </c>
      <c r="R518" s="107">
        <v>0.304156906</v>
      </c>
      <c r="S518">
        <f>AVERAGE(F518:F520)</f>
        <v>8.8393333333333342</v>
      </c>
      <c r="T518">
        <f>_xlfn.STDEV.S(F518:F520)/3</f>
        <v>0.10000462952246718</v>
      </c>
    </row>
    <row r="519" spans="1:20" x14ac:dyDescent="0.2">
      <c r="A519" s="1">
        <v>42532</v>
      </c>
      <c r="B519" s="9" t="s">
        <v>5</v>
      </c>
      <c r="C519" s="20">
        <f t="shared" si="14"/>
        <v>518</v>
      </c>
      <c r="E519" s="105">
        <v>8.5938999999999997</v>
      </c>
      <c r="F519" s="28">
        <v>8.4960000000000004</v>
      </c>
      <c r="G519" s="28">
        <v>7.2809999999999997</v>
      </c>
      <c r="L519" s="16">
        <v>20.9</v>
      </c>
      <c r="Q519" s="107"/>
      <c r="R519" s="107"/>
    </row>
    <row r="520" spans="1:20" x14ac:dyDescent="0.2">
      <c r="A520" s="1">
        <v>42532</v>
      </c>
      <c r="B520" s="10" t="s">
        <v>5</v>
      </c>
      <c r="C520" s="20">
        <f t="shared" si="14"/>
        <v>519</v>
      </c>
      <c r="D520" s="92"/>
      <c r="E520" s="105">
        <v>8.6132000000000009</v>
      </c>
      <c r="F520" s="28">
        <v>9.0510000000000002</v>
      </c>
      <c r="G520" s="28">
        <v>7.3140000000000001</v>
      </c>
      <c r="H520" s="92"/>
      <c r="I520" s="92"/>
      <c r="J520" s="92"/>
      <c r="K520" s="92"/>
      <c r="L520" s="16">
        <v>20.9</v>
      </c>
      <c r="Q520" s="107"/>
      <c r="R520" s="107"/>
    </row>
    <row r="521" spans="1:20" x14ac:dyDescent="0.2">
      <c r="A521" s="1">
        <v>42532</v>
      </c>
      <c r="B521" s="9" t="s">
        <v>6</v>
      </c>
      <c r="C521" s="20">
        <f t="shared" si="14"/>
        <v>520</v>
      </c>
      <c r="E521" s="105">
        <v>4.5521000000000003</v>
      </c>
      <c r="F521" s="28">
        <v>12.34</v>
      </c>
      <c r="G521" s="28">
        <v>4.3410000000000002</v>
      </c>
      <c r="J521">
        <v>8.17</v>
      </c>
      <c r="K521">
        <v>46.5</v>
      </c>
      <c r="L521" s="16">
        <v>23.8</v>
      </c>
      <c r="N521" t="s">
        <v>21</v>
      </c>
      <c r="O521" t="s">
        <v>21</v>
      </c>
      <c r="P521" t="s">
        <v>21</v>
      </c>
      <c r="Q521" s="107">
        <v>4.5582000000000003</v>
      </c>
      <c r="R521" s="107">
        <v>9.9889789000000007E-2</v>
      </c>
      <c r="S521">
        <f>AVERAGE(F521:F523)</f>
        <v>12.586666666666666</v>
      </c>
      <c r="T521">
        <f>_xlfn.STDEV.S(F521:F523)/3</f>
        <v>7.4932068000388249E-2</v>
      </c>
    </row>
    <row r="522" spans="1:20" x14ac:dyDescent="0.2">
      <c r="A522" s="1">
        <v>42532</v>
      </c>
      <c r="B522" s="9" t="s">
        <v>6</v>
      </c>
      <c r="C522" s="20">
        <f t="shared" si="14"/>
        <v>521</v>
      </c>
      <c r="E522" s="105">
        <v>4.4615</v>
      </c>
      <c r="F522" s="28">
        <v>12.78</v>
      </c>
      <c r="G522" s="28">
        <v>4.7140000000000004</v>
      </c>
      <c r="L522" s="16">
        <v>23.8</v>
      </c>
      <c r="Q522" s="107"/>
      <c r="R522" s="107"/>
    </row>
    <row r="523" spans="1:20" x14ac:dyDescent="0.2">
      <c r="A523" s="1">
        <v>42532</v>
      </c>
      <c r="B523" s="10" t="s">
        <v>6</v>
      </c>
      <c r="C523" s="6">
        <f t="shared" si="14"/>
        <v>522</v>
      </c>
      <c r="D523" s="5"/>
      <c r="E523" s="105">
        <v>4.6609999999999996</v>
      </c>
      <c r="F523" s="28">
        <v>12.64</v>
      </c>
      <c r="G523" s="28">
        <v>4.4249999999999998</v>
      </c>
      <c r="H523" s="5"/>
      <c r="I523" s="5"/>
      <c r="J523" s="5"/>
      <c r="K523" s="5"/>
      <c r="L523" s="16">
        <v>23.8</v>
      </c>
      <c r="M523" s="17"/>
      <c r="N523" s="5"/>
      <c r="O523" s="5"/>
      <c r="P523" s="5"/>
      <c r="Q523" s="107"/>
      <c r="R523" s="107"/>
    </row>
    <row r="524" spans="1:20" x14ac:dyDescent="0.2">
      <c r="A524" s="1">
        <v>42539</v>
      </c>
      <c r="B524" s="9" t="s">
        <v>2</v>
      </c>
      <c r="C524" s="20">
        <f t="shared" si="14"/>
        <v>523</v>
      </c>
      <c r="E524" s="105">
        <v>18.441800000000001</v>
      </c>
      <c r="F524" s="28">
        <v>2.9209999999999998</v>
      </c>
      <c r="G524" s="28">
        <v>14.75</v>
      </c>
      <c r="J524">
        <v>8.2200000000000006</v>
      </c>
      <c r="K524">
        <v>96.5</v>
      </c>
      <c r="L524" s="16">
        <v>17.399999999999999</v>
      </c>
      <c r="M524" s="90">
        <v>470.2</v>
      </c>
      <c r="N524" s="91">
        <v>8.39</v>
      </c>
      <c r="Q524" s="107">
        <v>18.054033329999999</v>
      </c>
      <c r="R524" s="107">
        <v>0.14515884100000001</v>
      </c>
      <c r="S524">
        <f>AVERAGE(F524:F526)</f>
        <v>2.7690000000000001</v>
      </c>
      <c r="T524">
        <f>_xlfn.STDEV.S(F524:F526)/3</f>
        <v>5.5306218255977091E-2</v>
      </c>
    </row>
    <row r="525" spans="1:20" x14ac:dyDescent="0.2">
      <c r="A525" s="1">
        <v>42539</v>
      </c>
      <c r="B525" s="9" t="s">
        <v>2</v>
      </c>
      <c r="C525" s="20">
        <f t="shared" si="14"/>
        <v>524</v>
      </c>
      <c r="E525" s="105">
        <v>17.582899999999999</v>
      </c>
      <c r="F525" s="28">
        <v>2.794</v>
      </c>
      <c r="G525" s="28">
        <v>14.69</v>
      </c>
      <c r="L525" s="16">
        <v>17.399999999999999</v>
      </c>
      <c r="Q525" s="107"/>
      <c r="R525" s="107"/>
    </row>
    <row r="526" spans="1:20" x14ac:dyDescent="0.2">
      <c r="A526" s="1">
        <v>42539</v>
      </c>
      <c r="B526" s="10" t="s">
        <v>2</v>
      </c>
      <c r="C526" s="20">
        <f t="shared" si="14"/>
        <v>525</v>
      </c>
      <c r="E526" s="105">
        <v>18.1374</v>
      </c>
      <c r="F526" s="28">
        <v>2.5920000000000001</v>
      </c>
      <c r="G526" s="28">
        <v>14.75</v>
      </c>
      <c r="L526" s="16">
        <v>17.399999999999999</v>
      </c>
      <c r="Q526" s="107"/>
      <c r="R526" s="107"/>
    </row>
    <row r="527" spans="1:20" x14ac:dyDescent="0.2">
      <c r="A527" s="1">
        <v>42539</v>
      </c>
      <c r="B527" s="9" t="s">
        <v>3</v>
      </c>
      <c r="C527" s="20">
        <f t="shared" si="14"/>
        <v>526</v>
      </c>
      <c r="E527" s="105">
        <v>19.6709</v>
      </c>
      <c r="F527" s="28">
        <v>2.7149999999999999</v>
      </c>
      <c r="G527" s="28">
        <v>15.94</v>
      </c>
      <c r="J527">
        <v>8.61</v>
      </c>
      <c r="K527">
        <v>95.2</v>
      </c>
      <c r="L527" s="16">
        <v>18.2</v>
      </c>
      <c r="Q527" s="107">
        <v>19.631566670000002</v>
      </c>
      <c r="R527" s="107">
        <v>0.16552324199999999</v>
      </c>
      <c r="S527">
        <f>AVERAGE(F527:F529)</f>
        <v>2.8919999999999999</v>
      </c>
      <c r="T527">
        <f>_xlfn.STDEV.S(F527:F529)/3</f>
        <v>5.93361422556083E-2</v>
      </c>
    </row>
    <row r="528" spans="1:20" x14ac:dyDescent="0.2">
      <c r="A528" s="1">
        <v>42539</v>
      </c>
      <c r="B528" s="9" t="s">
        <v>3</v>
      </c>
      <c r="C528" s="20">
        <f t="shared" si="14"/>
        <v>527</v>
      </c>
      <c r="E528" s="105">
        <v>20.107299999999999</v>
      </c>
      <c r="F528" s="28">
        <v>3.0710000000000002</v>
      </c>
      <c r="G528" s="28">
        <v>16.87</v>
      </c>
      <c r="L528" s="16">
        <v>18.2</v>
      </c>
      <c r="Q528" s="107"/>
      <c r="R528" s="107"/>
    </row>
    <row r="529" spans="1:20" x14ac:dyDescent="0.2">
      <c r="A529" s="1">
        <v>42539</v>
      </c>
      <c r="B529" s="10" t="s">
        <v>3</v>
      </c>
      <c r="C529" s="20">
        <f t="shared" si="14"/>
        <v>528</v>
      </c>
      <c r="E529" s="105">
        <v>19.116499999999998</v>
      </c>
      <c r="F529" s="28">
        <v>2.89</v>
      </c>
      <c r="G529" s="28">
        <v>16.850000000000001</v>
      </c>
      <c r="L529" s="16">
        <v>18.2</v>
      </c>
      <c r="Q529" s="107"/>
      <c r="R529" s="107"/>
    </row>
    <row r="530" spans="1:20" x14ac:dyDescent="0.2">
      <c r="A530" s="1">
        <v>42539</v>
      </c>
      <c r="B530" s="9" t="s">
        <v>4</v>
      </c>
      <c r="C530" s="20">
        <f t="shared" si="14"/>
        <v>529</v>
      </c>
      <c r="E530" s="105">
        <v>13.6464</v>
      </c>
      <c r="F530" s="28">
        <v>1.681</v>
      </c>
      <c r="G530" s="28">
        <v>11.37</v>
      </c>
      <c r="J530">
        <v>8.02</v>
      </c>
      <c r="K530">
        <v>59.9</v>
      </c>
      <c r="L530" s="16">
        <v>13.1</v>
      </c>
      <c r="Q530" s="107">
        <v>13.632199999999999</v>
      </c>
      <c r="R530" s="107">
        <v>6.4696660000000003E-2</v>
      </c>
      <c r="S530">
        <f>AVERAGE(F530:F532)</f>
        <v>1.7453333333333332</v>
      </c>
      <c r="T530">
        <f>_xlfn.STDEV.S(F530:F532)/3</f>
        <v>1.8578163207059722E-2</v>
      </c>
    </row>
    <row r="531" spans="1:20" x14ac:dyDescent="0.2">
      <c r="A531" s="1">
        <v>42539</v>
      </c>
      <c r="B531" s="9" t="s">
        <v>4</v>
      </c>
      <c r="C531" s="20">
        <f t="shared" si="14"/>
        <v>530</v>
      </c>
      <c r="E531" s="105">
        <v>13.8188</v>
      </c>
      <c r="F531" s="28">
        <v>1.776</v>
      </c>
      <c r="G531" s="28">
        <v>11.03</v>
      </c>
      <c r="L531" s="16">
        <v>13.1</v>
      </c>
      <c r="Q531" s="107"/>
      <c r="R531" s="107"/>
    </row>
    <row r="532" spans="1:20" x14ac:dyDescent="0.2">
      <c r="A532" s="1">
        <v>42539</v>
      </c>
      <c r="B532" s="10" t="s">
        <v>4</v>
      </c>
      <c r="C532" s="20">
        <f t="shared" si="14"/>
        <v>531</v>
      </c>
      <c r="E532" s="105">
        <v>13.4314</v>
      </c>
      <c r="F532" s="28">
        <v>1.7789999999999999</v>
      </c>
      <c r="G532" s="28">
        <v>11.14</v>
      </c>
      <c r="L532" s="16">
        <v>13.1</v>
      </c>
      <c r="Q532" s="107"/>
      <c r="R532" s="107"/>
    </row>
    <row r="533" spans="1:20" x14ac:dyDescent="0.2">
      <c r="A533" s="1">
        <v>42539</v>
      </c>
      <c r="B533" s="9" t="s">
        <v>5</v>
      </c>
      <c r="C533" s="20">
        <f t="shared" si="14"/>
        <v>532</v>
      </c>
      <c r="E533" s="105">
        <v>1.8495999999999999</v>
      </c>
      <c r="F533" s="28">
        <v>10.130000000000001</v>
      </c>
      <c r="G533" s="28">
        <v>2.641</v>
      </c>
      <c r="J533">
        <v>8.69</v>
      </c>
      <c r="K533">
        <v>90</v>
      </c>
      <c r="L533" s="16">
        <v>22.9</v>
      </c>
      <c r="Q533" s="107">
        <v>2.0383333330000002</v>
      </c>
      <c r="R533" s="107">
        <v>5.9022419E-2</v>
      </c>
      <c r="S533">
        <f>AVERAGE(F533:F535)</f>
        <v>10.065333333333333</v>
      </c>
      <c r="T533">
        <f>_xlfn.STDEV.S(F533:F535)/3</f>
        <v>4.3237500869979573E-2</v>
      </c>
    </row>
    <row r="534" spans="1:20" x14ac:dyDescent="0.2">
      <c r="A534" s="1">
        <v>42539</v>
      </c>
      <c r="B534" s="9" t="s">
        <v>5</v>
      </c>
      <c r="C534" s="20">
        <f t="shared" si="14"/>
        <v>533</v>
      </c>
      <c r="E534" s="105">
        <v>2.0646</v>
      </c>
      <c r="F534" s="28">
        <v>9.9160000000000004</v>
      </c>
      <c r="G534" s="28">
        <v>2.4790000000000001</v>
      </c>
      <c r="L534" s="16">
        <v>22.9</v>
      </c>
      <c r="Q534" s="107"/>
      <c r="R534" s="107"/>
    </row>
    <row r="535" spans="1:20" x14ac:dyDescent="0.2">
      <c r="A535" s="1">
        <v>42539</v>
      </c>
      <c r="B535" s="10" t="s">
        <v>5</v>
      </c>
      <c r="C535" s="20">
        <f t="shared" si="14"/>
        <v>534</v>
      </c>
      <c r="D535" s="92"/>
      <c r="E535" s="105">
        <v>2.2008000000000001</v>
      </c>
      <c r="F535" s="28">
        <v>10.15</v>
      </c>
      <c r="G535" s="28">
        <v>2.573</v>
      </c>
      <c r="J535" s="92"/>
      <c r="K535" s="92"/>
      <c r="L535" s="16">
        <v>22.9</v>
      </c>
      <c r="Q535" s="107"/>
      <c r="R535" s="107"/>
    </row>
    <row r="536" spans="1:20" x14ac:dyDescent="0.2">
      <c r="A536" s="1">
        <v>42539</v>
      </c>
      <c r="B536" s="9" t="s">
        <v>6</v>
      </c>
      <c r="C536" s="20">
        <f t="shared" si="14"/>
        <v>535</v>
      </c>
      <c r="E536" s="105">
        <v>0.22559999999999999</v>
      </c>
      <c r="F536" s="28">
        <v>10.59</v>
      </c>
      <c r="G536" s="28">
        <v>1.4950000000000001</v>
      </c>
      <c r="J536">
        <v>8.17</v>
      </c>
      <c r="K536">
        <v>12.5</v>
      </c>
      <c r="L536" s="16">
        <v>24.4</v>
      </c>
      <c r="Q536" s="107">
        <v>0.25753333299999998</v>
      </c>
      <c r="R536" s="107">
        <v>1.2075519E-2</v>
      </c>
      <c r="S536">
        <f>AVERAGE(F536:F538)</f>
        <v>10.959999999999999</v>
      </c>
      <c r="T536">
        <f>_xlfn.STDEV.S(F536:F538)/3</f>
        <v>0.17476968971891113</v>
      </c>
    </row>
    <row r="537" spans="1:20" x14ac:dyDescent="0.2">
      <c r="A537" s="1">
        <v>42539</v>
      </c>
      <c r="B537" s="9" t="s">
        <v>6</v>
      </c>
      <c r="C537" s="20">
        <f t="shared" si="14"/>
        <v>536</v>
      </c>
      <c r="E537" s="105">
        <v>0.2969</v>
      </c>
      <c r="F537" s="28">
        <v>11.56</v>
      </c>
      <c r="G537" s="28">
        <v>1.4430000000000001</v>
      </c>
      <c r="L537" s="16">
        <v>24.4</v>
      </c>
      <c r="Q537" s="107"/>
      <c r="R537" s="107"/>
    </row>
    <row r="538" spans="1:20" x14ac:dyDescent="0.2">
      <c r="A538" s="1">
        <v>42539</v>
      </c>
      <c r="B538" s="9" t="s">
        <v>6</v>
      </c>
      <c r="C538" s="20">
        <f t="shared" si="14"/>
        <v>537</v>
      </c>
      <c r="D538" s="92"/>
      <c r="E538" s="105">
        <v>0.25009999999999999</v>
      </c>
      <c r="F538" s="28">
        <v>10.73</v>
      </c>
      <c r="G538" s="28">
        <v>1.502</v>
      </c>
      <c r="H538" s="92"/>
      <c r="I538" s="92"/>
      <c r="J538" s="92"/>
      <c r="K538" s="92"/>
      <c r="L538" s="16">
        <v>24.4</v>
      </c>
      <c r="Q538" s="107"/>
      <c r="R538" s="107"/>
    </row>
    <row r="539" spans="1:20" x14ac:dyDescent="0.2">
      <c r="A539" s="22">
        <v>42546</v>
      </c>
      <c r="B539" s="47" t="s">
        <v>2</v>
      </c>
      <c r="C539" s="20">
        <f t="shared" si="14"/>
        <v>538</v>
      </c>
      <c r="D539" s="76"/>
      <c r="E539" s="105">
        <v>14.3955</v>
      </c>
      <c r="F539" s="28">
        <v>2.9020000000000001</v>
      </c>
      <c r="G539" s="28">
        <v>12.06</v>
      </c>
      <c r="H539" s="76"/>
      <c r="I539" s="76"/>
      <c r="J539" s="76">
        <v>8.81</v>
      </c>
      <c r="K539" s="76">
        <v>101.7</v>
      </c>
      <c r="L539" s="84">
        <v>19</v>
      </c>
      <c r="M539" s="84">
        <v>645</v>
      </c>
      <c r="N539" s="76">
        <v>5.9</v>
      </c>
      <c r="O539" s="29">
        <v>0.39</v>
      </c>
      <c r="P539" s="76">
        <f>2/11.45</f>
        <v>0.17467248908296945</v>
      </c>
      <c r="Q539" s="107">
        <v>15.206533329999999</v>
      </c>
      <c r="R539" s="107">
        <v>0.36267665500000001</v>
      </c>
      <c r="S539">
        <f>AVERAGE(F539:F541)</f>
        <v>2.829333333333333</v>
      </c>
      <c r="T539">
        <f>_xlfn.STDEV.S(F539:F541)/3</f>
        <v>6.0424731262523179E-2</v>
      </c>
    </row>
    <row r="540" spans="1:20" x14ac:dyDescent="0.2">
      <c r="A540" s="22">
        <v>42546</v>
      </c>
      <c r="B540" s="9" t="s">
        <v>2</v>
      </c>
      <c r="C540" s="20">
        <f t="shared" si="14"/>
        <v>539</v>
      </c>
      <c r="E540" s="105">
        <v>14.7811</v>
      </c>
      <c r="F540" s="28">
        <v>2.9630000000000001</v>
      </c>
      <c r="G540" s="28">
        <v>12.98</v>
      </c>
      <c r="L540" s="84">
        <v>19</v>
      </c>
      <c r="Q540" s="107"/>
      <c r="R540" s="107"/>
    </row>
    <row r="541" spans="1:20" x14ac:dyDescent="0.2">
      <c r="A541" s="22">
        <v>42546</v>
      </c>
      <c r="B541" s="10" t="s">
        <v>2</v>
      </c>
      <c r="C541" s="20">
        <f t="shared" si="14"/>
        <v>540</v>
      </c>
      <c r="E541" s="105">
        <v>16.443000000000001</v>
      </c>
      <c r="F541" s="28">
        <v>2.6230000000000002</v>
      </c>
      <c r="G541" s="28">
        <v>13.16</v>
      </c>
      <c r="L541" s="84">
        <v>19</v>
      </c>
      <c r="Q541" s="107"/>
      <c r="R541" s="107"/>
    </row>
    <row r="542" spans="1:20" x14ac:dyDescent="0.2">
      <c r="A542" s="22">
        <v>42546</v>
      </c>
      <c r="B542" s="9" t="s">
        <v>3</v>
      </c>
      <c r="C542" s="20">
        <f t="shared" si="14"/>
        <v>541</v>
      </c>
      <c r="E542" s="105">
        <v>16.8416</v>
      </c>
      <c r="F542" s="28">
        <v>2.7469999999999999</v>
      </c>
      <c r="G542" s="28">
        <v>15.08</v>
      </c>
      <c r="J542">
        <v>8.84</v>
      </c>
      <c r="K542">
        <v>96.8</v>
      </c>
      <c r="L542" s="16">
        <v>19.5</v>
      </c>
      <c r="M542" s="16">
        <v>667</v>
      </c>
      <c r="N542">
        <v>2.81</v>
      </c>
      <c r="O542">
        <v>0.31</v>
      </c>
      <c r="P542">
        <f>1/6.61</f>
        <v>0.15128593040847199</v>
      </c>
      <c r="Q542" s="107">
        <v>16.82833333</v>
      </c>
      <c r="R542" s="107">
        <v>2.4501163999999999E-2</v>
      </c>
      <c r="S542">
        <f>AVERAGE(F542:F544)</f>
        <v>2.6149999999999998</v>
      </c>
      <c r="T542">
        <f>_xlfn.STDEV.S(F542:F544)/3</f>
        <v>3.9231506612811988E-2</v>
      </c>
    </row>
    <row r="543" spans="1:20" x14ac:dyDescent="0.2">
      <c r="A543" s="22">
        <v>42546</v>
      </c>
      <c r="B543" s="9" t="s">
        <v>3</v>
      </c>
      <c r="C543" s="20">
        <f t="shared" si="14"/>
        <v>542</v>
      </c>
      <c r="E543" s="105">
        <v>16.894300000000001</v>
      </c>
      <c r="F543" s="28">
        <v>2.577</v>
      </c>
      <c r="G543" s="28">
        <v>15.29</v>
      </c>
      <c r="L543" s="16">
        <v>19.5</v>
      </c>
      <c r="Q543" s="107"/>
      <c r="R543" s="107"/>
    </row>
    <row r="544" spans="1:20" x14ac:dyDescent="0.2">
      <c r="A544" s="22">
        <v>42546</v>
      </c>
      <c r="B544" s="10" t="s">
        <v>3</v>
      </c>
      <c r="C544" s="20">
        <f t="shared" si="14"/>
        <v>543</v>
      </c>
      <c r="E544" s="105">
        <v>16.749099999999999</v>
      </c>
      <c r="F544" s="28">
        <v>2.5209999999999999</v>
      </c>
      <c r="G544" s="28">
        <v>15.11</v>
      </c>
      <c r="L544" s="16">
        <v>19.5</v>
      </c>
      <c r="Q544" s="107"/>
      <c r="R544" s="107"/>
    </row>
    <row r="545" spans="1:20" x14ac:dyDescent="0.2">
      <c r="A545" s="22">
        <v>42546</v>
      </c>
      <c r="B545" s="9" t="s">
        <v>4</v>
      </c>
      <c r="C545" s="20">
        <f t="shared" si="14"/>
        <v>544</v>
      </c>
      <c r="E545" s="105">
        <v>13.280200000000001</v>
      </c>
      <c r="F545" s="28">
        <v>1.6140000000000001</v>
      </c>
      <c r="G545" s="28">
        <v>10.8</v>
      </c>
      <c r="J545">
        <v>8.25</v>
      </c>
      <c r="K545" s="30">
        <v>7.36</v>
      </c>
      <c r="L545" s="16">
        <v>13.7</v>
      </c>
      <c r="M545" s="16">
        <v>563</v>
      </c>
      <c r="O545">
        <v>0.2</v>
      </c>
      <c r="P545">
        <f>1/3.5</f>
        <v>0.2857142857142857</v>
      </c>
      <c r="Q545" s="107">
        <v>13.74143333</v>
      </c>
      <c r="R545" s="107">
        <v>0.61074022100000003</v>
      </c>
      <c r="S545">
        <f>AVERAGE(F545:F547)</f>
        <v>1.5803333333333331</v>
      </c>
      <c r="T545">
        <f>_xlfn.STDEV.S(F545:F547)/3</f>
        <v>1.3825633734051698E-2</v>
      </c>
    </row>
    <row r="546" spans="1:20" x14ac:dyDescent="0.2">
      <c r="A546" s="22">
        <v>42546</v>
      </c>
      <c r="B546" s="9" t="s">
        <v>4</v>
      </c>
      <c r="C546" s="20">
        <f t="shared" si="14"/>
        <v>545</v>
      </c>
      <c r="E546" s="105">
        <v>15.760199999999999</v>
      </c>
      <c r="F546" s="28">
        <v>1.534</v>
      </c>
      <c r="G546" s="28">
        <v>10.49</v>
      </c>
      <c r="L546" s="16">
        <v>13.7</v>
      </c>
      <c r="Q546" s="107"/>
      <c r="R546" s="107"/>
    </row>
    <row r="547" spans="1:20" x14ac:dyDescent="0.2">
      <c r="A547" s="22">
        <v>42546</v>
      </c>
      <c r="B547" s="10" t="s">
        <v>4</v>
      </c>
      <c r="C547" s="20">
        <f t="shared" si="14"/>
        <v>546</v>
      </c>
      <c r="E547" s="105">
        <v>12.1839</v>
      </c>
      <c r="F547" s="28">
        <v>1.593</v>
      </c>
      <c r="G547" s="28">
        <v>11.02</v>
      </c>
      <c r="L547" s="16">
        <v>13.7</v>
      </c>
      <c r="Q547" s="107"/>
      <c r="R547" s="107"/>
    </row>
    <row r="548" spans="1:20" x14ac:dyDescent="0.2">
      <c r="A548" s="22">
        <v>42546</v>
      </c>
      <c r="B548" s="9" t="s">
        <v>5</v>
      </c>
      <c r="C548" s="20">
        <f t="shared" si="14"/>
        <v>547</v>
      </c>
      <c r="E548" s="105">
        <v>1.0863</v>
      </c>
      <c r="F548" s="28">
        <v>10.23</v>
      </c>
      <c r="G548" s="28">
        <v>1.9770000000000001</v>
      </c>
      <c r="J548">
        <v>8.66</v>
      </c>
      <c r="K548">
        <v>92.6</v>
      </c>
      <c r="L548" s="16">
        <v>22.8</v>
      </c>
      <c r="M548" s="16">
        <v>470.2</v>
      </c>
      <c r="N548">
        <v>8.39</v>
      </c>
      <c r="O548">
        <v>0.51</v>
      </c>
      <c r="P548">
        <f>2/3.95</f>
        <v>0.50632911392405056</v>
      </c>
      <c r="Q548" s="107">
        <v>1.1168</v>
      </c>
      <c r="R548" s="107">
        <v>1.1013678000000001E-2</v>
      </c>
      <c r="S548">
        <f>AVERAGE(F548:F550)</f>
        <v>12.566666666666665</v>
      </c>
      <c r="T548">
        <f>_xlfn.STDEV.S(F548:F550)/3</f>
        <v>0.68663700043791254</v>
      </c>
    </row>
    <row r="549" spans="1:20" x14ac:dyDescent="0.2">
      <c r="A549" s="22">
        <v>42546</v>
      </c>
      <c r="B549" s="9" t="s">
        <v>5</v>
      </c>
      <c r="C549" s="20">
        <f t="shared" si="14"/>
        <v>548</v>
      </c>
      <c r="E549" s="105">
        <v>1.1518999999999999</v>
      </c>
      <c r="F549" s="28">
        <v>13.35</v>
      </c>
      <c r="G549" s="28">
        <v>2.2709999999999999</v>
      </c>
      <c r="L549" s="16">
        <v>22.8</v>
      </c>
      <c r="Q549" s="107"/>
      <c r="R549" s="107"/>
    </row>
    <row r="550" spans="1:20" x14ac:dyDescent="0.2">
      <c r="A550" s="22">
        <v>42546</v>
      </c>
      <c r="B550" s="10" t="s">
        <v>5</v>
      </c>
      <c r="C550" s="20">
        <f t="shared" si="14"/>
        <v>549</v>
      </c>
      <c r="D550" s="92"/>
      <c r="E550" s="105">
        <v>1.1122000000000001</v>
      </c>
      <c r="F550" s="28">
        <v>14.12</v>
      </c>
      <c r="G550" s="28">
        <v>2.3959999999999999</v>
      </c>
      <c r="J550" s="92"/>
      <c r="K550" s="92"/>
      <c r="L550" s="16">
        <v>22.8</v>
      </c>
      <c r="Q550" s="107"/>
      <c r="R550" s="107"/>
    </row>
    <row r="551" spans="1:20" x14ac:dyDescent="0.2">
      <c r="A551" s="22">
        <v>42546</v>
      </c>
      <c r="B551" s="9" t="s">
        <v>6</v>
      </c>
      <c r="C551" s="20">
        <f t="shared" si="14"/>
        <v>550</v>
      </c>
      <c r="E551" s="105">
        <v>0.25340000000000001</v>
      </c>
      <c r="F551" s="28">
        <v>12.62</v>
      </c>
      <c r="G551" s="28">
        <v>1.5609999999999999</v>
      </c>
      <c r="J551">
        <v>8.14</v>
      </c>
      <c r="K551" s="30">
        <v>13.8</v>
      </c>
      <c r="L551" s="16">
        <v>24.3</v>
      </c>
      <c r="M551" s="16">
        <v>486.1</v>
      </c>
      <c r="N551">
        <v>11.22</v>
      </c>
      <c r="Q551" s="107">
        <v>0.25206666700000002</v>
      </c>
      <c r="R551" s="107">
        <v>1.0715169999999999E-3</v>
      </c>
      <c r="S551">
        <f>AVERAGE(F551:F553)</f>
        <v>12.69</v>
      </c>
      <c r="T551">
        <f>_xlfn.STDEV.S(F551:F553)/3</f>
        <v>4.0414518843273968E-2</v>
      </c>
    </row>
    <row r="552" spans="1:20" x14ac:dyDescent="0.2">
      <c r="A552" s="22">
        <v>42546</v>
      </c>
      <c r="B552" s="9" t="s">
        <v>6</v>
      </c>
      <c r="C552" s="20">
        <f t="shared" si="14"/>
        <v>551</v>
      </c>
      <c r="E552" s="105">
        <v>0.25440000000000002</v>
      </c>
      <c r="F552" s="28">
        <v>12.62</v>
      </c>
      <c r="G552" s="28">
        <v>1.508</v>
      </c>
      <c r="L552" s="16">
        <v>24.3</v>
      </c>
      <c r="Q552" s="107"/>
      <c r="R552" s="107"/>
    </row>
    <row r="553" spans="1:20" x14ac:dyDescent="0.2">
      <c r="A553" s="22">
        <v>42546</v>
      </c>
      <c r="B553" s="10" t="s">
        <v>6</v>
      </c>
      <c r="C553" s="20">
        <f t="shared" si="14"/>
        <v>552</v>
      </c>
      <c r="E553" s="105">
        <v>0.24840000000000001</v>
      </c>
      <c r="F553" s="28">
        <v>12.83</v>
      </c>
      <c r="G553" s="28">
        <v>1.5049999999999999</v>
      </c>
      <c r="L553" s="16">
        <v>24.3</v>
      </c>
      <c r="Q553" s="107"/>
      <c r="R553" s="107"/>
    </row>
    <row r="554" spans="1:20" x14ac:dyDescent="0.2">
      <c r="A554" s="1">
        <v>42552</v>
      </c>
      <c r="B554" s="47" t="s">
        <v>2</v>
      </c>
      <c r="C554" s="20">
        <f t="shared" si="14"/>
        <v>553</v>
      </c>
      <c r="E554" s="105">
        <v>11.831899999999999</v>
      </c>
      <c r="F554" s="28">
        <v>2.3170000000000002</v>
      </c>
      <c r="G554" s="28">
        <v>9.9570000000000007</v>
      </c>
      <c r="J554">
        <v>8.7799999999999994</v>
      </c>
      <c r="K554">
        <v>49.9</v>
      </c>
      <c r="L554" s="16">
        <v>17.3</v>
      </c>
      <c r="M554" s="16">
        <v>580</v>
      </c>
      <c r="Q554" s="107">
        <v>12.540699999999999</v>
      </c>
      <c r="R554" s="107">
        <v>0.238788742</v>
      </c>
      <c r="S554">
        <f>AVERAGE(F554:F556)</f>
        <v>2.2400000000000002</v>
      </c>
      <c r="T554">
        <f>_xlfn.STDEV.S(F554:F556)/3</f>
        <v>2.6180993954478593E-2</v>
      </c>
    </row>
    <row r="555" spans="1:20" x14ac:dyDescent="0.2">
      <c r="A555" s="1">
        <v>42552</v>
      </c>
      <c r="B555" s="9" t="s">
        <v>2</v>
      </c>
      <c r="C555" s="20">
        <f t="shared" si="14"/>
        <v>554</v>
      </c>
      <c r="E555" s="105">
        <v>13.2644</v>
      </c>
      <c r="F555" s="28">
        <v>2.2429999999999999</v>
      </c>
      <c r="G555" s="28">
        <v>9.6859999999999999</v>
      </c>
      <c r="L555" s="16">
        <v>17.3</v>
      </c>
      <c r="Q555" s="107"/>
      <c r="R555" s="107"/>
    </row>
    <row r="556" spans="1:20" x14ac:dyDescent="0.2">
      <c r="A556" s="1">
        <v>42552</v>
      </c>
      <c r="B556" s="10" t="s">
        <v>2</v>
      </c>
      <c r="C556" s="20">
        <f t="shared" ref="C556:C613" si="15">C555+1</f>
        <v>555</v>
      </c>
      <c r="E556" s="105">
        <v>12.5258</v>
      </c>
      <c r="F556" s="28">
        <v>2.16</v>
      </c>
      <c r="G556" s="28">
        <v>10.029999999999999</v>
      </c>
      <c r="L556" s="16">
        <v>17.3</v>
      </c>
      <c r="Q556" s="107"/>
      <c r="R556" s="107"/>
    </row>
    <row r="557" spans="1:20" x14ac:dyDescent="0.2">
      <c r="A557" s="1">
        <v>42552</v>
      </c>
      <c r="B557" s="9" t="s">
        <v>3</v>
      </c>
      <c r="C557" s="20">
        <f t="shared" si="15"/>
        <v>556</v>
      </c>
      <c r="E557" s="105">
        <v>14.891500000000001</v>
      </c>
      <c r="F557" s="28">
        <v>2.4089999999999998</v>
      </c>
      <c r="G557" s="28">
        <v>11.74</v>
      </c>
      <c r="J557">
        <v>8.73</v>
      </c>
      <c r="K557">
        <v>50.8</v>
      </c>
      <c r="L557" s="16">
        <v>17.399999999999999</v>
      </c>
      <c r="M557" s="16">
        <v>545</v>
      </c>
      <c r="Q557" s="107">
        <v>14.824833330000001</v>
      </c>
      <c r="R557" s="107">
        <v>5.9246137999999997E-2</v>
      </c>
      <c r="S557">
        <f>AVERAGE(F557:F559)</f>
        <v>2.3396666666666666</v>
      </c>
      <c r="T557">
        <f>_xlfn.STDEV.S(F557:F559)/3</f>
        <v>2.0238394022070817E-2</v>
      </c>
    </row>
    <row r="558" spans="1:20" x14ac:dyDescent="0.2">
      <c r="A558" s="1">
        <v>42552</v>
      </c>
      <c r="B558" s="9" t="s">
        <v>3</v>
      </c>
      <c r="C558" s="20">
        <f t="shared" si="15"/>
        <v>557</v>
      </c>
      <c r="E558" s="105">
        <v>14.9596</v>
      </c>
      <c r="F558" s="28">
        <v>2.2959999999999998</v>
      </c>
      <c r="G558" s="28">
        <v>12.13</v>
      </c>
      <c r="L558" s="16">
        <v>17.399999999999999</v>
      </c>
      <c r="Q558" s="107"/>
      <c r="R558" s="107"/>
    </row>
    <row r="559" spans="1:20" x14ac:dyDescent="0.2">
      <c r="A559" s="1">
        <v>42552</v>
      </c>
      <c r="B559" s="10" t="s">
        <v>3</v>
      </c>
      <c r="C559" s="20">
        <f t="shared" si="15"/>
        <v>558</v>
      </c>
      <c r="E559" s="105">
        <v>14.6234</v>
      </c>
      <c r="F559" s="28">
        <v>2.3140000000000001</v>
      </c>
      <c r="G559" s="28">
        <v>11.91</v>
      </c>
      <c r="L559" s="16">
        <v>17.399999999999999</v>
      </c>
      <c r="Q559" s="107"/>
      <c r="R559" s="107"/>
    </row>
    <row r="560" spans="1:20" x14ac:dyDescent="0.2">
      <c r="A560" s="1">
        <v>42552</v>
      </c>
      <c r="B560" s="9" t="s">
        <v>4</v>
      </c>
      <c r="C560" s="20">
        <f t="shared" si="15"/>
        <v>559</v>
      </c>
      <c r="E560" s="105">
        <v>12.6099</v>
      </c>
      <c r="F560" s="28">
        <v>1.37</v>
      </c>
      <c r="G560" s="28">
        <v>10.57</v>
      </c>
      <c r="J560">
        <v>8.18</v>
      </c>
      <c r="K560">
        <v>62.2</v>
      </c>
      <c r="L560" s="16">
        <v>14.4</v>
      </c>
      <c r="M560" s="16">
        <v>460.4</v>
      </c>
      <c r="Q560" s="107">
        <v>10.90643333</v>
      </c>
      <c r="R560" s="107">
        <v>1.060590707</v>
      </c>
      <c r="S560">
        <f>AVERAGE(F560:F562)</f>
        <v>1.3089999999999999</v>
      </c>
      <c r="T560">
        <f>_xlfn.STDEV.S(F560:F562)/3</f>
        <v>4.416257842714047E-2</v>
      </c>
    </row>
    <row r="561" spans="1:20" x14ac:dyDescent="0.2">
      <c r="A561" s="1">
        <v>42552</v>
      </c>
      <c r="B561" s="9" t="s">
        <v>4</v>
      </c>
      <c r="C561" s="20">
        <f t="shared" si="15"/>
        <v>560</v>
      </c>
      <c r="E561" s="105">
        <v>12.873799999999999</v>
      </c>
      <c r="F561" s="28">
        <v>1.4</v>
      </c>
      <c r="G561" s="28">
        <v>10.43</v>
      </c>
      <c r="L561" s="16">
        <v>14.4</v>
      </c>
      <c r="Q561" s="107"/>
      <c r="R561" s="107"/>
    </row>
    <row r="562" spans="1:20" x14ac:dyDescent="0.2">
      <c r="A562" s="1">
        <v>42552</v>
      </c>
      <c r="B562" s="10" t="s">
        <v>4</v>
      </c>
      <c r="C562" s="20">
        <f t="shared" si="15"/>
        <v>561</v>
      </c>
      <c r="E562" s="105">
        <v>7.2355999999999998</v>
      </c>
      <c r="F562" s="28">
        <v>1.157</v>
      </c>
      <c r="G562" s="28">
        <v>5.8890000000000002</v>
      </c>
      <c r="L562" s="16">
        <v>14.4</v>
      </c>
      <c r="Q562" s="107"/>
      <c r="R562" s="107"/>
    </row>
    <row r="563" spans="1:20" x14ac:dyDescent="0.2">
      <c r="A563" s="1">
        <v>42552</v>
      </c>
      <c r="B563" s="9" t="s">
        <v>5</v>
      </c>
      <c r="C563" s="20">
        <f t="shared" si="15"/>
        <v>562</v>
      </c>
      <c r="E563" s="105">
        <v>0.99709999999999999</v>
      </c>
      <c r="F563" s="28">
        <v>10.43</v>
      </c>
      <c r="G563" s="28">
        <v>1.9350000000000001</v>
      </c>
      <c r="J563">
        <v>8.83</v>
      </c>
      <c r="K563">
        <v>47.5</v>
      </c>
      <c r="L563" s="16">
        <v>21.6</v>
      </c>
      <c r="M563" s="16">
        <v>475.6</v>
      </c>
      <c r="Q563" s="107">
        <v>0.99109999999999998</v>
      </c>
      <c r="R563" s="107">
        <v>5.4176670000000001E-3</v>
      </c>
      <c r="S563">
        <f>AVERAGE(F563:F565)</f>
        <v>10.709999999999999</v>
      </c>
      <c r="T563">
        <f>_xlfn.STDEV.S(F563:F565)/3</f>
        <v>0.11850925889754112</v>
      </c>
    </row>
    <row r="564" spans="1:20" x14ac:dyDescent="0.2">
      <c r="A564" s="1">
        <v>42552</v>
      </c>
      <c r="B564" s="9" t="s">
        <v>5</v>
      </c>
      <c r="C564" s="20">
        <f t="shared" si="15"/>
        <v>563</v>
      </c>
      <c r="E564" s="105">
        <v>0.97270000000000001</v>
      </c>
      <c r="F564" s="28">
        <v>11.11</v>
      </c>
      <c r="G564" s="28">
        <v>1.9950000000000001</v>
      </c>
      <c r="L564" s="16">
        <v>21.6</v>
      </c>
      <c r="Q564" s="107"/>
      <c r="R564" s="107"/>
    </row>
    <row r="565" spans="1:20" x14ac:dyDescent="0.2">
      <c r="A565" s="1">
        <v>42552</v>
      </c>
      <c r="B565" s="10" t="s">
        <v>5</v>
      </c>
      <c r="C565" s="20">
        <f t="shared" si="15"/>
        <v>564</v>
      </c>
      <c r="D565" s="92"/>
      <c r="E565" s="105">
        <v>1.0035000000000001</v>
      </c>
      <c r="F565" s="28">
        <v>10.59</v>
      </c>
      <c r="G565" s="28">
        <v>1.966</v>
      </c>
      <c r="J565" s="92"/>
      <c r="K565" s="92"/>
      <c r="L565" s="16">
        <v>21.6</v>
      </c>
      <c r="Q565" s="107"/>
      <c r="R565" s="107"/>
    </row>
    <row r="566" spans="1:20" x14ac:dyDescent="0.2">
      <c r="A566" s="1">
        <v>42552</v>
      </c>
      <c r="B566" s="9" t="s">
        <v>6</v>
      </c>
      <c r="C566" s="20">
        <f t="shared" si="15"/>
        <v>565</v>
      </c>
      <c r="E566" s="105">
        <v>9.1499999999999998E-2</v>
      </c>
      <c r="F566" s="28">
        <v>11.69</v>
      </c>
      <c r="G566" s="28">
        <v>1.4890000000000001</v>
      </c>
      <c r="K566">
        <v>41.1</v>
      </c>
      <c r="L566" s="16">
        <v>23.7</v>
      </c>
      <c r="M566" s="16">
        <v>464.1</v>
      </c>
      <c r="Q566" s="107">
        <v>8.5833332999999998E-2</v>
      </c>
      <c r="R566" s="107">
        <v>1.7793049999999999E-3</v>
      </c>
      <c r="S566">
        <f>AVERAGE(F566:F568)</f>
        <v>11.63</v>
      </c>
      <c r="T566">
        <f>_xlfn.STDEV.S(F566:F568)/3</f>
        <v>9.4926872439321006E-2</v>
      </c>
    </row>
    <row r="567" spans="1:20" x14ac:dyDescent="0.2">
      <c r="A567" s="1">
        <v>42552</v>
      </c>
      <c r="B567" s="9" t="s">
        <v>6</v>
      </c>
      <c r="C567" s="20">
        <f t="shared" si="15"/>
        <v>566</v>
      </c>
      <c r="E567" s="105">
        <v>8.5099999999999995E-2</v>
      </c>
      <c r="F567" s="28">
        <v>11.32</v>
      </c>
      <c r="G567" s="28">
        <v>1.468</v>
      </c>
      <c r="L567" s="16">
        <v>23.7</v>
      </c>
      <c r="Q567" s="107"/>
      <c r="R567" s="107"/>
    </row>
    <row r="568" spans="1:20" x14ac:dyDescent="0.2">
      <c r="A568" s="1">
        <v>42552</v>
      </c>
      <c r="B568" s="10" t="s">
        <v>6</v>
      </c>
      <c r="C568" s="20">
        <f t="shared" si="15"/>
        <v>567</v>
      </c>
      <c r="E568" s="105">
        <v>8.09E-2</v>
      </c>
      <c r="F568" s="28">
        <v>11.88</v>
      </c>
      <c r="G568" s="28">
        <v>1.476</v>
      </c>
      <c r="L568" s="16">
        <v>23.7</v>
      </c>
      <c r="Q568" s="107"/>
      <c r="R568" s="107"/>
    </row>
    <row r="569" spans="1:20" x14ac:dyDescent="0.2">
      <c r="A569" s="109">
        <v>42559</v>
      </c>
      <c r="B569" s="47" t="s">
        <v>2</v>
      </c>
      <c r="C569" s="20">
        <f t="shared" si="15"/>
        <v>568</v>
      </c>
      <c r="E569" s="105">
        <v>9.9886999999999997</v>
      </c>
      <c r="F569" s="28">
        <v>1.659</v>
      </c>
      <c r="G569" s="28">
        <v>8.3580000000000005</v>
      </c>
      <c r="J569">
        <v>8.76</v>
      </c>
      <c r="K569">
        <v>74.599999999999994</v>
      </c>
      <c r="L569" s="16">
        <v>15.3</v>
      </c>
      <c r="M569" s="16">
        <v>567</v>
      </c>
      <c r="Q569" s="107">
        <v>11.407666669999999</v>
      </c>
      <c r="R569" s="107">
        <v>0.42116094399999998</v>
      </c>
      <c r="S569">
        <f>AVERAGE(F569:F571)</f>
        <v>1.8463333333333332</v>
      </c>
      <c r="T569">
        <f>_xlfn.STDEV.S(F569:F571)/3</f>
        <v>5.4374558320896667E-2</v>
      </c>
    </row>
    <row r="570" spans="1:20" x14ac:dyDescent="0.2">
      <c r="A570" s="109">
        <v>42559</v>
      </c>
      <c r="B570" s="9" t="s">
        <v>2</v>
      </c>
      <c r="C570" s="20">
        <f t="shared" si="15"/>
        <v>569</v>
      </c>
      <c r="E570" s="105">
        <v>11.823399999999999</v>
      </c>
      <c r="F570" s="28">
        <v>1.923</v>
      </c>
      <c r="G570" s="28">
        <v>9.51</v>
      </c>
      <c r="L570" s="16">
        <v>15.3</v>
      </c>
      <c r="Q570" s="107"/>
      <c r="R570" s="107"/>
    </row>
    <row r="571" spans="1:20" x14ac:dyDescent="0.2">
      <c r="A571" s="109">
        <v>42559</v>
      </c>
      <c r="B571" s="10" t="s">
        <v>2</v>
      </c>
      <c r="C571" s="20">
        <f t="shared" si="15"/>
        <v>570</v>
      </c>
      <c r="E571" s="105">
        <v>12.4109</v>
      </c>
      <c r="F571" s="28">
        <v>1.9570000000000001</v>
      </c>
      <c r="G571" s="28">
        <v>10.16</v>
      </c>
      <c r="L571" s="16">
        <v>15.3</v>
      </c>
      <c r="Q571" s="107"/>
      <c r="R571" s="107"/>
    </row>
    <row r="572" spans="1:20" x14ac:dyDescent="0.2">
      <c r="A572" s="109">
        <v>42559</v>
      </c>
      <c r="B572" s="9" t="s">
        <v>3</v>
      </c>
      <c r="C572" s="20">
        <f t="shared" si="15"/>
        <v>571</v>
      </c>
      <c r="E572" s="105">
        <v>14.2881</v>
      </c>
      <c r="F572" s="28">
        <v>2.246</v>
      </c>
      <c r="G572" s="28">
        <v>11.9</v>
      </c>
      <c r="J572">
        <v>8.73</v>
      </c>
      <c r="K572">
        <v>65.5</v>
      </c>
      <c r="L572" s="16">
        <v>14.7</v>
      </c>
      <c r="M572" s="16">
        <v>580</v>
      </c>
      <c r="Q572" s="107">
        <v>14.349866670000001</v>
      </c>
      <c r="R572" s="107">
        <v>1.8606280999999999E-2</v>
      </c>
      <c r="S572">
        <f>AVERAGE(F572:F574)</f>
        <v>2.2756666666666665</v>
      </c>
      <c r="T572">
        <f>_xlfn.STDEV.S(F572:F574)/3</f>
        <v>1.6269717382416404E-2</v>
      </c>
    </row>
    <row r="573" spans="1:20" x14ac:dyDescent="0.2">
      <c r="A573" s="109">
        <v>42559</v>
      </c>
      <c r="B573" s="9" t="s">
        <v>3</v>
      </c>
      <c r="C573" s="20">
        <f t="shared" si="15"/>
        <v>572</v>
      </c>
      <c r="E573" s="105">
        <v>14.364800000000001</v>
      </c>
      <c r="F573" s="28">
        <v>2.2490000000000001</v>
      </c>
      <c r="G573" s="28">
        <v>11.99</v>
      </c>
      <c r="L573" s="16">
        <v>14.7</v>
      </c>
      <c r="Q573" s="107"/>
      <c r="R573" s="107"/>
    </row>
    <row r="574" spans="1:20" x14ac:dyDescent="0.2">
      <c r="A574" s="109">
        <v>42559</v>
      </c>
      <c r="B574" s="10" t="s">
        <v>3</v>
      </c>
      <c r="C574" s="20">
        <f t="shared" si="15"/>
        <v>573</v>
      </c>
      <c r="E574" s="105">
        <v>14.396699999999999</v>
      </c>
      <c r="F574" s="28">
        <v>2.3319999999999999</v>
      </c>
      <c r="G574" s="28">
        <v>11.94</v>
      </c>
      <c r="L574" s="16">
        <v>14.7</v>
      </c>
      <c r="Q574" s="107"/>
      <c r="R574" s="107"/>
    </row>
    <row r="575" spans="1:20" x14ac:dyDescent="0.2">
      <c r="A575" s="109">
        <v>42559</v>
      </c>
      <c r="B575" s="9" t="s">
        <v>4</v>
      </c>
      <c r="C575" s="20">
        <f t="shared" si="15"/>
        <v>574</v>
      </c>
      <c r="E575" s="105">
        <v>12.610900000000001</v>
      </c>
      <c r="F575" s="28">
        <v>1.379</v>
      </c>
      <c r="G575" s="28">
        <v>10.050000000000001</v>
      </c>
      <c r="J575">
        <v>8.1300000000000008</v>
      </c>
      <c r="K575">
        <v>52.5</v>
      </c>
      <c r="L575" s="16">
        <v>13.9</v>
      </c>
      <c r="M575" s="16">
        <v>572</v>
      </c>
      <c r="Q575" s="107">
        <v>12.3743</v>
      </c>
      <c r="R575" s="107">
        <v>7.8568385000000004E-2</v>
      </c>
      <c r="S575">
        <f>AVERAGE(F575:F577)</f>
        <v>1.3646666666666665</v>
      </c>
      <c r="T575">
        <f>_xlfn.STDEV.S(F575:F577)/3</f>
        <v>1.5720946159444346E-2</v>
      </c>
    </row>
    <row r="576" spans="1:20" x14ac:dyDescent="0.2">
      <c r="A576" s="109">
        <v>42559</v>
      </c>
      <c r="B576" s="9" t="s">
        <v>4</v>
      </c>
      <c r="C576" s="20">
        <f t="shared" si="15"/>
        <v>575</v>
      </c>
      <c r="E576" s="105">
        <v>12.1395</v>
      </c>
      <c r="F576" s="28">
        <v>1.3120000000000001</v>
      </c>
      <c r="G576" s="28">
        <v>9.2460000000000004</v>
      </c>
      <c r="L576" s="16">
        <v>13.9</v>
      </c>
      <c r="Q576" s="107"/>
      <c r="R576" s="107"/>
    </row>
    <row r="577" spans="1:20" x14ac:dyDescent="0.2">
      <c r="A577" s="109">
        <v>42559</v>
      </c>
      <c r="B577" s="10" t="s">
        <v>4</v>
      </c>
      <c r="C577" s="20">
        <f t="shared" si="15"/>
        <v>576</v>
      </c>
      <c r="E577" s="105">
        <v>12.3725</v>
      </c>
      <c r="F577" s="28">
        <v>1.403</v>
      </c>
      <c r="G577" s="28">
        <v>10.1</v>
      </c>
      <c r="L577" s="16">
        <v>13.9</v>
      </c>
      <c r="Q577" s="107"/>
      <c r="R577" s="107"/>
    </row>
    <row r="578" spans="1:20" x14ac:dyDescent="0.2">
      <c r="A578" s="109">
        <v>42559</v>
      </c>
      <c r="B578" s="9" t="s">
        <v>5</v>
      </c>
      <c r="C578" s="20">
        <f t="shared" si="15"/>
        <v>577</v>
      </c>
      <c r="E578" s="105">
        <v>1.5527</v>
      </c>
      <c r="F578" s="28">
        <v>9.3179999999999996</v>
      </c>
      <c r="G578" s="28">
        <v>2.2559999999999998</v>
      </c>
      <c r="J578">
        <v>8.74</v>
      </c>
      <c r="K578">
        <v>73.900000000000006</v>
      </c>
      <c r="L578" s="16">
        <v>19.3</v>
      </c>
      <c r="M578" s="16">
        <v>430.2</v>
      </c>
      <c r="Q578" s="107">
        <v>1.522166667</v>
      </c>
      <c r="R578" s="107">
        <v>1.3280116E-2</v>
      </c>
      <c r="S578">
        <f>AVERAGE(F578:F580)</f>
        <v>9.7946666666666662</v>
      </c>
      <c r="T578">
        <f>_xlfn.STDEV.S(F578:F580)/3</f>
        <v>0.25864117858388147</v>
      </c>
    </row>
    <row r="579" spans="1:20" x14ac:dyDescent="0.2">
      <c r="A579" s="109">
        <v>42559</v>
      </c>
      <c r="B579" s="9" t="s">
        <v>5</v>
      </c>
      <c r="C579" s="20">
        <f t="shared" si="15"/>
        <v>578</v>
      </c>
      <c r="E579" s="105">
        <v>1.5367</v>
      </c>
      <c r="F579" s="28">
        <v>9.3759999999999994</v>
      </c>
      <c r="G579" s="28">
        <v>2.2170000000000001</v>
      </c>
      <c r="L579" s="16">
        <v>19.3</v>
      </c>
      <c r="Q579" s="107"/>
      <c r="R579" s="107"/>
    </row>
    <row r="580" spans="1:20" x14ac:dyDescent="0.2">
      <c r="A580" s="109">
        <v>42559</v>
      </c>
      <c r="B580" s="10" t="s">
        <v>5</v>
      </c>
      <c r="C580" s="20">
        <f t="shared" si="15"/>
        <v>579</v>
      </c>
      <c r="D580" s="92"/>
      <c r="E580" s="105">
        <v>1.4771000000000001</v>
      </c>
      <c r="F580" s="28">
        <v>10.69</v>
      </c>
      <c r="G580" s="28">
        <v>2.2839999999999998</v>
      </c>
      <c r="J580" s="92"/>
      <c r="K580" s="92"/>
      <c r="L580" s="16">
        <v>19.3</v>
      </c>
      <c r="Q580" s="107"/>
      <c r="R580" s="107"/>
    </row>
    <row r="581" spans="1:20" x14ac:dyDescent="0.2">
      <c r="A581" s="109">
        <v>42559</v>
      </c>
      <c r="B581" s="9" t="s">
        <v>6</v>
      </c>
      <c r="C581" s="20">
        <f t="shared" si="15"/>
        <v>580</v>
      </c>
      <c r="E581" s="105">
        <v>0.33100000000000002</v>
      </c>
      <c r="F581" s="28">
        <v>11.02</v>
      </c>
      <c r="G581" s="28">
        <v>1.6830000000000001</v>
      </c>
      <c r="J581">
        <v>8.64</v>
      </c>
      <c r="K581">
        <v>39.799999999999997</v>
      </c>
      <c r="L581" s="16">
        <v>21.4</v>
      </c>
      <c r="M581" s="16">
        <v>437.9</v>
      </c>
      <c r="Q581" s="107">
        <v>0.30470000000000003</v>
      </c>
      <c r="R581" s="107">
        <v>8.3811300000000005E-3</v>
      </c>
      <c r="S581">
        <f>AVERAGE(F581:F583)</f>
        <v>11.243333333333332</v>
      </c>
      <c r="T581">
        <f>_xlfn.STDEV.S(F581:F583)/3</f>
        <v>9.8901372495438525E-2</v>
      </c>
    </row>
    <row r="582" spans="1:20" x14ac:dyDescent="0.2">
      <c r="A582" s="109">
        <v>42559</v>
      </c>
      <c r="B582" s="9" t="s">
        <v>6</v>
      </c>
      <c r="C582" s="20">
        <f t="shared" si="15"/>
        <v>581</v>
      </c>
      <c r="E582" s="105">
        <v>0.28089999999999998</v>
      </c>
      <c r="F582" s="28">
        <v>11.13</v>
      </c>
      <c r="G582" s="28">
        <v>1.7470000000000001</v>
      </c>
      <c r="L582" s="16">
        <v>21.4</v>
      </c>
      <c r="Q582" s="107"/>
      <c r="R582" s="107"/>
    </row>
    <row r="583" spans="1:20" x14ac:dyDescent="0.2">
      <c r="A583" s="109">
        <v>42559</v>
      </c>
      <c r="B583" s="10" t="s">
        <v>6</v>
      </c>
      <c r="C583" s="20">
        <f t="shared" si="15"/>
        <v>582</v>
      </c>
      <c r="E583" s="105">
        <v>0.30220000000000002</v>
      </c>
      <c r="F583" s="28">
        <v>11.58</v>
      </c>
      <c r="G583" s="28">
        <v>1.758</v>
      </c>
      <c r="L583" s="16">
        <v>21.4</v>
      </c>
      <c r="Q583" s="107"/>
      <c r="R583" s="107"/>
    </row>
    <row r="584" spans="1:20" x14ac:dyDescent="0.2">
      <c r="A584" s="1">
        <v>42575</v>
      </c>
      <c r="B584" s="87" t="s">
        <v>2</v>
      </c>
      <c r="C584" s="20">
        <f t="shared" si="15"/>
        <v>583</v>
      </c>
      <c r="E584" s="105">
        <v>11.7903</v>
      </c>
      <c r="F584" s="28">
        <v>4.7679999999999998</v>
      </c>
      <c r="G584" s="28">
        <v>10.76</v>
      </c>
      <c r="J584">
        <v>8.58</v>
      </c>
      <c r="K584">
        <v>71.7</v>
      </c>
      <c r="L584" s="16">
        <v>19.7</v>
      </c>
      <c r="M584" s="16">
        <v>580</v>
      </c>
      <c r="Q584" s="107">
        <v>11.930099999999999</v>
      </c>
      <c r="R584" s="107">
        <v>4.3624814999999997E-2</v>
      </c>
      <c r="S584">
        <f>AVERAGE(F584:F586)</f>
        <v>4.5666666666666664</v>
      </c>
      <c r="T584">
        <f>_xlfn.STDEV.S(F584:F586)/3</f>
        <v>0.11855675309194204</v>
      </c>
    </row>
    <row r="585" spans="1:20" x14ac:dyDescent="0.2">
      <c r="A585" s="1">
        <v>42575</v>
      </c>
      <c r="B585" s="88" t="s">
        <v>2</v>
      </c>
      <c r="C585" s="20">
        <f t="shared" si="15"/>
        <v>584</v>
      </c>
      <c r="E585" s="105">
        <v>12.0497</v>
      </c>
      <c r="F585" s="28">
        <v>4.7759999999999998</v>
      </c>
      <c r="G585" s="28">
        <v>10.89</v>
      </c>
      <c r="L585" s="16">
        <v>19.7</v>
      </c>
      <c r="Q585" s="107"/>
      <c r="R585" s="107"/>
    </row>
    <row r="586" spans="1:20" x14ac:dyDescent="0.2">
      <c r="A586" s="1">
        <v>42575</v>
      </c>
      <c r="B586" s="89" t="s">
        <v>2</v>
      </c>
      <c r="C586" s="20">
        <f t="shared" si="15"/>
        <v>585</v>
      </c>
      <c r="D586" s="92"/>
      <c r="E586" s="105">
        <v>11.9503</v>
      </c>
      <c r="F586" s="28">
        <v>4.1559999999999997</v>
      </c>
      <c r="G586" s="28">
        <v>10.53</v>
      </c>
      <c r="H586" s="92"/>
      <c r="I586" s="92"/>
      <c r="J586" s="92"/>
      <c r="K586" s="92"/>
      <c r="L586" s="16">
        <v>19.7</v>
      </c>
      <c r="Q586" s="107"/>
      <c r="R586" s="107"/>
    </row>
    <row r="587" spans="1:20" x14ac:dyDescent="0.2">
      <c r="A587" s="1">
        <v>42575</v>
      </c>
      <c r="B587" s="88" t="s">
        <v>3</v>
      </c>
      <c r="C587" s="20">
        <f t="shared" si="15"/>
        <v>586</v>
      </c>
      <c r="E587" s="105">
        <v>13.7593</v>
      </c>
      <c r="F587" s="28">
        <v>4.5990000000000002</v>
      </c>
      <c r="G587" s="28">
        <v>11.67</v>
      </c>
      <c r="J587">
        <v>8.0299999999999994</v>
      </c>
      <c r="K587">
        <v>73.3</v>
      </c>
      <c r="L587" s="16">
        <v>19.8</v>
      </c>
      <c r="M587" s="16">
        <v>604</v>
      </c>
      <c r="Q587" s="107">
        <v>13.8703</v>
      </c>
      <c r="R587" s="107">
        <v>3.5697168000000001E-2</v>
      </c>
      <c r="S587">
        <f>AVERAGE(F587:F589)</f>
        <v>4.3386666666666667</v>
      </c>
      <c r="T587">
        <f>_xlfn.STDEV.S(F587:F589)/3</f>
        <v>8.1231037673302531E-2</v>
      </c>
    </row>
    <row r="588" spans="1:20" x14ac:dyDescent="0.2">
      <c r="A588" s="1">
        <v>42575</v>
      </c>
      <c r="B588" s="88" t="s">
        <v>3</v>
      </c>
      <c r="C588" s="20">
        <f t="shared" si="15"/>
        <v>587</v>
      </c>
      <c r="E588" s="105">
        <v>13.8786</v>
      </c>
      <c r="F588" s="28">
        <v>4.3010000000000002</v>
      </c>
      <c r="G588" s="28">
        <v>11.95</v>
      </c>
      <c r="L588" s="16">
        <v>19.8</v>
      </c>
      <c r="Q588" s="107"/>
      <c r="R588" s="107"/>
    </row>
    <row r="589" spans="1:20" x14ac:dyDescent="0.2">
      <c r="A589" s="1">
        <v>42575</v>
      </c>
      <c r="B589" s="89" t="s">
        <v>3</v>
      </c>
      <c r="C589" s="20">
        <f t="shared" si="15"/>
        <v>588</v>
      </c>
      <c r="D589" s="92"/>
      <c r="E589" s="105">
        <v>13.973000000000001</v>
      </c>
      <c r="F589" s="28">
        <v>4.1159999999999997</v>
      </c>
      <c r="G589" s="28">
        <v>12.29</v>
      </c>
      <c r="H589" s="92"/>
      <c r="I589" s="92"/>
      <c r="J589" s="92"/>
      <c r="K589" s="92"/>
      <c r="L589" s="16">
        <v>19.8</v>
      </c>
      <c r="M589" s="94"/>
      <c r="Q589" s="107"/>
      <c r="R589" s="107"/>
    </row>
    <row r="590" spans="1:20" x14ac:dyDescent="0.2">
      <c r="A590" s="1">
        <v>42575</v>
      </c>
      <c r="B590" s="88" t="s">
        <v>4</v>
      </c>
      <c r="C590" s="20">
        <f t="shared" si="15"/>
        <v>589</v>
      </c>
      <c r="E590" s="105">
        <v>10.9902</v>
      </c>
      <c r="F590" s="28">
        <v>2.0390000000000001</v>
      </c>
      <c r="G590" s="28">
        <v>9.4659999999999993</v>
      </c>
      <c r="J590">
        <v>8.1199999999999992</v>
      </c>
      <c r="K590">
        <v>62.3</v>
      </c>
      <c r="L590" s="16">
        <v>15.5</v>
      </c>
      <c r="M590" s="16">
        <v>620</v>
      </c>
      <c r="Q590" s="107">
        <v>11.09186667</v>
      </c>
      <c r="R590" s="107">
        <v>0.168410323</v>
      </c>
      <c r="S590">
        <f>AVERAGE(F590:F592)</f>
        <v>2.0136666666666669</v>
      </c>
      <c r="T590">
        <f>_xlfn.STDEV.S(F590:F592)/3</f>
        <v>7.2370446188216114E-2</v>
      </c>
    </row>
    <row r="591" spans="1:20" x14ac:dyDescent="0.2">
      <c r="A591" s="1">
        <v>42575</v>
      </c>
      <c r="B591" s="88" t="s">
        <v>4</v>
      </c>
      <c r="C591" s="20">
        <f t="shared" si="15"/>
        <v>590</v>
      </c>
      <c r="E591" s="105">
        <v>10.645200000000001</v>
      </c>
      <c r="F591" s="28">
        <v>1.7849999999999999</v>
      </c>
      <c r="G591" s="28">
        <v>8.8390000000000004</v>
      </c>
      <c r="L591" s="16">
        <v>15.5</v>
      </c>
      <c r="Q591" s="107"/>
      <c r="R591" s="107"/>
    </row>
    <row r="592" spans="1:20" x14ac:dyDescent="0.2">
      <c r="A592" s="1">
        <v>42575</v>
      </c>
      <c r="B592" s="89" t="s">
        <v>4</v>
      </c>
      <c r="C592" s="20">
        <f t="shared" si="15"/>
        <v>591</v>
      </c>
      <c r="E592" s="105">
        <v>11.6402</v>
      </c>
      <c r="F592" s="28">
        <v>2.2170000000000001</v>
      </c>
      <c r="G592" s="28">
        <v>8.3030000000000008</v>
      </c>
      <c r="L592" s="16">
        <v>15.5</v>
      </c>
      <c r="Q592" s="107"/>
      <c r="R592" s="107"/>
    </row>
    <row r="593" spans="1:20" x14ac:dyDescent="0.2">
      <c r="A593" s="1">
        <v>42575</v>
      </c>
      <c r="B593" s="88" t="s">
        <v>5</v>
      </c>
      <c r="C593" s="20">
        <f t="shared" si="15"/>
        <v>592</v>
      </c>
      <c r="E593" s="105">
        <v>2.0326</v>
      </c>
      <c r="F593" s="28">
        <v>9.25</v>
      </c>
      <c r="G593" s="28">
        <v>2.3919999999999999</v>
      </c>
      <c r="J593">
        <v>8.0500000000000007</v>
      </c>
      <c r="K593">
        <v>62.8</v>
      </c>
      <c r="L593" s="16">
        <v>23.8</v>
      </c>
      <c r="M593" s="16">
        <v>416</v>
      </c>
      <c r="Q593" s="107">
        <v>2.1055000000000001</v>
      </c>
      <c r="R593" s="107">
        <v>2.2380372999999999E-2</v>
      </c>
      <c r="S593">
        <f>AVERAGE(F593:F595)</f>
        <v>9.6869999999999994</v>
      </c>
      <c r="T593">
        <f>_xlfn.STDEV.S(F593:F595)/3</f>
        <v>0.12624359169654689</v>
      </c>
    </row>
    <row r="594" spans="1:20" x14ac:dyDescent="0.2">
      <c r="A594" s="1">
        <v>42575</v>
      </c>
      <c r="B594" s="88" t="s">
        <v>5</v>
      </c>
      <c r="C594" s="20">
        <f t="shared" si="15"/>
        <v>593</v>
      </c>
      <c r="E594" s="105">
        <v>2.1191</v>
      </c>
      <c r="F594" s="28">
        <v>9.891</v>
      </c>
      <c r="G594" s="28">
        <v>2.4390000000000001</v>
      </c>
      <c r="L594" s="16">
        <v>23.8</v>
      </c>
      <c r="Q594" s="107"/>
      <c r="R594" s="107"/>
    </row>
    <row r="595" spans="1:20" x14ac:dyDescent="0.2">
      <c r="A595" s="1">
        <v>42575</v>
      </c>
      <c r="B595" s="89" t="s">
        <v>5</v>
      </c>
      <c r="C595" s="20">
        <f t="shared" si="15"/>
        <v>594</v>
      </c>
      <c r="D595" s="92"/>
      <c r="E595" s="105">
        <v>2.1648000000000001</v>
      </c>
      <c r="F595" s="28">
        <v>9.92</v>
      </c>
      <c r="G595" s="28">
        <v>2.5779999999999998</v>
      </c>
      <c r="H595" s="92"/>
      <c r="I595" s="92"/>
      <c r="J595" s="92"/>
      <c r="K595" s="92"/>
      <c r="L595" s="16">
        <v>23.8</v>
      </c>
      <c r="Q595" s="107"/>
      <c r="R595" s="107"/>
    </row>
    <row r="596" spans="1:20" x14ac:dyDescent="0.2">
      <c r="A596" s="1">
        <v>42575</v>
      </c>
      <c r="B596" s="88" t="s">
        <v>6</v>
      </c>
      <c r="C596" s="20">
        <f t="shared" si="15"/>
        <v>595</v>
      </c>
      <c r="E596" s="105">
        <v>0.70760000000000001</v>
      </c>
      <c r="F596" s="28">
        <v>12.36</v>
      </c>
      <c r="G596" s="28">
        <v>2.0110000000000001</v>
      </c>
      <c r="J596">
        <v>8.3699999999999992</v>
      </c>
      <c r="K596">
        <v>37.200000000000003</v>
      </c>
      <c r="L596" s="16">
        <v>26.1</v>
      </c>
      <c r="M596" s="16">
        <v>438.2</v>
      </c>
      <c r="Q596" s="107">
        <v>0.70763333299999998</v>
      </c>
      <c r="R596" s="107">
        <v>9.6166710000000002E-3</v>
      </c>
      <c r="S596">
        <f>AVERAGE(F596:F598)</f>
        <v>12.300000000000002</v>
      </c>
      <c r="T596">
        <f>_xlfn.STDEV.S(F596:F598)/3</f>
        <v>4.9777281743560102E-2</v>
      </c>
    </row>
    <row r="597" spans="1:20" x14ac:dyDescent="0.2">
      <c r="A597" s="1">
        <v>42575</v>
      </c>
      <c r="B597" s="88" t="s">
        <v>6</v>
      </c>
      <c r="C597" s="20">
        <f t="shared" si="15"/>
        <v>596</v>
      </c>
      <c r="E597" s="105">
        <v>0.67879999999999996</v>
      </c>
      <c r="F597" s="28">
        <v>12.13</v>
      </c>
      <c r="G597" s="28">
        <v>1.9370000000000001</v>
      </c>
      <c r="L597" s="16">
        <v>26.1</v>
      </c>
      <c r="Q597" s="107"/>
      <c r="R597" s="107"/>
    </row>
    <row r="598" spans="1:20" x14ac:dyDescent="0.2">
      <c r="A598" s="1">
        <v>42575</v>
      </c>
      <c r="B598" s="89" t="s">
        <v>6</v>
      </c>
      <c r="C598" s="20">
        <f t="shared" si="15"/>
        <v>597</v>
      </c>
      <c r="E598" s="105">
        <v>0.73650000000000004</v>
      </c>
      <c r="F598" s="28">
        <v>12.41</v>
      </c>
      <c r="G598" s="28">
        <v>1.99</v>
      </c>
      <c r="L598" s="16">
        <v>26.1</v>
      </c>
      <c r="Q598" s="107"/>
      <c r="R598" s="107"/>
    </row>
    <row r="599" spans="1:20" x14ac:dyDescent="0.2">
      <c r="A599" s="1">
        <v>42583</v>
      </c>
      <c r="B599" s="87" t="s">
        <v>2</v>
      </c>
      <c r="C599" s="20">
        <f t="shared" si="15"/>
        <v>598</v>
      </c>
      <c r="E599" s="105">
        <v>8.9108000000000001</v>
      </c>
      <c r="F599" s="28">
        <v>1.9750000000000001</v>
      </c>
      <c r="G599" s="28">
        <v>7.7569999999999997</v>
      </c>
      <c r="Q599" s="107">
        <v>9.1556333330000008</v>
      </c>
      <c r="R599" s="107">
        <v>7.0819350000000003E-2</v>
      </c>
      <c r="S599">
        <f>AVERAGE(F599:F601)</f>
        <v>1.9100000000000001</v>
      </c>
      <c r="T599">
        <f>_xlfn.STDEV.S(F599:F601)/3</f>
        <v>2.11843757939142E-2</v>
      </c>
    </row>
    <row r="600" spans="1:20" x14ac:dyDescent="0.2">
      <c r="A600" s="1">
        <v>42583</v>
      </c>
      <c r="B600" s="88" t="s">
        <v>2</v>
      </c>
      <c r="C600" s="20">
        <f t="shared" si="15"/>
        <v>599</v>
      </c>
      <c r="E600" s="105">
        <v>9.2645999999999997</v>
      </c>
      <c r="F600" s="28">
        <v>1.8480000000000001</v>
      </c>
      <c r="G600" s="28">
        <v>8.0939999999999994</v>
      </c>
      <c r="Q600" s="107"/>
      <c r="R600" s="107"/>
    </row>
    <row r="601" spans="1:20" x14ac:dyDescent="0.2">
      <c r="A601" s="1">
        <v>42583</v>
      </c>
      <c r="B601" s="89" t="s">
        <v>2</v>
      </c>
      <c r="C601" s="20">
        <f t="shared" si="15"/>
        <v>600</v>
      </c>
      <c r="E601" s="105">
        <v>9.2914999999999992</v>
      </c>
      <c r="F601" s="28">
        <v>1.907</v>
      </c>
      <c r="G601" s="28">
        <v>7.9880000000000004</v>
      </c>
      <c r="Q601" s="107"/>
      <c r="R601" s="107"/>
    </row>
    <row r="602" spans="1:20" x14ac:dyDescent="0.2">
      <c r="A602" s="1">
        <v>42583</v>
      </c>
      <c r="B602" s="88" t="s">
        <v>3</v>
      </c>
      <c r="C602" s="20">
        <f t="shared" si="15"/>
        <v>601</v>
      </c>
      <c r="E602" s="105">
        <v>9.2537000000000003</v>
      </c>
      <c r="F602" s="28">
        <v>2.3570000000000002</v>
      </c>
      <c r="G602" s="28">
        <v>8.0429999999999993</v>
      </c>
      <c r="Q602" s="107">
        <v>9.2294999999999998</v>
      </c>
      <c r="R602" s="107">
        <v>8.6582292000000005E-2</v>
      </c>
      <c r="S602">
        <f>AVERAGE(F602:F604)</f>
        <v>2.4119999999999999</v>
      </c>
      <c r="T602">
        <f>_xlfn.STDEV.S(F602:F604)/3</f>
        <v>2.5405598683054975E-2</v>
      </c>
    </row>
    <row r="603" spans="1:20" x14ac:dyDescent="0.2">
      <c r="A603" s="1">
        <v>42583</v>
      </c>
      <c r="B603" s="88" t="s">
        <v>3</v>
      </c>
      <c r="C603" s="20">
        <f t="shared" si="15"/>
        <v>602</v>
      </c>
      <c r="E603" s="105">
        <v>8.9585000000000008</v>
      </c>
      <c r="F603" s="28">
        <v>2.4990000000000001</v>
      </c>
      <c r="G603" s="28">
        <v>7.9329999999999998</v>
      </c>
      <c r="Q603" s="107"/>
      <c r="R603" s="107"/>
    </row>
    <row r="604" spans="1:20" x14ac:dyDescent="0.2">
      <c r="A604" s="1">
        <v>42583</v>
      </c>
      <c r="B604" s="89" t="s">
        <v>3</v>
      </c>
      <c r="C604" s="20">
        <f t="shared" si="15"/>
        <v>603</v>
      </c>
      <c r="E604" s="105">
        <v>9.4763000000000002</v>
      </c>
      <c r="F604" s="28">
        <v>2.38</v>
      </c>
      <c r="G604" s="28">
        <v>7.6109999999999998</v>
      </c>
      <c r="Q604" s="107"/>
      <c r="R604" s="107"/>
    </row>
    <row r="605" spans="1:20" x14ac:dyDescent="0.2">
      <c r="A605" s="1">
        <v>42583</v>
      </c>
      <c r="B605" s="88" t="s">
        <v>4</v>
      </c>
      <c r="C605" s="20">
        <f t="shared" si="15"/>
        <v>604</v>
      </c>
      <c r="E605" s="105">
        <v>11.5319</v>
      </c>
      <c r="F605" s="28">
        <v>1.1830000000000001</v>
      </c>
      <c r="G605" s="28">
        <v>9.0289999999999999</v>
      </c>
      <c r="Q605" s="107">
        <v>11.44936667</v>
      </c>
      <c r="R605" s="107">
        <v>2.8924141E-2</v>
      </c>
      <c r="S605">
        <f>AVERAGE(F605:F607)</f>
        <v>1.6639999999999999</v>
      </c>
      <c r="T605">
        <f>_xlfn.STDEV.S(F605:F607)/3</f>
        <v>0.25804327802392629</v>
      </c>
    </row>
    <row r="606" spans="1:20" x14ac:dyDescent="0.2">
      <c r="A606" s="1">
        <v>42583</v>
      </c>
      <c r="B606" s="88" t="s">
        <v>4</v>
      </c>
      <c r="C606" s="20">
        <f t="shared" si="15"/>
        <v>605</v>
      </c>
      <c r="E606" s="105">
        <v>11.4573</v>
      </c>
      <c r="F606" s="28">
        <v>2.5569999999999999</v>
      </c>
      <c r="G606" s="28">
        <v>9.2420000000000009</v>
      </c>
      <c r="Q606" s="107"/>
      <c r="R606" s="107"/>
    </row>
    <row r="607" spans="1:20" x14ac:dyDescent="0.2">
      <c r="A607" s="1">
        <v>42583</v>
      </c>
      <c r="B607" s="89" t="s">
        <v>4</v>
      </c>
      <c r="C607" s="20">
        <f t="shared" si="15"/>
        <v>606</v>
      </c>
      <c r="E607" s="105">
        <v>11.3589</v>
      </c>
      <c r="F607" s="28">
        <v>1.252</v>
      </c>
      <c r="G607" s="28">
        <v>9.657</v>
      </c>
      <c r="Q607" s="107"/>
      <c r="R607" s="107"/>
    </row>
    <row r="608" spans="1:20" x14ac:dyDescent="0.2">
      <c r="A608" s="1">
        <v>42583</v>
      </c>
      <c r="B608" s="88" t="s">
        <v>5</v>
      </c>
      <c r="C608" s="20">
        <f t="shared" si="15"/>
        <v>607</v>
      </c>
      <c r="E608" s="105">
        <v>1.2255</v>
      </c>
      <c r="F608" s="28">
        <v>10.39</v>
      </c>
      <c r="G608" s="28">
        <v>1.867</v>
      </c>
      <c r="Q608" s="107">
        <v>1.2069333330000001</v>
      </c>
      <c r="R608" s="107">
        <v>6.4845399999999996E-3</v>
      </c>
      <c r="S608">
        <f>AVERAGE(F608:F610)</f>
        <v>10.663333333333334</v>
      </c>
      <c r="T608">
        <f>_xlfn.STDEV.S(F608:F610)/3</f>
        <v>9.167171703259229E-2</v>
      </c>
    </row>
    <row r="609" spans="1:20" x14ac:dyDescent="0.2">
      <c r="A609" s="1">
        <v>42583</v>
      </c>
      <c r="B609" s="88" t="s">
        <v>5</v>
      </c>
      <c r="C609" s="20">
        <f t="shared" si="15"/>
        <v>608</v>
      </c>
      <c r="E609" s="105">
        <v>1.1867000000000001</v>
      </c>
      <c r="F609" s="28">
        <v>10.66</v>
      </c>
      <c r="G609" s="28">
        <v>1.837</v>
      </c>
      <c r="Q609" s="107"/>
      <c r="R609" s="107"/>
    </row>
    <row r="610" spans="1:20" x14ac:dyDescent="0.2">
      <c r="A610" s="1">
        <v>42583</v>
      </c>
      <c r="B610" s="89" t="s">
        <v>5</v>
      </c>
      <c r="C610" s="20">
        <f t="shared" si="15"/>
        <v>609</v>
      </c>
      <c r="E610" s="105">
        <v>1.2085999999999999</v>
      </c>
      <c r="F610" s="28">
        <v>10.94</v>
      </c>
      <c r="G610" s="28">
        <v>1.8879999999999999</v>
      </c>
      <c r="Q610" s="107"/>
      <c r="R610" s="107"/>
    </row>
    <row r="611" spans="1:20" x14ac:dyDescent="0.2">
      <c r="A611" s="1">
        <v>42583</v>
      </c>
      <c r="B611" s="88" t="s">
        <v>6</v>
      </c>
      <c r="C611" s="20">
        <f t="shared" si="15"/>
        <v>610</v>
      </c>
      <c r="E611" s="105">
        <v>0.48199999999999998</v>
      </c>
      <c r="F611" s="28">
        <v>12.44</v>
      </c>
      <c r="G611" s="28">
        <v>1.528</v>
      </c>
      <c r="Q611" s="107">
        <v>0.48596666700000002</v>
      </c>
      <c r="R611" s="107">
        <v>3.1955410000000001E-3</v>
      </c>
      <c r="S611">
        <f>AVERAGE(F611:F613)</f>
        <v>12.81</v>
      </c>
      <c r="T611">
        <f>_xlfn.STDEV.S(F611:F613)/3</f>
        <v>0.17741977842895021</v>
      </c>
    </row>
    <row r="612" spans="1:20" x14ac:dyDescent="0.2">
      <c r="A612" s="1">
        <v>42583</v>
      </c>
      <c r="B612" s="88" t="s">
        <v>6</v>
      </c>
      <c r="C612" s="20">
        <f t="shared" si="15"/>
        <v>611</v>
      </c>
      <c r="E612" s="105">
        <v>0.47899999999999998</v>
      </c>
      <c r="F612" s="28">
        <v>13.42</v>
      </c>
      <c r="G612" s="28">
        <v>1.7649999999999999</v>
      </c>
    </row>
    <row r="613" spans="1:20" x14ac:dyDescent="0.2">
      <c r="A613" s="1">
        <v>42583</v>
      </c>
      <c r="B613" s="89" t="s">
        <v>6</v>
      </c>
      <c r="C613" s="20">
        <f t="shared" si="15"/>
        <v>612</v>
      </c>
      <c r="E613" s="105">
        <v>0.49690000000000001</v>
      </c>
      <c r="F613" s="28">
        <v>12.57</v>
      </c>
      <c r="G613" s="28">
        <v>1.667</v>
      </c>
    </row>
    <row r="614" spans="1:20" x14ac:dyDescent="0.2">
      <c r="F614" s="82"/>
      <c r="G614" s="82"/>
    </row>
  </sheetData>
  <pageMargins left="0.7" right="0.7" top="0.75" bottom="0.75" header="0.3" footer="0.3"/>
  <pageSetup orientation="portrait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8"/>
  <sheetViews>
    <sheetView zoomScale="125" zoomScaleNormal="125" zoomScalePageLayoutView="125" workbookViewId="0">
      <pane ySplit="1" topLeftCell="A234" activePane="bottomLeft" state="frozen"/>
      <selection pane="bottomLeft" activeCell="E91" sqref="E91"/>
    </sheetView>
  </sheetViews>
  <sheetFormatPr baseColWidth="10" defaultColWidth="8.83203125" defaultRowHeight="15" x14ac:dyDescent="0.2"/>
  <cols>
    <col min="1" max="1" width="12.6640625" customWidth="1"/>
  </cols>
  <sheetData>
    <row r="1" spans="1:14" ht="46" thickBot="1" x14ac:dyDescent="0.25">
      <c r="A1" s="2" t="s">
        <v>0</v>
      </c>
      <c r="B1" s="3" t="s">
        <v>1</v>
      </c>
      <c r="C1" s="2" t="s">
        <v>9</v>
      </c>
      <c r="D1" s="2" t="s">
        <v>10</v>
      </c>
      <c r="E1" s="18" t="s">
        <v>91</v>
      </c>
      <c r="F1" s="18" t="s">
        <v>93</v>
      </c>
      <c r="G1" s="18" t="s">
        <v>94</v>
      </c>
      <c r="H1" s="18" t="s">
        <v>95</v>
      </c>
      <c r="I1" s="85" t="s">
        <v>164</v>
      </c>
      <c r="J1" s="85" t="s">
        <v>161</v>
      </c>
      <c r="N1" s="18" t="s">
        <v>92</v>
      </c>
    </row>
    <row r="2" spans="1:14" x14ac:dyDescent="0.2">
      <c r="A2" s="8">
        <v>42285</v>
      </c>
      <c r="B2" s="4" t="s">
        <v>2</v>
      </c>
      <c r="C2" s="4">
        <v>101</v>
      </c>
      <c r="D2" s="4" t="s">
        <v>11</v>
      </c>
      <c r="E2">
        <v>2.7800119999999997</v>
      </c>
      <c r="F2">
        <v>0.75330000000000008</v>
      </c>
      <c r="G2">
        <f>AVERAGE(E2:E3)</f>
        <v>2.6602819999999996</v>
      </c>
      <c r="H2">
        <f>AVERAGE(F2:F3)</f>
        <v>0.73680000000000012</v>
      </c>
      <c r="N2">
        <v>1332.2912000000001</v>
      </c>
    </row>
    <row r="3" spans="1:14" x14ac:dyDescent="0.2">
      <c r="A3" s="4"/>
      <c r="B3" s="6" t="s">
        <v>2</v>
      </c>
      <c r="C3" s="6">
        <v>102</v>
      </c>
      <c r="D3" s="6" t="s">
        <v>12</v>
      </c>
      <c r="E3" s="5">
        <v>2.5405519999999999</v>
      </c>
      <c r="F3" s="5">
        <v>0.72030000000000016</v>
      </c>
      <c r="N3" s="5">
        <v>1706.2252000000001</v>
      </c>
    </row>
    <row r="4" spans="1:14" x14ac:dyDescent="0.2">
      <c r="A4" s="4"/>
      <c r="B4" s="4" t="s">
        <v>3</v>
      </c>
      <c r="C4" s="4">
        <v>103</v>
      </c>
      <c r="D4" s="4" t="s">
        <v>13</v>
      </c>
      <c r="E4">
        <v>13.423531000000001</v>
      </c>
      <c r="F4">
        <v>0.55142000000000002</v>
      </c>
      <c r="G4">
        <f>AVERAGE(E4:E5)</f>
        <v>12.8938025</v>
      </c>
      <c r="H4">
        <f>AVERAGE(F4:F5)</f>
        <v>0.55556000000000005</v>
      </c>
      <c r="N4">
        <v>26.567</v>
      </c>
    </row>
    <row r="5" spans="1:14" x14ac:dyDescent="0.2">
      <c r="A5" s="4"/>
      <c r="B5" s="6" t="s">
        <v>3</v>
      </c>
      <c r="C5" s="6">
        <v>104</v>
      </c>
      <c r="D5" s="6" t="s">
        <v>14</v>
      </c>
      <c r="E5" s="5">
        <v>12.364074</v>
      </c>
      <c r="F5" s="5">
        <v>0.55970000000000009</v>
      </c>
      <c r="N5" s="5">
        <v>2324.049</v>
      </c>
    </row>
    <row r="6" spans="1:14" x14ac:dyDescent="0.2">
      <c r="A6" s="4"/>
      <c r="B6" s="4" t="s">
        <v>4</v>
      </c>
      <c r="C6" s="4">
        <v>105</v>
      </c>
      <c r="D6" s="4" t="s">
        <v>15</v>
      </c>
      <c r="E6">
        <v>0.22530799999999995</v>
      </c>
      <c r="F6">
        <v>2.4335</v>
      </c>
      <c r="G6">
        <f>AVERAGE(E6:E7)</f>
        <v>0.73971999999999993</v>
      </c>
      <c r="H6">
        <f>AVERAGE(F6:F7)</f>
        <v>1.66022</v>
      </c>
      <c r="N6">
        <v>2204.1842000000001</v>
      </c>
    </row>
    <row r="7" spans="1:14" x14ac:dyDescent="0.2">
      <c r="A7" s="4"/>
      <c r="B7" s="6" t="s">
        <v>4</v>
      </c>
      <c r="C7" s="6">
        <v>106</v>
      </c>
      <c r="D7" s="6" t="s">
        <v>16</v>
      </c>
      <c r="E7" s="5">
        <v>1.2541319999999998</v>
      </c>
      <c r="F7" s="5">
        <v>0.88694000000000006</v>
      </c>
      <c r="N7" s="5">
        <v>938.39880000000005</v>
      </c>
    </row>
    <row r="8" spans="1:14" x14ac:dyDescent="0.2">
      <c r="A8" s="8">
        <v>42286</v>
      </c>
      <c r="B8" s="4" t="s">
        <v>5</v>
      </c>
      <c r="C8" s="4">
        <v>107</v>
      </c>
      <c r="D8" s="4" t="s">
        <v>17</v>
      </c>
      <c r="E8">
        <v>1.9103599999999998</v>
      </c>
      <c r="F8">
        <v>3.7120000000000042E-2</v>
      </c>
      <c r="G8">
        <f>AVERAGE(E8:E9)</f>
        <v>1.7003594999999998</v>
      </c>
      <c r="H8">
        <f>AVERAGE(F8:F9)</f>
        <v>0.16639000000000007</v>
      </c>
      <c r="N8">
        <v>26.567</v>
      </c>
    </row>
    <row r="9" spans="1:14" x14ac:dyDescent="0.2">
      <c r="A9" s="4"/>
      <c r="B9" s="6" t="s">
        <v>5</v>
      </c>
      <c r="C9" s="6">
        <v>108</v>
      </c>
      <c r="D9" s="6" t="s">
        <v>18</v>
      </c>
      <c r="E9" s="5">
        <v>1.490359</v>
      </c>
      <c r="F9" s="5">
        <v>0.29566000000000009</v>
      </c>
      <c r="N9" s="5">
        <v>2674.7026000000001</v>
      </c>
    </row>
    <row r="10" spans="1:14" x14ac:dyDescent="0.2">
      <c r="A10" s="4"/>
      <c r="B10" s="4" t="s">
        <v>6</v>
      </c>
      <c r="C10" s="4">
        <v>109</v>
      </c>
      <c r="D10" s="4" t="s">
        <v>19</v>
      </c>
      <c r="E10">
        <v>17.663028000000001</v>
      </c>
      <c r="F10">
        <v>1.21E-2</v>
      </c>
      <c r="G10">
        <f>AVERAGE(E10:E11)</f>
        <v>17.337555999999999</v>
      </c>
      <c r="H10">
        <f>AVERAGE(F10:F11)</f>
        <v>7.6500000000000179E-3</v>
      </c>
      <c r="N10">
        <v>1098.2134000000001</v>
      </c>
    </row>
    <row r="11" spans="1:14" x14ac:dyDescent="0.2">
      <c r="A11" s="6"/>
      <c r="B11" s="6" t="s">
        <v>6</v>
      </c>
      <c r="C11" s="6">
        <v>110</v>
      </c>
      <c r="D11" s="6" t="s">
        <v>20</v>
      </c>
      <c r="E11" s="5">
        <v>17.012083999999998</v>
      </c>
      <c r="F11" s="5">
        <v>3.2000000000000361E-3</v>
      </c>
      <c r="N11" s="5">
        <v>34.880800000000001</v>
      </c>
    </row>
    <row r="12" spans="1:14" x14ac:dyDescent="0.2">
      <c r="A12" s="8">
        <v>42292</v>
      </c>
      <c r="B12" s="9" t="s">
        <v>2</v>
      </c>
      <c r="C12" s="11" t="s">
        <v>22</v>
      </c>
      <c r="D12" s="12" t="s">
        <v>21</v>
      </c>
      <c r="H12" s="7"/>
    </row>
    <row r="13" spans="1:14" x14ac:dyDescent="0.2">
      <c r="A13" s="4"/>
      <c r="B13" s="9" t="s">
        <v>2</v>
      </c>
      <c r="C13" s="11" t="s">
        <v>22</v>
      </c>
      <c r="D13" s="12" t="s">
        <v>21</v>
      </c>
    </row>
    <row r="14" spans="1:14" x14ac:dyDescent="0.2">
      <c r="A14" s="4"/>
      <c r="B14" s="9" t="s">
        <v>2</v>
      </c>
      <c r="C14" s="11" t="s">
        <v>22</v>
      </c>
      <c r="D14" s="12" t="s">
        <v>21</v>
      </c>
    </row>
    <row r="15" spans="1:14" x14ac:dyDescent="0.2">
      <c r="A15" s="4"/>
      <c r="B15" s="9" t="s">
        <v>3</v>
      </c>
      <c r="C15" s="11" t="s">
        <v>22</v>
      </c>
      <c r="D15" s="12" t="s">
        <v>21</v>
      </c>
    </row>
    <row r="16" spans="1:14" x14ac:dyDescent="0.2">
      <c r="A16" s="4"/>
      <c r="B16" s="9" t="s">
        <v>3</v>
      </c>
      <c r="C16" s="11" t="s">
        <v>22</v>
      </c>
      <c r="D16" s="12" t="s">
        <v>21</v>
      </c>
    </row>
    <row r="17" spans="1:14" x14ac:dyDescent="0.2">
      <c r="A17" s="4"/>
      <c r="B17" s="9" t="s">
        <v>3</v>
      </c>
      <c r="C17" s="11" t="s">
        <v>22</v>
      </c>
      <c r="D17" s="12" t="s">
        <v>21</v>
      </c>
    </row>
    <row r="18" spans="1:14" x14ac:dyDescent="0.2">
      <c r="A18" s="4"/>
      <c r="B18" s="9" t="s">
        <v>4</v>
      </c>
      <c r="C18" s="11" t="s">
        <v>22</v>
      </c>
      <c r="D18" s="12" t="s">
        <v>21</v>
      </c>
    </row>
    <row r="19" spans="1:14" x14ac:dyDescent="0.2">
      <c r="A19" s="4"/>
      <c r="B19" s="9" t="s">
        <v>4</v>
      </c>
      <c r="C19" s="11" t="s">
        <v>22</v>
      </c>
      <c r="D19" s="12" t="s">
        <v>21</v>
      </c>
    </row>
    <row r="20" spans="1:14" x14ac:dyDescent="0.2">
      <c r="A20" s="4"/>
      <c r="B20" s="9" t="s">
        <v>4</v>
      </c>
      <c r="C20" s="11" t="s">
        <v>22</v>
      </c>
      <c r="D20" s="12" t="s">
        <v>21</v>
      </c>
    </row>
    <row r="21" spans="1:14" x14ac:dyDescent="0.2">
      <c r="A21" s="4"/>
      <c r="B21" s="9" t="s">
        <v>5</v>
      </c>
      <c r="C21" s="11" t="s">
        <v>22</v>
      </c>
      <c r="D21" s="12" t="s">
        <v>21</v>
      </c>
    </row>
    <row r="22" spans="1:14" x14ac:dyDescent="0.2">
      <c r="A22" s="4"/>
      <c r="B22" s="9" t="s">
        <v>5</v>
      </c>
      <c r="C22" s="11" t="s">
        <v>22</v>
      </c>
      <c r="D22" s="12" t="s">
        <v>21</v>
      </c>
    </row>
    <row r="23" spans="1:14" x14ac:dyDescent="0.2">
      <c r="A23" s="4"/>
      <c r="B23" s="9" t="s">
        <v>5</v>
      </c>
      <c r="C23" s="11" t="s">
        <v>22</v>
      </c>
      <c r="D23" s="12" t="s">
        <v>21</v>
      </c>
    </row>
    <row r="24" spans="1:14" x14ac:dyDescent="0.2">
      <c r="A24" s="4"/>
      <c r="B24" s="9" t="s">
        <v>6</v>
      </c>
      <c r="C24" s="11" t="s">
        <v>22</v>
      </c>
      <c r="D24" s="12" t="s">
        <v>21</v>
      </c>
    </row>
    <row r="25" spans="1:14" x14ac:dyDescent="0.2">
      <c r="A25" s="4"/>
      <c r="B25" s="9" t="s">
        <v>6</v>
      </c>
      <c r="C25" s="11" t="s">
        <v>22</v>
      </c>
      <c r="D25" s="12" t="s">
        <v>21</v>
      </c>
    </row>
    <row r="26" spans="1:14" x14ac:dyDescent="0.2">
      <c r="A26" s="6"/>
      <c r="B26" s="10" t="s">
        <v>6</v>
      </c>
      <c r="C26" s="13" t="s">
        <v>22</v>
      </c>
      <c r="D26" s="14" t="s">
        <v>21</v>
      </c>
      <c r="E26" s="5"/>
      <c r="F26" s="5"/>
      <c r="N26" s="5"/>
    </row>
    <row r="27" spans="1:14" x14ac:dyDescent="0.2">
      <c r="A27" s="8">
        <v>42299</v>
      </c>
      <c r="B27" s="9" t="s">
        <v>2</v>
      </c>
      <c r="C27" s="4">
        <v>52</v>
      </c>
      <c r="D27" s="9" t="s">
        <v>23</v>
      </c>
      <c r="E27">
        <v>2.144876</v>
      </c>
      <c r="F27">
        <v>0.89044000000000012</v>
      </c>
      <c r="G27">
        <f>AVERAGE(E27:E28)</f>
        <v>2.2083705</v>
      </c>
      <c r="H27">
        <f>AVERAGE(F27:F29)</f>
        <v>0.63395882380697366</v>
      </c>
      <c r="N27">
        <v>58.343800000000002</v>
      </c>
    </row>
    <row r="28" spans="1:14" ht="16" thickBot="1" x14ac:dyDescent="0.25">
      <c r="A28" s="4"/>
      <c r="B28" s="9" t="s">
        <v>2</v>
      </c>
      <c r="C28" s="4">
        <v>54</v>
      </c>
      <c r="D28" s="9" t="s">
        <v>24</v>
      </c>
      <c r="E28">
        <v>2.271865</v>
      </c>
      <c r="F28">
        <v>0.86222000000000021</v>
      </c>
      <c r="N28">
        <v>126.5812</v>
      </c>
    </row>
    <row r="29" spans="1:14" ht="17" thickTop="1" thickBot="1" x14ac:dyDescent="0.25">
      <c r="A29" s="4"/>
      <c r="B29" s="9" t="s">
        <v>2</v>
      </c>
      <c r="C29" s="4">
        <v>55</v>
      </c>
      <c r="D29" s="9" t="s">
        <v>25</v>
      </c>
      <c r="E29" s="33">
        <v>83.349161106211042</v>
      </c>
      <c r="F29">
        <v>0.14921647142092059</v>
      </c>
      <c r="N29">
        <v>153.82063062785588</v>
      </c>
    </row>
    <row r="30" spans="1:14" ht="16" thickTop="1" x14ac:dyDescent="0.2">
      <c r="A30" s="4"/>
      <c r="B30" s="9" t="s">
        <v>3</v>
      </c>
      <c r="C30" s="4">
        <v>56</v>
      </c>
      <c r="D30" s="9" t="s">
        <v>26</v>
      </c>
      <c r="E30">
        <v>15.774591000000001</v>
      </c>
      <c r="F30">
        <v>0.94072000000000022</v>
      </c>
      <c r="G30">
        <f>AVERAGE(E30:E31)</f>
        <v>11.975447000000001</v>
      </c>
      <c r="H30">
        <f>AVERAGE(F30:F32)</f>
        <v>0.65625004481920046</v>
      </c>
      <c r="N30">
        <v>1664.8608000000002</v>
      </c>
    </row>
    <row r="31" spans="1:14" x14ac:dyDescent="0.2">
      <c r="A31" s="4"/>
      <c r="B31" s="9" t="s">
        <v>3</v>
      </c>
      <c r="C31" s="4">
        <v>57</v>
      </c>
      <c r="D31" s="9" t="s">
        <v>27</v>
      </c>
      <c r="E31">
        <v>8.1763030000000008</v>
      </c>
      <c r="F31">
        <v>0.70616000000000012</v>
      </c>
      <c r="N31">
        <v>1209.6566</v>
      </c>
    </row>
    <row r="32" spans="1:14" x14ac:dyDescent="0.2">
      <c r="A32" s="4"/>
      <c r="B32" s="9" t="s">
        <v>3</v>
      </c>
      <c r="C32" s="4">
        <v>58</v>
      </c>
      <c r="D32" s="9" t="s">
        <v>28</v>
      </c>
      <c r="E32">
        <v>75.639346257402721</v>
      </c>
      <c r="F32">
        <v>0.32187013445760093</v>
      </c>
      <c r="N32">
        <v>336.34380183927675</v>
      </c>
    </row>
    <row r="33" spans="1:14" x14ac:dyDescent="0.2">
      <c r="A33" s="4"/>
      <c r="B33" s="9" t="s">
        <v>4</v>
      </c>
      <c r="C33" s="4">
        <v>59</v>
      </c>
      <c r="D33" s="9" t="s">
        <v>29</v>
      </c>
      <c r="E33">
        <v>-4.1847000000000023E-2</v>
      </c>
      <c r="F33">
        <v>4.5488600000000003</v>
      </c>
      <c r="G33">
        <f>AVERAGE(E33:E35)</f>
        <v>0.54248628678994038</v>
      </c>
      <c r="H33">
        <f>AVERAGE(F33:F35)</f>
        <v>2.8779692276121356</v>
      </c>
      <c r="N33">
        <v>1133.1824000000001</v>
      </c>
    </row>
    <row r="34" spans="1:14" x14ac:dyDescent="0.2">
      <c r="A34" s="4"/>
      <c r="B34" s="9" t="s">
        <v>4</v>
      </c>
      <c r="C34" s="4">
        <v>60</v>
      </c>
      <c r="D34" s="9" t="s">
        <v>30</v>
      </c>
      <c r="E34">
        <v>-2.4256000000000055E-2</v>
      </c>
      <c r="F34">
        <v>3.73854</v>
      </c>
      <c r="N34">
        <v>1413.0532000000001</v>
      </c>
    </row>
    <row r="35" spans="1:14" x14ac:dyDescent="0.2">
      <c r="A35" s="4"/>
      <c r="B35" s="9" t="s">
        <v>4</v>
      </c>
      <c r="C35" s="4">
        <v>61</v>
      </c>
      <c r="D35" s="9" t="s">
        <v>31</v>
      </c>
      <c r="E35">
        <v>1.693561860369821</v>
      </c>
      <c r="F35">
        <v>0.34650768283640754</v>
      </c>
      <c r="G35" s="32"/>
      <c r="N35">
        <v>988.35231113252678</v>
      </c>
    </row>
    <row r="36" spans="1:14" x14ac:dyDescent="0.2">
      <c r="A36" s="4"/>
      <c r="B36" s="9" t="s">
        <v>5</v>
      </c>
      <c r="C36" s="4">
        <v>49</v>
      </c>
      <c r="D36" s="9" t="s">
        <v>32</v>
      </c>
      <c r="E36">
        <v>2.0458845791972191</v>
      </c>
      <c r="F36">
        <v>0.3</v>
      </c>
      <c r="G36">
        <f>AVERAGE(E36:E38)</f>
        <v>1.6460055263990727</v>
      </c>
      <c r="H36" s="35">
        <f>AVERAGE(F36:F37)</f>
        <v>0.18062</v>
      </c>
      <c r="N36">
        <v>33.851750490187122</v>
      </c>
    </row>
    <row r="37" spans="1:14" ht="16" thickBot="1" x14ac:dyDescent="0.25">
      <c r="A37" s="4"/>
      <c r="B37" s="9" t="s">
        <v>5</v>
      </c>
      <c r="C37" s="4">
        <v>50</v>
      </c>
      <c r="D37" s="9" t="s">
        <v>33</v>
      </c>
      <c r="E37">
        <v>1.3544219999999998</v>
      </c>
      <c r="F37">
        <v>6.1240000000000017E-2</v>
      </c>
      <c r="N37">
        <v>26.567</v>
      </c>
    </row>
    <row r="38" spans="1:14" ht="17" thickTop="1" thickBot="1" x14ac:dyDescent="0.25">
      <c r="A38" s="4"/>
      <c r="B38" s="9" t="s">
        <v>5</v>
      </c>
      <c r="C38" s="4">
        <v>51</v>
      </c>
      <c r="D38" s="9" t="s">
        <v>34</v>
      </c>
      <c r="E38">
        <v>1.5377099999999999</v>
      </c>
      <c r="F38" s="33">
        <v>5.6358199999999998</v>
      </c>
      <c r="N38">
        <v>77.611400000000003</v>
      </c>
    </row>
    <row r="39" spans="1:14" ht="16" thickTop="1" x14ac:dyDescent="0.2">
      <c r="A39" s="4"/>
      <c r="B39" s="9" t="s">
        <v>6</v>
      </c>
      <c r="C39" s="4">
        <v>62</v>
      </c>
      <c r="D39" s="9" t="s">
        <v>35</v>
      </c>
      <c r="E39">
        <v>2.60918018809953</v>
      </c>
      <c r="F39">
        <v>0.16344348946066178</v>
      </c>
      <c r="G39">
        <f>AVERAGE(E39:E41)</f>
        <v>6.5407609369429975</v>
      </c>
      <c r="H39">
        <f>AVERAGE(F39:F41)</f>
        <v>0.41402576274407937</v>
      </c>
      <c r="N39">
        <v>779.49522140873614</v>
      </c>
    </row>
    <row r="40" spans="1:14" x14ac:dyDescent="0.2">
      <c r="A40" s="4"/>
      <c r="B40" s="9" t="s">
        <v>6</v>
      </c>
      <c r="C40" s="4">
        <v>63</v>
      </c>
      <c r="D40" s="4" t="s">
        <v>36</v>
      </c>
      <c r="E40">
        <v>9.432789083453482</v>
      </c>
      <c r="F40">
        <v>0.75</v>
      </c>
      <c r="N40">
        <v>4167.9279003093725</v>
      </c>
    </row>
    <row r="41" spans="1:14" x14ac:dyDescent="0.2">
      <c r="A41" s="6"/>
      <c r="B41" s="10" t="s">
        <v>6</v>
      </c>
      <c r="C41" s="6">
        <v>64</v>
      </c>
      <c r="D41" s="6" t="s">
        <v>37</v>
      </c>
      <c r="E41">
        <v>7.5803135392759788</v>
      </c>
      <c r="F41">
        <v>0.32863379877157628</v>
      </c>
      <c r="N41">
        <v>818.40144882275717</v>
      </c>
    </row>
    <row r="42" spans="1:14" x14ac:dyDescent="0.2">
      <c r="A42" s="1">
        <v>42306</v>
      </c>
      <c r="B42" s="9" t="s">
        <v>2</v>
      </c>
      <c r="C42" s="9">
        <v>68</v>
      </c>
      <c r="D42" s="9" t="s">
        <v>41</v>
      </c>
      <c r="E42">
        <v>2.061477</v>
      </c>
      <c r="F42">
        <v>0.75916000000000006</v>
      </c>
      <c r="G42">
        <f>AVERAGE(E42:E44)</f>
        <v>1.9928409999999996</v>
      </c>
      <c r="H42">
        <f>AVERAGE(F42:F44)</f>
        <v>0.70104000000000022</v>
      </c>
      <c r="N42">
        <v>259.61740000000003</v>
      </c>
    </row>
    <row r="43" spans="1:14" x14ac:dyDescent="0.2">
      <c r="B43" s="9" t="s">
        <v>2</v>
      </c>
      <c r="C43" s="9">
        <v>69</v>
      </c>
      <c r="D43" s="9" t="s">
        <v>54</v>
      </c>
      <c r="E43">
        <v>1.7930109999999999</v>
      </c>
      <c r="F43">
        <v>0.60682000000000014</v>
      </c>
      <c r="N43">
        <v>1119.2146</v>
      </c>
    </row>
    <row r="44" spans="1:14" x14ac:dyDescent="0.2">
      <c r="B44" s="9" t="s">
        <v>2</v>
      </c>
      <c r="C44" s="9">
        <v>70</v>
      </c>
      <c r="D44" s="9" t="s">
        <v>48</v>
      </c>
      <c r="E44">
        <v>2.1240349999999997</v>
      </c>
      <c r="F44">
        <v>0.73714000000000013</v>
      </c>
      <c r="N44">
        <v>317.99220000000003</v>
      </c>
    </row>
    <row r="45" spans="1:14" x14ac:dyDescent="0.2">
      <c r="A45" s="1">
        <v>42306</v>
      </c>
      <c r="B45" s="9" t="s">
        <v>3</v>
      </c>
      <c r="C45" s="9">
        <v>71</v>
      </c>
      <c r="D45" s="9" t="s">
        <v>44</v>
      </c>
      <c r="E45">
        <v>13.465852999999999</v>
      </c>
      <c r="F45">
        <v>0.67382000000000009</v>
      </c>
      <c r="G45">
        <f>AVERAGE(E45:E47)</f>
        <v>11.111915999999999</v>
      </c>
      <c r="H45">
        <f>AVERAGE(F45:F47)</f>
        <v>0.58714666666666671</v>
      </c>
      <c r="N45">
        <v>559.99660000000006</v>
      </c>
    </row>
    <row r="46" spans="1:14" x14ac:dyDescent="0.2">
      <c r="B46" s="9" t="s">
        <v>3</v>
      </c>
      <c r="C46" s="9">
        <v>72</v>
      </c>
      <c r="D46" s="9" t="s">
        <v>46</v>
      </c>
      <c r="E46">
        <v>5.7254240000000003</v>
      </c>
      <c r="F46">
        <v>0.45732</v>
      </c>
      <c r="N46">
        <v>2030.7802000000001</v>
      </c>
    </row>
    <row r="47" spans="1:14" x14ac:dyDescent="0.2">
      <c r="B47" s="9" t="s">
        <v>3</v>
      </c>
      <c r="C47" s="9">
        <v>73</v>
      </c>
      <c r="D47" s="9" t="s">
        <v>52</v>
      </c>
      <c r="E47">
        <v>14.144470999999999</v>
      </c>
      <c r="F47">
        <v>0.63030000000000008</v>
      </c>
      <c r="N47">
        <v>567.94960000000003</v>
      </c>
    </row>
    <row r="48" spans="1:14" x14ac:dyDescent="0.2">
      <c r="A48" s="1">
        <v>42307</v>
      </c>
      <c r="B48" s="9" t="s">
        <v>4</v>
      </c>
      <c r="C48" s="9">
        <v>74</v>
      </c>
      <c r="D48" s="16" t="s">
        <v>43</v>
      </c>
      <c r="E48">
        <v>0.80342099999999994</v>
      </c>
      <c r="F48">
        <v>1.7048000000000003</v>
      </c>
      <c r="G48">
        <f>AVERAGE(E48:E50)</f>
        <v>0.63552999999999993</v>
      </c>
      <c r="H48">
        <f>AVERAGE(F48:F50)</f>
        <v>2.032866666666667</v>
      </c>
      <c r="N48">
        <v>1118.2840000000001</v>
      </c>
    </row>
    <row r="49" spans="1:14" x14ac:dyDescent="0.2">
      <c r="B49" s="9" t="s">
        <v>4</v>
      </c>
      <c r="C49" s="9">
        <v>75</v>
      </c>
      <c r="D49" s="16" t="s">
        <v>45</v>
      </c>
      <c r="E49">
        <v>0.61169699999999994</v>
      </c>
      <c r="F49">
        <v>2.2103000000000002</v>
      </c>
      <c r="N49">
        <v>951.08620000000008</v>
      </c>
    </row>
    <row r="50" spans="1:14" x14ac:dyDescent="0.2">
      <c r="B50" s="9" t="s">
        <v>4</v>
      </c>
      <c r="C50" s="9">
        <v>76</v>
      </c>
      <c r="D50" s="16" t="s">
        <v>51</v>
      </c>
      <c r="E50">
        <v>0.49147199999999991</v>
      </c>
      <c r="F50">
        <v>2.1835</v>
      </c>
      <c r="N50">
        <v>962.90240000000006</v>
      </c>
    </row>
    <row r="51" spans="1:14" x14ac:dyDescent="0.2">
      <c r="A51" s="1">
        <v>42306</v>
      </c>
      <c r="B51" s="9" t="s">
        <v>5</v>
      </c>
      <c r="C51" s="16">
        <v>65</v>
      </c>
      <c r="D51" s="16" t="s">
        <v>49</v>
      </c>
      <c r="E51" s="30"/>
      <c r="F51" s="30"/>
      <c r="G51">
        <f>AVERAGE(E51:E53)</f>
        <v>1.4649994999999998</v>
      </c>
      <c r="H51">
        <f>AVERAGE(F51:F53)</f>
        <v>0.13263000000000005</v>
      </c>
      <c r="N51" s="30"/>
    </row>
    <row r="52" spans="1:14" x14ac:dyDescent="0.2">
      <c r="B52" s="9" t="s">
        <v>5</v>
      </c>
      <c r="C52" s="16">
        <v>66</v>
      </c>
      <c r="D52" s="16" t="s">
        <v>53</v>
      </c>
      <c r="E52">
        <v>1.4917659999999999</v>
      </c>
      <c r="F52">
        <v>0.22616000000000008</v>
      </c>
      <c r="N52">
        <v>3052.8848000000003</v>
      </c>
    </row>
    <row r="53" spans="1:14" x14ac:dyDescent="0.2">
      <c r="B53" s="9" t="s">
        <v>5</v>
      </c>
      <c r="C53" s="16">
        <v>67</v>
      </c>
      <c r="D53" s="16" t="s">
        <v>55</v>
      </c>
      <c r="E53">
        <v>1.4382329999999999</v>
      </c>
      <c r="F53">
        <v>3.9100000000000024E-2</v>
      </c>
      <c r="N53">
        <v>34.790599999999998</v>
      </c>
    </row>
    <row r="54" spans="1:14" x14ac:dyDescent="0.2">
      <c r="A54" s="1">
        <v>42307</v>
      </c>
      <c r="B54" s="9" t="s">
        <v>6</v>
      </c>
      <c r="C54" s="16">
        <v>77</v>
      </c>
      <c r="D54" s="16" t="s">
        <v>50</v>
      </c>
      <c r="E54">
        <v>18.107489999999999</v>
      </c>
      <c r="F54">
        <v>0.14292000000000005</v>
      </c>
      <c r="G54">
        <f>AVERAGE(E54:E56)</f>
        <v>15.690296666666663</v>
      </c>
      <c r="H54">
        <f>AVERAGE(F54:F56)</f>
        <v>0.15646666666666673</v>
      </c>
      <c r="N54">
        <v>518.16579999999999</v>
      </c>
    </row>
    <row r="55" spans="1:14" x14ac:dyDescent="0.2">
      <c r="B55" s="9" t="s">
        <v>6</v>
      </c>
      <c r="C55" s="16">
        <v>78</v>
      </c>
      <c r="D55" s="16" t="s">
        <v>47</v>
      </c>
      <c r="E55">
        <v>18.606995999999999</v>
      </c>
      <c r="F55">
        <v>0.11898000000000003</v>
      </c>
      <c r="N55">
        <v>371.78440000000001</v>
      </c>
    </row>
    <row r="56" spans="1:14" x14ac:dyDescent="0.2">
      <c r="A56" s="5"/>
      <c r="B56" s="10" t="s">
        <v>6</v>
      </c>
      <c r="C56" s="17">
        <v>79</v>
      </c>
      <c r="D56" s="17" t="s">
        <v>42</v>
      </c>
      <c r="E56" s="5">
        <v>10.356403999999999</v>
      </c>
      <c r="F56" s="5">
        <v>0.20750000000000007</v>
      </c>
      <c r="N56" s="5">
        <v>960.46260000000007</v>
      </c>
    </row>
    <row r="57" spans="1:14" x14ac:dyDescent="0.2">
      <c r="A57" s="1">
        <v>42313</v>
      </c>
      <c r="B57" s="9" t="s">
        <v>2</v>
      </c>
      <c r="C57" s="21">
        <v>83</v>
      </c>
      <c r="D57" s="21" t="s">
        <v>62</v>
      </c>
    </row>
    <row r="58" spans="1:14" x14ac:dyDescent="0.2">
      <c r="B58" s="9" t="s">
        <v>2</v>
      </c>
      <c r="C58" s="21">
        <v>84</v>
      </c>
      <c r="D58" s="21" t="s">
        <v>63</v>
      </c>
    </row>
    <row r="59" spans="1:14" x14ac:dyDescent="0.2">
      <c r="B59" s="9" t="s">
        <v>2</v>
      </c>
      <c r="C59" s="21">
        <v>85</v>
      </c>
      <c r="D59" s="21" t="s">
        <v>64</v>
      </c>
    </row>
    <row r="60" spans="1:14" x14ac:dyDescent="0.2">
      <c r="B60" s="9" t="s">
        <v>3</v>
      </c>
      <c r="C60" s="21">
        <v>92</v>
      </c>
      <c r="D60" s="21" t="s">
        <v>65</v>
      </c>
    </row>
    <row r="61" spans="1:14" x14ac:dyDescent="0.2">
      <c r="B61" s="9" t="s">
        <v>3</v>
      </c>
      <c r="C61" s="21">
        <v>93</v>
      </c>
      <c r="D61" s="21" t="s">
        <v>66</v>
      </c>
    </row>
    <row r="62" spans="1:14" x14ac:dyDescent="0.2">
      <c r="B62" s="9" t="s">
        <v>3</v>
      </c>
      <c r="C62" s="21">
        <v>94</v>
      </c>
      <c r="D62" s="21" t="s">
        <v>67</v>
      </c>
    </row>
    <row r="63" spans="1:14" x14ac:dyDescent="0.2">
      <c r="B63" s="9" t="s">
        <v>4</v>
      </c>
      <c r="C63" s="21">
        <v>95</v>
      </c>
      <c r="D63" s="21" t="s">
        <v>68</v>
      </c>
    </row>
    <row r="64" spans="1:14" x14ac:dyDescent="0.2">
      <c r="B64" s="9" t="s">
        <v>4</v>
      </c>
      <c r="C64" s="21">
        <v>96</v>
      </c>
      <c r="D64" s="21" t="s">
        <v>69</v>
      </c>
    </row>
    <row r="65" spans="1:4" x14ac:dyDescent="0.2">
      <c r="B65" s="9" t="s">
        <v>4</v>
      </c>
      <c r="C65" s="21">
        <v>97</v>
      </c>
      <c r="D65" s="21" t="s">
        <v>70</v>
      </c>
    </row>
    <row r="66" spans="1:4" x14ac:dyDescent="0.2">
      <c r="B66" s="9" t="s">
        <v>5</v>
      </c>
      <c r="C66" s="16">
        <v>80</v>
      </c>
      <c r="D66" s="16" t="s">
        <v>59</v>
      </c>
    </row>
    <row r="67" spans="1:4" x14ac:dyDescent="0.2">
      <c r="B67" s="9" t="s">
        <v>5</v>
      </c>
      <c r="C67" s="16">
        <v>81</v>
      </c>
      <c r="D67" s="16" t="s">
        <v>60</v>
      </c>
    </row>
    <row r="68" spans="1:4" x14ac:dyDescent="0.2">
      <c r="B68" s="9" t="s">
        <v>5</v>
      </c>
      <c r="C68" s="16">
        <v>82</v>
      </c>
      <c r="D68" s="16" t="s">
        <v>61</v>
      </c>
    </row>
    <row r="69" spans="1:4" x14ac:dyDescent="0.2">
      <c r="B69" s="9" t="s">
        <v>6</v>
      </c>
      <c r="C69" s="16">
        <v>98</v>
      </c>
      <c r="D69" s="16" t="s">
        <v>71</v>
      </c>
    </row>
    <row r="70" spans="1:4" x14ac:dyDescent="0.2">
      <c r="B70" s="9" t="s">
        <v>6</v>
      </c>
      <c r="C70" s="16">
        <v>99</v>
      </c>
      <c r="D70" s="16" t="s">
        <v>72</v>
      </c>
    </row>
    <row r="71" spans="1:4" x14ac:dyDescent="0.2">
      <c r="A71" s="5"/>
      <c r="B71" s="10" t="s">
        <v>6</v>
      </c>
      <c r="C71" s="17">
        <v>100</v>
      </c>
      <c r="D71" s="17" t="s">
        <v>73</v>
      </c>
    </row>
    <row r="72" spans="1:4" x14ac:dyDescent="0.2">
      <c r="A72" s="1">
        <v>42320</v>
      </c>
      <c r="B72" s="9" t="s">
        <v>2</v>
      </c>
      <c r="C72" s="16" t="s">
        <v>21</v>
      </c>
      <c r="D72" s="9" t="s">
        <v>81</v>
      </c>
    </row>
    <row r="73" spans="1:4" x14ac:dyDescent="0.2">
      <c r="B73" s="9" t="s">
        <v>2</v>
      </c>
      <c r="C73" s="16" t="s">
        <v>21</v>
      </c>
      <c r="D73" s="9" t="s">
        <v>83</v>
      </c>
    </row>
    <row r="74" spans="1:4" x14ac:dyDescent="0.2">
      <c r="B74" s="9" t="s">
        <v>2</v>
      </c>
      <c r="C74" s="16" t="s">
        <v>21</v>
      </c>
      <c r="D74" s="9" t="s">
        <v>84</v>
      </c>
    </row>
    <row r="75" spans="1:4" x14ac:dyDescent="0.2">
      <c r="B75" s="9" t="s">
        <v>3</v>
      </c>
      <c r="C75" s="16" t="s">
        <v>21</v>
      </c>
      <c r="D75" s="9" t="s">
        <v>85</v>
      </c>
    </row>
    <row r="76" spans="1:4" x14ac:dyDescent="0.2">
      <c r="B76" s="9" t="s">
        <v>3</v>
      </c>
      <c r="C76" s="16" t="s">
        <v>21</v>
      </c>
      <c r="D76" s="9" t="s">
        <v>88</v>
      </c>
    </row>
    <row r="77" spans="1:4" x14ac:dyDescent="0.2">
      <c r="B77" s="9" t="s">
        <v>3</v>
      </c>
      <c r="C77" s="16" t="s">
        <v>21</v>
      </c>
      <c r="D77" s="9" t="s">
        <v>89</v>
      </c>
    </row>
    <row r="78" spans="1:4" x14ac:dyDescent="0.2">
      <c r="B78" s="9" t="s">
        <v>4</v>
      </c>
      <c r="C78" s="16" t="s">
        <v>21</v>
      </c>
      <c r="D78" s="4" t="s">
        <v>79</v>
      </c>
    </row>
    <row r="79" spans="1:4" x14ac:dyDescent="0.2">
      <c r="B79" s="9" t="s">
        <v>4</v>
      </c>
      <c r="C79" s="16" t="s">
        <v>21</v>
      </c>
      <c r="D79" s="4" t="s">
        <v>80</v>
      </c>
    </row>
    <row r="80" spans="1:4" x14ac:dyDescent="0.2">
      <c r="B80" s="9" t="s">
        <v>4</v>
      </c>
      <c r="C80" s="16" t="s">
        <v>21</v>
      </c>
      <c r="D80" s="4" t="s">
        <v>82</v>
      </c>
    </row>
    <row r="81" spans="1:10" x14ac:dyDescent="0.2">
      <c r="B81" s="9" t="s">
        <v>5</v>
      </c>
      <c r="C81" s="16" t="s">
        <v>21</v>
      </c>
      <c r="D81" s="4" t="s">
        <v>86</v>
      </c>
    </row>
    <row r="82" spans="1:10" x14ac:dyDescent="0.2">
      <c r="B82" s="9" t="s">
        <v>5</v>
      </c>
      <c r="C82" s="16" t="s">
        <v>21</v>
      </c>
      <c r="D82" s="4" t="s">
        <v>87</v>
      </c>
    </row>
    <row r="83" spans="1:10" x14ac:dyDescent="0.2">
      <c r="B83" s="9" t="s">
        <v>5</v>
      </c>
      <c r="C83" s="16" t="s">
        <v>21</v>
      </c>
      <c r="D83" s="4" t="s">
        <v>90</v>
      </c>
    </row>
    <row r="84" spans="1:10" x14ac:dyDescent="0.2">
      <c r="B84" s="9" t="s">
        <v>6</v>
      </c>
      <c r="C84" s="16" t="s">
        <v>21</v>
      </c>
      <c r="D84" s="4" t="s">
        <v>76</v>
      </c>
    </row>
    <row r="85" spans="1:10" x14ac:dyDescent="0.2">
      <c r="B85" s="9" t="s">
        <v>6</v>
      </c>
      <c r="C85" s="16" t="s">
        <v>21</v>
      </c>
      <c r="D85" s="4" t="s">
        <v>77</v>
      </c>
    </row>
    <row r="86" spans="1:10" x14ac:dyDescent="0.2">
      <c r="A86" s="5"/>
      <c r="B86" s="10" t="s">
        <v>6</v>
      </c>
      <c r="C86" s="17" t="s">
        <v>21</v>
      </c>
      <c r="D86" s="6" t="s">
        <v>78</v>
      </c>
    </row>
    <row r="87" spans="1:10" x14ac:dyDescent="0.2">
      <c r="A87" s="1">
        <v>42327</v>
      </c>
      <c r="B87" s="9" t="s">
        <v>143</v>
      </c>
      <c r="C87" s="34">
        <v>4</v>
      </c>
      <c r="D87" s="9" t="s">
        <v>21</v>
      </c>
      <c r="E87">
        <v>0.83340000000000003</v>
      </c>
      <c r="F87" s="82">
        <v>1.8508</v>
      </c>
      <c r="G87">
        <f>AVERAGE(E87:E89)</f>
        <v>0.63839999999999997</v>
      </c>
      <c r="H87" s="82">
        <f>AVERAGE(F87:F89)</f>
        <v>2.0800666666666667</v>
      </c>
      <c r="J87">
        <f>STDEV(F87:F89)/SQRT(3)</f>
        <v>0.1973772135897251</v>
      </c>
    </row>
    <row r="88" spans="1:10" x14ac:dyDescent="0.2">
      <c r="B88" s="9" t="s">
        <v>156</v>
      </c>
      <c r="C88">
        <v>5</v>
      </c>
      <c r="D88" s="9" t="s">
        <v>21</v>
      </c>
      <c r="E88">
        <v>0</v>
      </c>
      <c r="F88" s="82">
        <v>2.4729999999999999</v>
      </c>
    </row>
    <row r="89" spans="1:10" x14ac:dyDescent="0.2">
      <c r="B89" s="9" t="s">
        <v>157</v>
      </c>
      <c r="C89">
        <v>6</v>
      </c>
      <c r="D89" s="9" t="s">
        <v>21</v>
      </c>
      <c r="E89">
        <v>1.0818000000000001</v>
      </c>
      <c r="F89" s="82">
        <v>1.9164000000000001</v>
      </c>
    </row>
    <row r="90" spans="1:10" x14ac:dyDescent="0.2">
      <c r="B90" s="9" t="s">
        <v>144</v>
      </c>
      <c r="C90">
        <v>7</v>
      </c>
      <c r="D90" s="9" t="s">
        <v>21</v>
      </c>
      <c r="E90">
        <v>0</v>
      </c>
      <c r="F90" s="82">
        <v>2.2890999999999999</v>
      </c>
      <c r="G90" s="30">
        <f>AVERAGE(E90:E92)</f>
        <v>346.01399999999995</v>
      </c>
      <c r="H90" s="82">
        <f>AVERAGE(F90:F92)</f>
        <v>2.2601</v>
      </c>
      <c r="J90">
        <f>STDEV(F90:F92)/SQRT(3)</f>
        <v>4.271966760170301E-2</v>
      </c>
    </row>
    <row r="91" spans="1:10" x14ac:dyDescent="0.2">
      <c r="B91" s="9" t="s">
        <v>145</v>
      </c>
      <c r="C91">
        <v>8</v>
      </c>
      <c r="D91" s="9" t="s">
        <v>21</v>
      </c>
      <c r="E91" s="30">
        <v>1036.9845</v>
      </c>
      <c r="F91" s="82">
        <v>2.1760000000000002</v>
      </c>
      <c r="G91" s="32"/>
    </row>
    <row r="92" spans="1:10" x14ac:dyDescent="0.2">
      <c r="B92" s="9" t="s">
        <v>146</v>
      </c>
      <c r="C92">
        <v>9</v>
      </c>
      <c r="D92" s="9" t="s">
        <v>21</v>
      </c>
      <c r="E92">
        <v>1.0575000000000001</v>
      </c>
      <c r="F92" s="82">
        <v>2.3151999999999999</v>
      </c>
    </row>
    <row r="93" spans="1:10" x14ac:dyDescent="0.2">
      <c r="B93" s="9" t="s">
        <v>147</v>
      </c>
      <c r="C93">
        <v>10</v>
      </c>
      <c r="D93" s="9" t="s">
        <v>21</v>
      </c>
      <c r="E93">
        <v>1.2139</v>
      </c>
      <c r="F93" s="82">
        <v>19.3186</v>
      </c>
      <c r="G93">
        <f>AVERAGE(E93:E95)</f>
        <v>0.43513333333333332</v>
      </c>
      <c r="H93" s="82">
        <f>AVERAGE(F93:F95)</f>
        <v>19.540533333333332</v>
      </c>
      <c r="J93">
        <f>STDEV(F93:F95)/SQRT(3)</f>
        <v>0.35172925825286633</v>
      </c>
    </row>
    <row r="94" spans="1:10" x14ac:dyDescent="0.2">
      <c r="B94" s="9" t="s">
        <v>148</v>
      </c>
      <c r="C94">
        <v>11</v>
      </c>
      <c r="D94" s="9" t="s">
        <v>21</v>
      </c>
      <c r="E94">
        <v>9.1499999999999998E-2</v>
      </c>
      <c r="F94" s="82">
        <v>20.229600000000001</v>
      </c>
    </row>
    <row r="95" spans="1:10" x14ac:dyDescent="0.2">
      <c r="B95" s="9" t="s">
        <v>149</v>
      </c>
      <c r="C95">
        <v>12</v>
      </c>
      <c r="D95" s="9" t="s">
        <v>21</v>
      </c>
      <c r="E95">
        <v>0</v>
      </c>
      <c r="F95" s="82">
        <v>19.073399999999999</v>
      </c>
    </row>
    <row r="96" spans="1:10" x14ac:dyDescent="0.2">
      <c r="B96" s="9" t="s">
        <v>150</v>
      </c>
      <c r="C96">
        <v>1</v>
      </c>
      <c r="D96" s="9" t="s">
        <v>21</v>
      </c>
      <c r="E96">
        <v>1.0361</v>
      </c>
      <c r="F96" s="82">
        <v>0.61499999999999999</v>
      </c>
      <c r="G96">
        <f>AVERAGE(E96:E98)</f>
        <v>0.65</v>
      </c>
      <c r="H96" s="82">
        <f>AVERAGE(F96:F98)</f>
        <v>0.98780000000000001</v>
      </c>
      <c r="J96">
        <f>STDEV(F96:F98)/SQRT(3)</f>
        <v>0.19585001914730563</v>
      </c>
    </row>
    <row r="97" spans="1:10" x14ac:dyDescent="0.2">
      <c r="B97" s="9" t="s">
        <v>151</v>
      </c>
      <c r="C97">
        <v>2</v>
      </c>
      <c r="D97" s="9" t="s">
        <v>21</v>
      </c>
      <c r="E97">
        <v>0.91390000000000005</v>
      </c>
      <c r="F97" s="82">
        <v>1.0701000000000001</v>
      </c>
    </row>
    <row r="98" spans="1:10" x14ac:dyDescent="0.2">
      <c r="B98" s="9" t="s">
        <v>152</v>
      </c>
      <c r="C98">
        <v>3</v>
      </c>
      <c r="D98" s="9" t="s">
        <v>21</v>
      </c>
      <c r="E98">
        <v>0</v>
      </c>
      <c r="F98" s="82">
        <v>1.2783</v>
      </c>
    </row>
    <row r="99" spans="1:10" x14ac:dyDescent="0.2">
      <c r="B99" s="9" t="s">
        <v>153</v>
      </c>
      <c r="C99">
        <v>13</v>
      </c>
      <c r="D99" s="9" t="s">
        <v>21</v>
      </c>
      <c r="E99">
        <v>0</v>
      </c>
      <c r="F99" s="82">
        <v>1.4108000000000001</v>
      </c>
      <c r="G99">
        <f>AVERAGE(E99:E101)</f>
        <v>0.28323333333333334</v>
      </c>
      <c r="H99" s="82">
        <f>AVERAGE(F99:F101)</f>
        <v>1.4702000000000002</v>
      </c>
      <c r="J99">
        <f>STDEV(F99:F101)/SQRT(3)</f>
        <v>9.1990778523357117E-2</v>
      </c>
    </row>
    <row r="100" spans="1:10" x14ac:dyDescent="0.2">
      <c r="B100" s="9" t="s">
        <v>154</v>
      </c>
      <c r="C100">
        <v>14</v>
      </c>
      <c r="D100" s="9" t="s">
        <v>21</v>
      </c>
      <c r="E100">
        <v>0.84970000000000001</v>
      </c>
      <c r="F100" s="82">
        <v>1.3491</v>
      </c>
    </row>
    <row r="101" spans="1:10" x14ac:dyDescent="0.2">
      <c r="A101" s="5"/>
      <c r="B101" s="10" t="s">
        <v>155</v>
      </c>
      <c r="C101" s="5">
        <v>15</v>
      </c>
      <c r="D101" s="10" t="s">
        <v>21</v>
      </c>
      <c r="E101">
        <v>0</v>
      </c>
      <c r="F101" s="82">
        <v>1.6507000000000001</v>
      </c>
    </row>
    <row r="102" spans="1:10" x14ac:dyDescent="0.2">
      <c r="A102" s="1">
        <v>42333</v>
      </c>
      <c r="B102" s="9" t="s">
        <v>143</v>
      </c>
      <c r="E102" s="82">
        <v>0</v>
      </c>
      <c r="F102" s="82">
        <v>2.2654000000000001</v>
      </c>
      <c r="G102" s="82">
        <f>AVERAGE(E102:E104)</f>
        <v>0.55089999999999995</v>
      </c>
      <c r="H102" s="82">
        <f>AVERAGE(F102:F104)</f>
        <v>2.3567666666666667</v>
      </c>
      <c r="J102">
        <f>STDEV(F102:F104)/SQRT(3)</f>
        <v>7.6949037969583786E-2</v>
      </c>
    </row>
    <row r="103" spans="1:10" x14ac:dyDescent="0.2">
      <c r="B103" s="9" t="s">
        <v>156</v>
      </c>
      <c r="E103" s="82">
        <v>0.81369999999999998</v>
      </c>
      <c r="F103" s="82">
        <v>2.2951999999999999</v>
      </c>
    </row>
    <row r="104" spans="1:10" x14ac:dyDescent="0.2">
      <c r="B104" s="9" t="s">
        <v>157</v>
      </c>
      <c r="E104" s="82">
        <v>0.83899999999999997</v>
      </c>
      <c r="F104" s="82">
        <v>2.5097</v>
      </c>
    </row>
    <row r="105" spans="1:10" x14ac:dyDescent="0.2">
      <c r="B105" s="9" t="s">
        <v>144</v>
      </c>
      <c r="E105" s="82">
        <v>0.86499999999999999</v>
      </c>
      <c r="F105" s="82">
        <v>1.3320000000000001</v>
      </c>
      <c r="G105" s="82">
        <f>AVERAGE(E105:E107)</f>
        <v>1.0875000000000001</v>
      </c>
      <c r="H105" s="82">
        <f>AVERAGE(F105:F107)</f>
        <v>1.3352666666666666</v>
      </c>
      <c r="J105">
        <f>STDEV(F105:F107)/SQRT(3)</f>
        <v>8.6502491935846026E-2</v>
      </c>
    </row>
    <row r="106" spans="1:10" x14ac:dyDescent="0.2">
      <c r="B106" s="9" t="s">
        <v>145</v>
      </c>
      <c r="E106" s="82">
        <v>1.2036</v>
      </c>
      <c r="F106" s="82">
        <v>1.4866999999999999</v>
      </c>
    </row>
    <row r="107" spans="1:10" x14ac:dyDescent="0.2">
      <c r="B107" s="9" t="s">
        <v>146</v>
      </c>
      <c r="E107" s="82">
        <v>1.1939</v>
      </c>
      <c r="F107" s="82">
        <v>1.1871</v>
      </c>
    </row>
    <row r="108" spans="1:10" x14ac:dyDescent="0.2">
      <c r="B108" s="9" t="s">
        <v>147</v>
      </c>
      <c r="E108" s="82">
        <v>0</v>
      </c>
      <c r="F108" s="82">
        <v>18.171900000000001</v>
      </c>
      <c r="G108" s="82">
        <f>AVERAGE(E108:E110)</f>
        <v>0.26823333333333332</v>
      </c>
      <c r="H108" s="82">
        <f>AVERAGE(F108:F110)</f>
        <v>19.706466666666667</v>
      </c>
      <c r="J108">
        <f>STDEV(F108:F110)/SQRT(3)</f>
        <v>0.95052077012785141</v>
      </c>
    </row>
    <row r="109" spans="1:10" x14ac:dyDescent="0.2">
      <c r="B109" s="9" t="s">
        <v>148</v>
      </c>
      <c r="E109" s="82">
        <v>0</v>
      </c>
      <c r="F109" s="82">
        <v>19.501999999999999</v>
      </c>
    </row>
    <row r="110" spans="1:10" x14ac:dyDescent="0.2">
      <c r="B110" s="9" t="s">
        <v>149</v>
      </c>
      <c r="E110" s="82">
        <v>0.80469999999999997</v>
      </c>
      <c r="F110" s="82">
        <v>21.445499999999999</v>
      </c>
    </row>
    <row r="111" spans="1:10" x14ac:dyDescent="0.2">
      <c r="B111" s="9" t="s">
        <v>150</v>
      </c>
      <c r="E111" s="82">
        <v>1.4641</v>
      </c>
      <c r="F111" s="82">
        <v>1.2694000000000001</v>
      </c>
      <c r="G111" s="82">
        <f>AVERAGE(E111:E113)</f>
        <v>0.76936666666666664</v>
      </c>
      <c r="H111" s="82">
        <f>AVERAGE(F111:F113)</f>
        <v>0.99396666666666667</v>
      </c>
      <c r="J111">
        <f>STDEV(F111:F113)/SQRT(3)</f>
        <v>0.14025957285610788</v>
      </c>
    </row>
    <row r="112" spans="1:10" x14ac:dyDescent="0.2">
      <c r="B112" s="9" t="s">
        <v>151</v>
      </c>
      <c r="E112" s="82">
        <v>0</v>
      </c>
      <c r="F112" s="82">
        <v>0.81020000000000003</v>
      </c>
    </row>
    <row r="113" spans="1:10" x14ac:dyDescent="0.2">
      <c r="B113" s="9" t="s">
        <v>152</v>
      </c>
      <c r="E113" s="82">
        <v>0.84399999999999997</v>
      </c>
      <c r="F113" s="82">
        <v>0.90229999999999999</v>
      </c>
    </row>
    <row r="114" spans="1:10" x14ac:dyDescent="0.2">
      <c r="B114" s="9" t="s">
        <v>153</v>
      </c>
      <c r="E114" s="82">
        <v>79.520200000000003</v>
      </c>
      <c r="F114" s="82">
        <v>1.3143</v>
      </c>
      <c r="G114" s="82">
        <f>AVERAGE(E114:E116)</f>
        <v>45.929733333333338</v>
      </c>
      <c r="H114" s="82">
        <f>AVERAGE(F114:F116)</f>
        <v>1.3217666666666668</v>
      </c>
      <c r="J114">
        <f>STDEV(F114:F116)/SQRT(3)</f>
        <v>1.6535046954205372E-2</v>
      </c>
    </row>
    <row r="115" spans="1:10" x14ac:dyDescent="0.2">
      <c r="B115" s="9" t="s">
        <v>154</v>
      </c>
      <c r="E115" s="82">
        <v>33.470700000000001</v>
      </c>
      <c r="F115" s="82">
        <v>1.2976000000000001</v>
      </c>
    </row>
    <row r="116" spans="1:10" x14ac:dyDescent="0.2">
      <c r="A116" s="5"/>
      <c r="B116" s="10" t="s">
        <v>155</v>
      </c>
      <c r="C116" s="5"/>
      <c r="D116" s="5"/>
      <c r="E116" s="82">
        <v>24.798300000000001</v>
      </c>
      <c r="F116" s="82">
        <v>1.3533999999999999</v>
      </c>
    </row>
    <row r="117" spans="1:10" x14ac:dyDescent="0.2">
      <c r="A117" s="1">
        <v>42341</v>
      </c>
      <c r="B117" s="9" t="s">
        <v>143</v>
      </c>
      <c r="E117">
        <v>1.8532999999999999</v>
      </c>
      <c r="F117" s="82">
        <v>2.1093000000000002</v>
      </c>
      <c r="G117">
        <f>AVERAGE(E117:E119)</f>
        <v>0.61776666666666669</v>
      </c>
      <c r="H117" s="82">
        <f>AVERAGE(F117:F119)</f>
        <v>2.1448</v>
      </c>
      <c r="J117">
        <f>STDEV(F117:F119)/SQRT(3)</f>
        <v>7.8953045117546403E-2</v>
      </c>
    </row>
    <row r="118" spans="1:10" x14ac:dyDescent="0.2">
      <c r="B118" s="9" t="s">
        <v>156</v>
      </c>
      <c r="E118">
        <v>0</v>
      </c>
      <c r="F118" s="82">
        <v>2.0293000000000001</v>
      </c>
    </row>
    <row r="119" spans="1:10" x14ac:dyDescent="0.2">
      <c r="B119" s="9" t="s">
        <v>157</v>
      </c>
      <c r="E119">
        <v>0</v>
      </c>
      <c r="F119" s="82">
        <v>2.2957999999999998</v>
      </c>
    </row>
    <row r="120" spans="1:10" x14ac:dyDescent="0.2">
      <c r="B120" s="9" t="s">
        <v>144</v>
      </c>
      <c r="E120">
        <v>0</v>
      </c>
      <c r="F120" s="82">
        <v>0.99539999999999995</v>
      </c>
      <c r="G120">
        <f>AVERAGE(E120:E122)</f>
        <v>0.68530000000000013</v>
      </c>
      <c r="H120" s="82">
        <f>AVERAGE(F120:F122)</f>
        <v>0.97589999999999988</v>
      </c>
      <c r="J120">
        <f>STDEV(F120:F122)/SQRT(3)</f>
        <v>3.540381335393121E-2</v>
      </c>
    </row>
    <row r="121" spans="1:10" x14ac:dyDescent="0.2">
      <c r="B121" s="9" t="s">
        <v>145</v>
      </c>
      <c r="E121">
        <v>1.1462000000000001</v>
      </c>
      <c r="F121" s="82">
        <v>0.90720000000000001</v>
      </c>
    </row>
    <row r="122" spans="1:10" x14ac:dyDescent="0.2">
      <c r="B122" s="9" t="s">
        <v>146</v>
      </c>
      <c r="E122">
        <v>0.90969999999999995</v>
      </c>
      <c r="F122" s="82">
        <v>1.0250999999999999</v>
      </c>
    </row>
    <row r="123" spans="1:10" x14ac:dyDescent="0.2">
      <c r="B123" s="9" t="s">
        <v>147</v>
      </c>
      <c r="E123">
        <v>0.81679999999999997</v>
      </c>
      <c r="F123" s="82">
        <v>15.5739</v>
      </c>
      <c r="G123">
        <f>AVERAGE(E123:E125)</f>
        <v>1.1187333333333334</v>
      </c>
      <c r="H123" s="82">
        <f>AVERAGE(F123:F125)</f>
        <v>16.455466666666666</v>
      </c>
      <c r="J123">
        <f>STDEV(F123:F125)/SQRT(3)</f>
        <v>0.45955136213969017</v>
      </c>
    </row>
    <row r="124" spans="1:10" x14ac:dyDescent="0.2">
      <c r="B124" s="9" t="s">
        <v>148</v>
      </c>
      <c r="E124">
        <v>1.4918</v>
      </c>
      <c r="F124" s="82">
        <v>17.121400000000001</v>
      </c>
    </row>
    <row r="125" spans="1:10" x14ac:dyDescent="0.2">
      <c r="B125" s="9" t="s">
        <v>149</v>
      </c>
      <c r="E125">
        <v>1.0476000000000001</v>
      </c>
      <c r="F125" s="82">
        <v>16.671099999999999</v>
      </c>
    </row>
    <row r="126" spans="1:10" x14ac:dyDescent="0.2">
      <c r="B126" s="9" t="s">
        <v>150</v>
      </c>
      <c r="E126">
        <v>0</v>
      </c>
      <c r="F126" s="82">
        <v>0.80469999999999997</v>
      </c>
      <c r="G126">
        <f>AVERAGE(E126:E128)</f>
        <v>0.74373333333333325</v>
      </c>
      <c r="H126" s="82">
        <f>AVERAGE(F126:F128)</f>
        <v>0.60986666666666667</v>
      </c>
      <c r="J126">
        <f>STDEV(F126:F128)/SQRT(3)</f>
        <v>0.1075777599898995</v>
      </c>
    </row>
    <row r="127" spans="1:10" x14ac:dyDescent="0.2">
      <c r="B127" s="9" t="s">
        <v>151</v>
      </c>
      <c r="E127">
        <v>0.96409999999999996</v>
      </c>
      <c r="F127" s="82">
        <v>0.43340000000000001</v>
      </c>
    </row>
    <row r="128" spans="1:10" x14ac:dyDescent="0.2">
      <c r="B128" s="9" t="s">
        <v>152</v>
      </c>
      <c r="E128">
        <v>1.2670999999999999</v>
      </c>
      <c r="F128" s="82">
        <v>0.59150000000000003</v>
      </c>
    </row>
    <row r="129" spans="1:10" x14ac:dyDescent="0.2">
      <c r="B129" s="9" t="s">
        <v>153</v>
      </c>
      <c r="E129">
        <v>0</v>
      </c>
      <c r="F129" s="82">
        <v>0.4113</v>
      </c>
      <c r="G129">
        <v>0</v>
      </c>
      <c r="H129" s="82">
        <f>AVERAGE(F129:F131)</f>
        <v>0.46546666666666664</v>
      </c>
      <c r="J129">
        <f>STDEV(F129:F131)/SQRT(3)</f>
        <v>4.5371883119149851E-2</v>
      </c>
    </row>
    <row r="130" spans="1:10" x14ac:dyDescent="0.2">
      <c r="B130" s="9" t="s">
        <v>154</v>
      </c>
      <c r="E130">
        <v>0</v>
      </c>
      <c r="F130">
        <v>0.42949999999999999</v>
      </c>
    </row>
    <row r="131" spans="1:10" x14ac:dyDescent="0.2">
      <c r="A131" s="5"/>
      <c r="B131" s="10" t="s">
        <v>155</v>
      </c>
      <c r="C131" s="5"/>
      <c r="D131" s="5"/>
      <c r="E131">
        <v>0</v>
      </c>
      <c r="F131" s="82">
        <v>0.55559999999999998</v>
      </c>
      <c r="H131" s="82"/>
    </row>
    <row r="132" spans="1:10" x14ac:dyDescent="0.2">
      <c r="A132" s="1">
        <v>42348</v>
      </c>
      <c r="B132" s="9" t="s">
        <v>2</v>
      </c>
      <c r="C132" s="4">
        <f t="shared" ref="C132:C195" si="0">C131+1</f>
        <v>1</v>
      </c>
      <c r="E132">
        <v>0.91359999999999997</v>
      </c>
      <c r="F132" s="82">
        <v>3.3769999999999998</v>
      </c>
      <c r="G132">
        <f>AVERAGE(E132:E134)</f>
        <v>0.92743333333333344</v>
      </c>
      <c r="H132" s="82">
        <f>AVERAGE(F132:F134)</f>
        <v>2.9447666666666668</v>
      </c>
      <c r="I132">
        <f>_xlfn.STDEV.S(E132:E134)/3</f>
        <v>1.8942378512312112E-2</v>
      </c>
      <c r="J132">
        <f>_xlfn.STDEV.S(F132:F134)/3</f>
        <v>0.17578217054491396</v>
      </c>
    </row>
    <row r="133" spans="1:10" x14ac:dyDescent="0.2">
      <c r="B133" s="9" t="s">
        <v>2</v>
      </c>
      <c r="C133" s="4">
        <f t="shared" si="0"/>
        <v>2</v>
      </c>
      <c r="E133">
        <v>0.87880000000000003</v>
      </c>
      <c r="F133" s="82">
        <v>3.1000999999999999</v>
      </c>
      <c r="H133" s="82"/>
    </row>
    <row r="134" spans="1:10" x14ac:dyDescent="0.2">
      <c r="B134" s="10" t="s">
        <v>2</v>
      </c>
      <c r="C134" s="4">
        <f t="shared" si="0"/>
        <v>3</v>
      </c>
      <c r="E134">
        <v>0.9899</v>
      </c>
      <c r="F134">
        <v>2.3572000000000002</v>
      </c>
      <c r="H134" s="82"/>
    </row>
    <row r="135" spans="1:10" x14ac:dyDescent="0.2">
      <c r="B135" s="9" t="s">
        <v>3</v>
      </c>
      <c r="C135" s="4">
        <f t="shared" si="0"/>
        <v>4</v>
      </c>
      <c r="E135">
        <v>1.8476999999999999</v>
      </c>
      <c r="F135" s="82">
        <v>1.8148</v>
      </c>
      <c r="G135">
        <f>AVERAGE(E135:E137)</f>
        <v>2.1378333333333335</v>
      </c>
      <c r="H135" s="82">
        <f>AVERAGE(F135:F137)</f>
        <v>1.5937000000000001</v>
      </c>
      <c r="I135">
        <f>_xlfn.STDEV.S(E135:E137)/3</f>
        <v>8.3843487346187948E-2</v>
      </c>
      <c r="J135">
        <f>_xlfn.STDEV.S(F135:F137)/3</f>
        <v>6.7538441728477935E-2</v>
      </c>
    </row>
    <row r="136" spans="1:10" x14ac:dyDescent="0.2">
      <c r="B136" s="9" t="s">
        <v>3</v>
      </c>
      <c r="C136" s="4">
        <f t="shared" si="0"/>
        <v>5</v>
      </c>
      <c r="E136">
        <v>2.2713000000000001</v>
      </c>
      <c r="F136" s="82">
        <v>1.4169</v>
      </c>
      <c r="H136" s="82"/>
    </row>
    <row r="137" spans="1:10" x14ac:dyDescent="0.2">
      <c r="B137" s="10" t="s">
        <v>3</v>
      </c>
      <c r="C137" s="4">
        <f t="shared" si="0"/>
        <v>6</v>
      </c>
      <c r="E137">
        <v>2.2945000000000002</v>
      </c>
      <c r="F137" s="82">
        <v>1.5494000000000001</v>
      </c>
      <c r="H137" s="82"/>
    </row>
    <row r="138" spans="1:10" x14ac:dyDescent="0.2">
      <c r="B138" s="9" t="s">
        <v>4</v>
      </c>
      <c r="C138" s="4">
        <f t="shared" si="0"/>
        <v>7</v>
      </c>
      <c r="E138">
        <v>1.0006999999999999</v>
      </c>
      <c r="F138" s="82">
        <v>13.0479</v>
      </c>
      <c r="G138">
        <f>AVERAGE(E138:E140)</f>
        <v>0.6074666666666666</v>
      </c>
      <c r="H138" s="82">
        <f>AVERAGE(F138:F140)</f>
        <v>20.831199999999999</v>
      </c>
      <c r="I138">
        <f>_xlfn.STDEV.S(E138:E140)/3</f>
        <v>0.11354032241813838</v>
      </c>
      <c r="J138">
        <f>_xlfn.STDEV.S(F138:F140)/3</f>
        <v>2.2468551149946872</v>
      </c>
    </row>
    <row r="139" spans="1:10" x14ac:dyDescent="0.2">
      <c r="B139" s="9" t="s">
        <v>4</v>
      </c>
      <c r="C139" s="4">
        <f t="shared" si="0"/>
        <v>8</v>
      </c>
      <c r="E139">
        <v>0.4178</v>
      </c>
      <c r="F139" s="82">
        <v>24.742899999999999</v>
      </c>
      <c r="H139" s="82"/>
    </row>
    <row r="140" spans="1:10" x14ac:dyDescent="0.2">
      <c r="B140" s="10" t="s">
        <v>4</v>
      </c>
      <c r="C140" s="4">
        <f t="shared" si="0"/>
        <v>9</v>
      </c>
      <c r="E140">
        <v>0.40389999999999998</v>
      </c>
      <c r="F140" s="82">
        <v>24.7028</v>
      </c>
      <c r="H140" s="82"/>
    </row>
    <row r="141" spans="1:10" x14ac:dyDescent="0.2">
      <c r="B141" s="9" t="s">
        <v>5</v>
      </c>
      <c r="C141" s="4">
        <f t="shared" si="0"/>
        <v>10</v>
      </c>
      <c r="E141">
        <v>1.0583</v>
      </c>
      <c r="F141" s="82">
        <v>0.77210000000000001</v>
      </c>
      <c r="G141">
        <f>AVERAGE(E141:E143)</f>
        <v>1.2451000000000001</v>
      </c>
      <c r="H141" s="82">
        <f>AVERAGE(F141:F143)</f>
        <v>0.75323333333333331</v>
      </c>
      <c r="I141">
        <f>_xlfn.STDEV.S(E141:E143)/3</f>
        <v>5.4372674918361542E-2</v>
      </c>
      <c r="J141">
        <f>_xlfn.STDEV.S(F141:F143)/3</f>
        <v>3.2394449684635278E-2</v>
      </c>
    </row>
    <row r="142" spans="1:10" x14ac:dyDescent="0.2">
      <c r="B142" s="9" t="s">
        <v>5</v>
      </c>
      <c r="C142" s="4">
        <f t="shared" si="0"/>
        <v>11</v>
      </c>
      <c r="E142">
        <v>1.3593999999999999</v>
      </c>
      <c r="F142" s="82">
        <v>0.83960000000000001</v>
      </c>
      <c r="H142" s="82"/>
    </row>
    <row r="143" spans="1:10" x14ac:dyDescent="0.2">
      <c r="B143" s="10" t="s">
        <v>5</v>
      </c>
      <c r="C143" s="4">
        <f t="shared" si="0"/>
        <v>12</v>
      </c>
      <c r="E143">
        <v>1.3176000000000001</v>
      </c>
      <c r="F143" s="82">
        <v>0.64800000000000002</v>
      </c>
      <c r="H143" s="82"/>
    </row>
    <row r="144" spans="1:10" x14ac:dyDescent="0.2">
      <c r="B144" s="9" t="s">
        <v>6</v>
      </c>
      <c r="C144" s="4">
        <f t="shared" si="0"/>
        <v>13</v>
      </c>
      <c r="E144">
        <v>5.2283999999999997</v>
      </c>
      <c r="F144" s="82">
        <v>1.5785</v>
      </c>
      <c r="G144">
        <f>AVERAGE(E144:E146)</f>
        <v>5.3527999999999993</v>
      </c>
      <c r="H144" s="82">
        <f>AVERAGE(F144:F146)</f>
        <v>1.2597</v>
      </c>
      <c r="I144">
        <f>_xlfn.STDEV.S(E144:E146)/3</f>
        <v>0.12791117143462394</v>
      </c>
      <c r="J144">
        <f>_xlfn.STDEV.S(F144:F146)/3</f>
        <v>9.755539167285647E-2</v>
      </c>
    </row>
    <row r="145" spans="1:11" x14ac:dyDescent="0.2">
      <c r="B145" s="9" t="s">
        <v>6</v>
      </c>
      <c r="C145" s="4">
        <f t="shared" si="0"/>
        <v>14</v>
      </c>
      <c r="E145">
        <v>5.0467000000000004</v>
      </c>
      <c r="F145" s="82">
        <v>1.0032000000000001</v>
      </c>
    </row>
    <row r="146" spans="1:11" x14ac:dyDescent="0.2">
      <c r="A146" s="5"/>
      <c r="B146" s="10" t="s">
        <v>6</v>
      </c>
      <c r="C146" s="4">
        <f t="shared" si="0"/>
        <v>15</v>
      </c>
      <c r="E146">
        <v>5.7832999999999997</v>
      </c>
      <c r="F146" s="82">
        <v>1.1974</v>
      </c>
    </row>
    <row r="147" spans="1:11" x14ac:dyDescent="0.2">
      <c r="A147" s="1">
        <v>42355</v>
      </c>
      <c r="B147" s="9" t="s">
        <v>2</v>
      </c>
      <c r="C147" s="4">
        <f t="shared" si="0"/>
        <v>16</v>
      </c>
      <c r="E147">
        <v>1.0934999999999999</v>
      </c>
      <c r="F147">
        <v>2.7745000000000002</v>
      </c>
      <c r="G147">
        <f>AVERAGE(E147:E149)</f>
        <v>1.1348666666666667</v>
      </c>
      <c r="H147">
        <f>AVERAGE(F147:F149)</f>
        <v>2.5467999999999997</v>
      </c>
      <c r="I147">
        <f>_xlfn.STDEV.S(E147:E149)/3</f>
        <v>3.4608771099780986E-2</v>
      </c>
      <c r="J147">
        <f>_xlfn.STDEV.S(F147:F149)/3</f>
        <v>0.14432108108119426</v>
      </c>
      <c r="K147" t="s">
        <v>163</v>
      </c>
    </row>
    <row r="148" spans="1:11" x14ac:dyDescent="0.2">
      <c r="B148" s="9" t="s">
        <v>2</v>
      </c>
      <c r="C148" s="4">
        <f t="shared" si="0"/>
        <v>17</v>
      </c>
      <c r="E148">
        <v>1.0581</v>
      </c>
      <c r="F148">
        <v>2.8184</v>
      </c>
    </row>
    <row r="149" spans="1:11" x14ac:dyDescent="0.2">
      <c r="B149" s="10" t="s">
        <v>2</v>
      </c>
      <c r="C149" s="4">
        <f t="shared" si="0"/>
        <v>18</v>
      </c>
      <c r="E149">
        <v>1.2529999999999999</v>
      </c>
      <c r="F149">
        <v>2.0474999999999999</v>
      </c>
    </row>
    <row r="150" spans="1:11" x14ac:dyDescent="0.2">
      <c r="B150" s="9" t="s">
        <v>3</v>
      </c>
      <c r="C150" s="4">
        <f t="shared" si="0"/>
        <v>19</v>
      </c>
      <c r="E150">
        <v>1.7255</v>
      </c>
      <c r="F150">
        <v>3.1587000000000001</v>
      </c>
      <c r="G150">
        <f>AVERAGE(E150:E152)</f>
        <v>2.0240666666666667</v>
      </c>
      <c r="H150">
        <f>AVERAGE(F150:F152)</f>
        <v>3.0188666666666664</v>
      </c>
      <c r="I150">
        <f>_xlfn.STDEV.S(E150:E152)/3</f>
        <v>0.17990602588059149</v>
      </c>
      <c r="J150">
        <f>_xlfn.STDEV.S(F150:F152)/3</f>
        <v>5.8361539212560744E-2</v>
      </c>
    </row>
    <row r="151" spans="1:11" x14ac:dyDescent="0.2">
      <c r="B151" s="9" t="s">
        <v>3</v>
      </c>
      <c r="C151" s="4">
        <f t="shared" si="0"/>
        <v>20</v>
      </c>
      <c r="E151">
        <v>2.6471</v>
      </c>
      <c r="F151">
        <v>3.0754000000000001</v>
      </c>
    </row>
    <row r="152" spans="1:11" x14ac:dyDescent="0.2">
      <c r="B152" s="10" t="s">
        <v>3</v>
      </c>
      <c r="C152" s="4">
        <f t="shared" si="0"/>
        <v>21</v>
      </c>
      <c r="E152">
        <v>1.6996</v>
      </c>
      <c r="F152">
        <v>2.8224999999999998</v>
      </c>
    </row>
    <row r="153" spans="1:11" x14ac:dyDescent="0.2">
      <c r="B153" s="9" t="s">
        <v>4</v>
      </c>
      <c r="C153" s="4">
        <f t="shared" si="0"/>
        <v>22</v>
      </c>
      <c r="E153">
        <v>0.55359999999999998</v>
      </c>
      <c r="F153">
        <v>24.962599999999998</v>
      </c>
      <c r="G153">
        <f>AVERAGE(E153:E155)</f>
        <v>0.63329999999999997</v>
      </c>
      <c r="H153">
        <f>AVERAGE(F153:F155)</f>
        <v>24.9863</v>
      </c>
      <c r="I153">
        <f>_xlfn.STDEV.S(E153:E155)/3</f>
        <v>2.3584057703834121E-2</v>
      </c>
      <c r="J153">
        <f>_xlfn.STDEV.S(F153:F155)/3</f>
        <v>4.6357631518445602E-2</v>
      </c>
    </row>
    <row r="154" spans="1:11" x14ac:dyDescent="0.2">
      <c r="B154" s="9" t="s">
        <v>4</v>
      </c>
      <c r="C154" s="4">
        <f t="shared" si="0"/>
        <v>23</v>
      </c>
      <c r="E154">
        <v>0.68869999999999998</v>
      </c>
      <c r="F154">
        <v>24.860600000000002</v>
      </c>
    </row>
    <row r="155" spans="1:11" x14ac:dyDescent="0.2">
      <c r="B155" s="10" t="s">
        <v>4</v>
      </c>
      <c r="C155" s="4">
        <f t="shared" si="0"/>
        <v>24</v>
      </c>
      <c r="E155">
        <v>0.65759999999999996</v>
      </c>
      <c r="F155">
        <v>25.1357</v>
      </c>
    </row>
    <row r="156" spans="1:11" x14ac:dyDescent="0.2">
      <c r="B156" s="9" t="s">
        <v>5</v>
      </c>
      <c r="C156" s="4">
        <f t="shared" si="0"/>
        <v>25</v>
      </c>
      <c r="E156">
        <v>1.5472999999999999</v>
      </c>
      <c r="F156">
        <v>0.76300000000000001</v>
      </c>
      <c r="G156">
        <f>AVERAGE(E156:E158)</f>
        <v>1.4954999999999998</v>
      </c>
      <c r="H156">
        <f>AVERAGE(F156:F158)</f>
        <v>1.1432333333333335</v>
      </c>
      <c r="I156">
        <f>_xlfn.STDEV.S(E156:E158)/3</f>
        <v>2.0922183867315994E-2</v>
      </c>
      <c r="J156">
        <f>_xlfn.STDEV.S(F156:F158)/3</f>
        <v>0.11408927466064715</v>
      </c>
    </row>
    <row r="157" spans="1:11" x14ac:dyDescent="0.2">
      <c r="B157" s="9" t="s">
        <v>5</v>
      </c>
      <c r="C157" s="4">
        <f t="shared" si="0"/>
        <v>26</v>
      </c>
      <c r="E157">
        <v>1.5135000000000001</v>
      </c>
      <c r="F157">
        <v>1.24</v>
      </c>
    </row>
    <row r="158" spans="1:11" x14ac:dyDescent="0.2">
      <c r="B158" s="10" t="s">
        <v>5</v>
      </c>
      <c r="C158" s="4">
        <f t="shared" si="0"/>
        <v>27</v>
      </c>
      <c r="E158">
        <v>1.4257</v>
      </c>
      <c r="F158">
        <v>1.4267000000000001</v>
      </c>
    </row>
    <row r="159" spans="1:11" x14ac:dyDescent="0.2">
      <c r="B159" s="9" t="s">
        <v>6</v>
      </c>
      <c r="C159" s="4">
        <f t="shared" si="0"/>
        <v>28</v>
      </c>
      <c r="E159">
        <v>2.0832999999999999</v>
      </c>
      <c r="F159">
        <v>1.1104000000000001</v>
      </c>
      <c r="G159">
        <f>AVERAGE(E159:E161)</f>
        <v>2.2920333333333338</v>
      </c>
      <c r="H159">
        <f>AVERAGE(F159:F161)</f>
        <v>1.2097</v>
      </c>
      <c r="I159">
        <f>_xlfn.STDEV.S(E159:E161)/3</f>
        <v>9.160677033042032E-2</v>
      </c>
      <c r="J159">
        <f>_xlfn.STDEV.S(F159:F161)/3</f>
        <v>5.1554146292999287E-2</v>
      </c>
    </row>
    <row r="160" spans="1:11" x14ac:dyDescent="0.2">
      <c r="B160" s="9" t="s">
        <v>6</v>
      </c>
      <c r="C160" s="4">
        <f t="shared" si="0"/>
        <v>29</v>
      </c>
      <c r="E160">
        <v>2.1894</v>
      </c>
      <c r="F160">
        <v>1.1308</v>
      </c>
    </row>
    <row r="161" spans="1:11" x14ac:dyDescent="0.2">
      <c r="B161" s="10" t="s">
        <v>6</v>
      </c>
      <c r="C161" s="4">
        <f t="shared" si="0"/>
        <v>30</v>
      </c>
      <c r="E161">
        <v>2.6034000000000002</v>
      </c>
      <c r="F161">
        <v>1.3878999999999999</v>
      </c>
    </row>
    <row r="162" spans="1:11" x14ac:dyDescent="0.2">
      <c r="A162" s="1">
        <v>42361</v>
      </c>
      <c r="B162" s="9" t="s">
        <v>2</v>
      </c>
      <c r="C162" s="4">
        <f t="shared" si="0"/>
        <v>31</v>
      </c>
      <c r="E162">
        <v>1.1728000000000001</v>
      </c>
      <c r="F162">
        <v>2.4156</v>
      </c>
      <c r="G162">
        <f>AVERAGE(E162:E164)</f>
        <v>1.2380666666666666</v>
      </c>
      <c r="H162">
        <f>AVERAGE(F162:F164)</f>
        <v>1.9399</v>
      </c>
      <c r="I162">
        <f>_xlfn.STDEV.S(E162:E164)/3</f>
        <v>4.8877276398630744E-2</v>
      </c>
      <c r="J162">
        <f>_xlfn.STDEV.S(F162:F164)/3</f>
        <v>0.20560068363483416</v>
      </c>
      <c r="K162" t="s">
        <v>163</v>
      </c>
    </row>
    <row r="163" spans="1:11" x14ac:dyDescent="0.2">
      <c r="B163" s="9" t="s">
        <v>2</v>
      </c>
      <c r="C163" s="4">
        <f t="shared" si="0"/>
        <v>32</v>
      </c>
      <c r="E163">
        <v>1.1354</v>
      </c>
      <c r="F163">
        <v>2.1610999999999998</v>
      </c>
    </row>
    <row r="164" spans="1:11" x14ac:dyDescent="0.2">
      <c r="B164" s="10" t="s">
        <v>2</v>
      </c>
      <c r="C164" s="4">
        <f t="shared" si="0"/>
        <v>33</v>
      </c>
      <c r="E164">
        <v>1.4059999999999999</v>
      </c>
      <c r="F164">
        <v>1.2430000000000001</v>
      </c>
    </row>
    <row r="165" spans="1:11" x14ac:dyDescent="0.2">
      <c r="B165" s="9" t="s">
        <v>3</v>
      </c>
      <c r="C165" s="4">
        <f t="shared" si="0"/>
        <v>34</v>
      </c>
      <c r="E165">
        <v>2.1613000000000002</v>
      </c>
      <c r="F165">
        <v>2.0526</v>
      </c>
      <c r="G165">
        <f>AVERAGE(E165:E167)</f>
        <v>2.827866666666667</v>
      </c>
      <c r="H165">
        <f>AVERAGE(F165:F167)</f>
        <v>2.1440000000000001</v>
      </c>
      <c r="I165">
        <f>_xlfn.STDEV.S(E165:E167)/3</f>
        <v>0.19358008487253817</v>
      </c>
      <c r="J165">
        <f>_xlfn.STDEV.S(F165:F167)/3</f>
        <v>7.661963049883351E-2</v>
      </c>
    </row>
    <row r="166" spans="1:11" x14ac:dyDescent="0.2">
      <c r="B166" s="9" t="s">
        <v>3</v>
      </c>
      <c r="C166" s="4">
        <f t="shared" si="0"/>
        <v>35</v>
      </c>
      <c r="E166">
        <v>3.0977000000000001</v>
      </c>
      <c r="F166">
        <v>1.9739</v>
      </c>
    </row>
    <row r="167" spans="1:11" x14ac:dyDescent="0.2">
      <c r="B167" s="10" t="s">
        <v>3</v>
      </c>
      <c r="C167" s="4">
        <f t="shared" si="0"/>
        <v>36</v>
      </c>
      <c r="E167">
        <v>3.2246000000000001</v>
      </c>
      <c r="F167">
        <v>2.4055</v>
      </c>
    </row>
    <row r="168" spans="1:11" x14ac:dyDescent="0.2">
      <c r="B168" s="9" t="s">
        <v>4</v>
      </c>
      <c r="C168" s="4">
        <f t="shared" si="0"/>
        <v>37</v>
      </c>
      <c r="E168">
        <v>0.62180000000000002</v>
      </c>
      <c r="F168">
        <v>27.9162</v>
      </c>
      <c r="G168">
        <f>AVERAGE(E168:E170)</f>
        <v>0.50660000000000005</v>
      </c>
      <c r="H168">
        <f>AVERAGE(F168:F170)</f>
        <v>28.807566666666663</v>
      </c>
      <c r="I168">
        <f>_xlfn.STDEV.S(E168:E170)/3</f>
        <v>3.3442554394729616E-2</v>
      </c>
      <c r="J168">
        <f>_xlfn.STDEV.S(F168:F170)/3</f>
        <v>0.27429797328479866</v>
      </c>
    </row>
    <row r="169" spans="1:11" x14ac:dyDescent="0.2">
      <c r="B169" s="9" t="s">
        <v>4</v>
      </c>
      <c r="C169" s="4">
        <f t="shared" si="0"/>
        <v>38</v>
      </c>
      <c r="E169">
        <v>0.45960000000000001</v>
      </c>
      <c r="F169">
        <v>28.9682</v>
      </c>
    </row>
    <row r="170" spans="1:11" x14ac:dyDescent="0.2">
      <c r="B170" s="10" t="s">
        <v>4</v>
      </c>
      <c r="C170" s="4">
        <f t="shared" si="0"/>
        <v>39</v>
      </c>
      <c r="E170">
        <v>0.43840000000000001</v>
      </c>
      <c r="F170">
        <v>29.5383</v>
      </c>
    </row>
    <row r="171" spans="1:11" x14ac:dyDescent="0.2">
      <c r="B171" s="9" t="s">
        <v>5</v>
      </c>
      <c r="C171" s="4">
        <f t="shared" si="0"/>
        <v>40</v>
      </c>
      <c r="E171">
        <v>1.8613</v>
      </c>
      <c r="F171">
        <v>1.2663</v>
      </c>
      <c r="G171">
        <f>AVERAGE(E171:E173)</f>
        <v>1.7680999999999998</v>
      </c>
      <c r="H171">
        <f>AVERAGE(F171:F173)</f>
        <v>1.0555666666666668</v>
      </c>
      <c r="I171">
        <f>_xlfn.STDEV.S(E171:E173)/3</f>
        <v>4.4596424869165367E-2</v>
      </c>
      <c r="J171">
        <f>_xlfn.STDEV.S(F171:F173)/3</f>
        <v>0.13314340361402038</v>
      </c>
    </row>
    <row r="172" spans="1:11" x14ac:dyDescent="0.2">
      <c r="B172" s="9" t="s">
        <v>5</v>
      </c>
      <c r="C172" s="4">
        <f t="shared" si="0"/>
        <v>41</v>
      </c>
      <c r="E172">
        <v>1.6148</v>
      </c>
      <c r="F172">
        <v>0.59489999999999998</v>
      </c>
    </row>
    <row r="173" spans="1:11" x14ac:dyDescent="0.2">
      <c r="B173" s="10" t="s">
        <v>5</v>
      </c>
      <c r="C173" s="4">
        <f t="shared" si="0"/>
        <v>42</v>
      </c>
      <c r="E173">
        <v>1.8282</v>
      </c>
      <c r="F173">
        <v>1.3055000000000001</v>
      </c>
    </row>
    <row r="174" spans="1:11" x14ac:dyDescent="0.2">
      <c r="B174" s="9" t="s">
        <v>6</v>
      </c>
      <c r="C174" s="4">
        <f t="shared" si="0"/>
        <v>43</v>
      </c>
      <c r="E174">
        <v>10.5581</v>
      </c>
      <c r="F174">
        <v>1.9528000000000001</v>
      </c>
      <c r="G174">
        <f>AVERAGE(E174:E176)</f>
        <v>8.2771333333333335</v>
      </c>
      <c r="H174">
        <f>AVERAGE(F174:F176)</f>
        <v>1.9113333333333333</v>
      </c>
      <c r="I174">
        <f>_xlfn.STDEV.S(E174:E176)/3</f>
        <v>0.78608998094883742</v>
      </c>
      <c r="J174">
        <f>_xlfn.STDEV.S(F174:F176)/3</f>
        <v>1.5813543187665091E-2</v>
      </c>
    </row>
    <row r="175" spans="1:11" x14ac:dyDescent="0.2">
      <c r="B175" s="9" t="s">
        <v>6</v>
      </c>
      <c r="C175" s="4">
        <f t="shared" si="0"/>
        <v>44</v>
      </c>
      <c r="E175">
        <v>8.4247999999999994</v>
      </c>
      <c r="F175">
        <v>1.9216</v>
      </c>
    </row>
    <row r="176" spans="1:11" x14ac:dyDescent="0.2">
      <c r="B176" s="10" t="s">
        <v>6</v>
      </c>
      <c r="C176" s="4">
        <f t="shared" si="0"/>
        <v>45</v>
      </c>
      <c r="E176">
        <v>5.8484999999999996</v>
      </c>
      <c r="F176">
        <v>1.8595999999999999</v>
      </c>
    </row>
    <row r="177" spans="1:11" x14ac:dyDescent="0.2">
      <c r="A177" s="1">
        <v>42368</v>
      </c>
      <c r="B177" s="9" t="s">
        <v>2</v>
      </c>
      <c r="C177" s="4">
        <f t="shared" si="0"/>
        <v>46</v>
      </c>
      <c r="E177">
        <v>1.0759000000000001</v>
      </c>
      <c r="F177">
        <v>0</v>
      </c>
      <c r="G177">
        <f>AVERAGE(E177:E179)</f>
        <v>0.97263333333333346</v>
      </c>
      <c r="H177">
        <f>AVERAGE(F177:F179)</f>
        <v>1.9404333333333332</v>
      </c>
      <c r="I177">
        <f>_xlfn.STDEV.S(E177:E179)/3</f>
        <v>2.9935566608102631E-2</v>
      </c>
      <c r="J177">
        <f>_xlfn.STDEV.S(F177:F179)/3</f>
        <v>0.56753856485052412</v>
      </c>
    </row>
    <row r="178" spans="1:11" x14ac:dyDescent="0.2">
      <c r="B178" s="9" t="s">
        <v>2</v>
      </c>
      <c r="C178" s="4">
        <f t="shared" si="0"/>
        <v>47</v>
      </c>
      <c r="E178">
        <v>0.91279999999999994</v>
      </c>
      <c r="F178">
        <v>2.6368999999999998</v>
      </c>
    </row>
    <row r="179" spans="1:11" x14ac:dyDescent="0.2">
      <c r="B179" s="10" t="s">
        <v>2</v>
      </c>
      <c r="C179" s="4">
        <f t="shared" si="0"/>
        <v>48</v>
      </c>
      <c r="E179">
        <v>0.92920000000000003</v>
      </c>
      <c r="F179">
        <v>3.1844000000000001</v>
      </c>
    </row>
    <row r="180" spans="1:11" x14ac:dyDescent="0.2">
      <c r="B180" s="9" t="s">
        <v>3</v>
      </c>
      <c r="C180" s="4">
        <f t="shared" si="0"/>
        <v>49</v>
      </c>
      <c r="E180">
        <v>3.6865000000000001</v>
      </c>
      <c r="F180">
        <v>1.8889</v>
      </c>
      <c r="G180">
        <f>AVERAGE(E180:E182)</f>
        <v>3.9654000000000003</v>
      </c>
      <c r="H180">
        <f>AVERAGE(F180:F182)</f>
        <v>2.0303666666666671</v>
      </c>
      <c r="I180">
        <f>_xlfn.STDEV.S(E180:E182)/3</f>
        <v>0.17556566039835575</v>
      </c>
      <c r="J180">
        <f>_xlfn.STDEV.S(F180:F182)/3</f>
        <v>7.1891788538464244E-2</v>
      </c>
    </row>
    <row r="181" spans="1:11" x14ac:dyDescent="0.2">
      <c r="B181" s="9" t="s">
        <v>3</v>
      </c>
      <c r="C181" s="4">
        <f t="shared" si="0"/>
        <v>50</v>
      </c>
      <c r="E181">
        <v>4.5728999999999997</v>
      </c>
      <c r="F181">
        <v>2.2786</v>
      </c>
    </row>
    <row r="182" spans="1:11" x14ac:dyDescent="0.2">
      <c r="B182" s="10" t="s">
        <v>3</v>
      </c>
      <c r="C182" s="4">
        <f t="shared" si="0"/>
        <v>51</v>
      </c>
      <c r="E182">
        <v>3.6368</v>
      </c>
      <c r="F182">
        <v>1.9236</v>
      </c>
    </row>
    <row r="183" spans="1:11" x14ac:dyDescent="0.2">
      <c r="B183" s="9" t="s">
        <v>4</v>
      </c>
      <c r="C183" s="4">
        <f t="shared" si="0"/>
        <v>52</v>
      </c>
      <c r="E183">
        <v>0.56530000000000002</v>
      </c>
      <c r="F183">
        <v>24.418099999999999</v>
      </c>
      <c r="G183">
        <f>AVERAGE(E183:E185)</f>
        <v>0.57569999999999999</v>
      </c>
      <c r="H183">
        <f>AVERAGE(F183:F185)</f>
        <v>23.579733333333333</v>
      </c>
      <c r="I183">
        <f>_xlfn.STDEV.S(E183:E185)/3</f>
        <v>1.6770907349733143E-2</v>
      </c>
      <c r="J183">
        <f>_xlfn.STDEV.S(F183:F185)/3</f>
        <v>0.27678967212053357</v>
      </c>
    </row>
    <row r="184" spans="1:11" x14ac:dyDescent="0.2">
      <c r="B184" s="9" t="s">
        <v>4</v>
      </c>
      <c r="C184" s="4">
        <f t="shared" si="0"/>
        <v>53</v>
      </c>
      <c r="E184">
        <v>0.63039999999999996</v>
      </c>
      <c r="F184">
        <v>22.7576</v>
      </c>
    </row>
    <row r="185" spans="1:11" x14ac:dyDescent="0.2">
      <c r="B185" s="10" t="s">
        <v>4</v>
      </c>
      <c r="C185" s="4">
        <f t="shared" si="0"/>
        <v>54</v>
      </c>
      <c r="E185">
        <v>0.53139999999999998</v>
      </c>
      <c r="F185">
        <v>23.563500000000001</v>
      </c>
    </row>
    <row r="186" spans="1:11" x14ac:dyDescent="0.2">
      <c r="B186" s="9" t="s">
        <v>5</v>
      </c>
      <c r="C186" s="4">
        <f t="shared" si="0"/>
        <v>55</v>
      </c>
      <c r="E186">
        <v>2.9119000000000002</v>
      </c>
      <c r="F186">
        <v>1.6675</v>
      </c>
      <c r="G186">
        <f>AVERAGE(E186:E188)</f>
        <v>2.2077</v>
      </c>
      <c r="H186">
        <f>AVERAGE(F186:F188)</f>
        <v>1.5204333333333333</v>
      </c>
      <c r="I186">
        <f>_xlfn.STDEV.S(E186:E188)/3</f>
        <v>0.34219371869032189</v>
      </c>
      <c r="J186">
        <f>_xlfn.STDEV.S(F186:F188)/3</f>
        <v>0.13207594336144204</v>
      </c>
    </row>
    <row r="187" spans="1:11" x14ac:dyDescent="0.2">
      <c r="B187" s="9" t="s">
        <v>5</v>
      </c>
      <c r="C187" s="4">
        <f t="shared" si="0"/>
        <v>56</v>
      </c>
      <c r="E187">
        <v>1.0298</v>
      </c>
      <c r="F187">
        <v>1.8221000000000001</v>
      </c>
    </row>
    <row r="188" spans="1:11" x14ac:dyDescent="0.2">
      <c r="B188" s="10" t="s">
        <v>5</v>
      </c>
      <c r="C188" s="4">
        <f t="shared" si="0"/>
        <v>57</v>
      </c>
      <c r="E188">
        <v>2.6814</v>
      </c>
      <c r="F188">
        <v>1.0717000000000001</v>
      </c>
    </row>
    <row r="189" spans="1:11" x14ac:dyDescent="0.2">
      <c r="B189" s="9" t="s">
        <v>6</v>
      </c>
      <c r="C189" s="4">
        <f t="shared" si="0"/>
        <v>58</v>
      </c>
      <c r="E189">
        <v>2.0162</v>
      </c>
      <c r="F189">
        <v>2.0103</v>
      </c>
      <c r="G189">
        <f>AVERAGE(E189:E191)</f>
        <v>2.3409333333333335</v>
      </c>
      <c r="H189">
        <f>AVERAGE(F189:F191)</f>
        <v>1.5499333333333334</v>
      </c>
      <c r="I189">
        <f>_xlfn.STDEV.S(E189:E191)/3</f>
        <v>0.10624332833083992</v>
      </c>
      <c r="J189">
        <f>_xlfn.STDEV.S(F189:F191)/3</f>
        <v>0.13552907163874217</v>
      </c>
    </row>
    <row r="190" spans="1:11" x14ac:dyDescent="0.2">
      <c r="B190" s="9" t="s">
        <v>6</v>
      </c>
      <c r="C190" s="4">
        <f t="shared" si="0"/>
        <v>59</v>
      </c>
      <c r="E190">
        <v>2.6533000000000002</v>
      </c>
      <c r="F190">
        <v>1.3995</v>
      </c>
    </row>
    <row r="191" spans="1:11" x14ac:dyDescent="0.2">
      <c r="B191" s="10" t="s">
        <v>6</v>
      </c>
      <c r="C191" s="4">
        <f t="shared" si="0"/>
        <v>60</v>
      </c>
      <c r="E191">
        <v>2.3532999999999999</v>
      </c>
      <c r="F191">
        <v>1.24</v>
      </c>
    </row>
    <row r="192" spans="1:11" x14ac:dyDescent="0.2">
      <c r="A192" s="1">
        <v>42376</v>
      </c>
      <c r="B192" s="9" t="s">
        <v>2</v>
      </c>
      <c r="C192" s="4">
        <f t="shared" si="0"/>
        <v>61</v>
      </c>
      <c r="E192">
        <v>1.0885</v>
      </c>
      <c r="F192">
        <v>1.242</v>
      </c>
      <c r="G192">
        <f>AVERAGE(E192:E194)</f>
        <v>1.0371666666666666</v>
      </c>
      <c r="H192">
        <f>AVERAGE(F192:F194)</f>
        <v>2.7542666666666662</v>
      </c>
      <c r="I192">
        <f>_xlfn.STDEV.S(E192:E194)/3</f>
        <v>4.3219817128171349E-2</v>
      </c>
      <c r="J192">
        <f>_xlfn.STDEV.S(F192:F194)/3</f>
        <v>0.43724634466845619</v>
      </c>
      <c r="K192" t="s">
        <v>165</v>
      </c>
    </row>
    <row r="193" spans="1:14" x14ac:dyDescent="0.2">
      <c r="B193" s="9" t="s">
        <v>2</v>
      </c>
      <c r="C193" s="4">
        <f t="shared" si="0"/>
        <v>62</v>
      </c>
      <c r="E193">
        <v>1.1333</v>
      </c>
      <c r="F193">
        <v>3.4365999999999999</v>
      </c>
    </row>
    <row r="194" spans="1:14" x14ac:dyDescent="0.2">
      <c r="B194" s="10" t="s">
        <v>2</v>
      </c>
      <c r="C194" s="4">
        <f t="shared" si="0"/>
        <v>63</v>
      </c>
      <c r="E194">
        <v>0.88970000000000005</v>
      </c>
      <c r="F194">
        <v>3.5842000000000001</v>
      </c>
    </row>
    <row r="195" spans="1:14" x14ac:dyDescent="0.2">
      <c r="B195" s="9" t="s">
        <v>3</v>
      </c>
      <c r="C195" s="4">
        <f t="shared" si="0"/>
        <v>64</v>
      </c>
      <c r="E195">
        <v>4.0881999999999996</v>
      </c>
      <c r="F195">
        <v>2.4453999999999998</v>
      </c>
      <c r="G195">
        <f>AVERAGE(E195:E197)</f>
        <v>4.1259333333333332</v>
      </c>
      <c r="H195">
        <f>AVERAGE(F195:F197)</f>
        <v>2.0617333333333332</v>
      </c>
      <c r="I195">
        <f>_xlfn.STDEV.S(E195:E197)/3</f>
        <v>3.4529767083124351E-2</v>
      </c>
      <c r="J195">
        <f>_xlfn.STDEV.S(F195:F197)/3</f>
        <v>0.13441739856520496</v>
      </c>
    </row>
    <row r="196" spans="1:14" x14ac:dyDescent="0.2">
      <c r="B196" s="9" t="s">
        <v>3</v>
      </c>
      <c r="C196" s="4">
        <f t="shared" ref="C196:C259" si="1">C195+1</f>
        <v>65</v>
      </c>
      <c r="E196">
        <v>4.0465</v>
      </c>
      <c r="F196">
        <v>2.0983999999999998</v>
      </c>
    </row>
    <row r="197" spans="1:14" x14ac:dyDescent="0.2">
      <c r="B197" s="10" t="s">
        <v>3</v>
      </c>
      <c r="C197" s="4">
        <f t="shared" si="1"/>
        <v>66</v>
      </c>
      <c r="E197">
        <v>4.2431000000000001</v>
      </c>
      <c r="F197">
        <v>1.6414</v>
      </c>
    </row>
    <row r="198" spans="1:14" x14ac:dyDescent="0.2">
      <c r="B198" s="9" t="s">
        <v>4</v>
      </c>
      <c r="C198" s="4">
        <f t="shared" si="1"/>
        <v>67</v>
      </c>
      <c r="E198">
        <v>0.55489999999999995</v>
      </c>
      <c r="F198">
        <v>25.890999999999998</v>
      </c>
      <c r="G198">
        <f>AVERAGE(E198:E200)</f>
        <v>0.6737333333333333</v>
      </c>
      <c r="H198">
        <f>AVERAGE(F198:F200)</f>
        <v>21.447599999999998</v>
      </c>
      <c r="I198">
        <f>_xlfn.STDEV.S(E198:E200)/3</f>
        <v>5.4837885660405671E-2</v>
      </c>
      <c r="J198">
        <f>_xlfn.STDEV.S(F198:F200)/3</f>
        <v>2.4209110525677029</v>
      </c>
    </row>
    <row r="199" spans="1:14" x14ac:dyDescent="0.2">
      <c r="B199" s="9" t="s">
        <v>4</v>
      </c>
      <c r="C199" s="4">
        <f t="shared" si="1"/>
        <v>68</v>
      </c>
      <c r="E199">
        <v>0.86150000000000004</v>
      </c>
      <c r="F199">
        <v>13.0664</v>
      </c>
    </row>
    <row r="200" spans="1:14" x14ac:dyDescent="0.2">
      <c r="B200" s="10" t="s">
        <v>4</v>
      </c>
      <c r="C200" s="4">
        <f t="shared" si="1"/>
        <v>69</v>
      </c>
      <c r="E200">
        <v>0.6048</v>
      </c>
      <c r="F200">
        <v>25.385400000000001</v>
      </c>
    </row>
    <row r="201" spans="1:14" x14ac:dyDescent="0.2">
      <c r="B201" s="9" t="s">
        <v>5</v>
      </c>
      <c r="C201" s="4">
        <f t="shared" si="1"/>
        <v>70</v>
      </c>
      <c r="E201">
        <v>3.0985999999999998</v>
      </c>
      <c r="F201">
        <v>2.0836000000000001</v>
      </c>
      <c r="G201">
        <f>AVERAGE(E201:E203)</f>
        <v>2.5289999999999999</v>
      </c>
      <c r="H201">
        <f>AVERAGE(F201:F203)</f>
        <v>1.5595666666666668</v>
      </c>
      <c r="I201">
        <f>_xlfn.STDEV.S(E201:E203)/3</f>
        <v>0.33808012856915037</v>
      </c>
      <c r="J201">
        <f>_xlfn.STDEV.S(F201:F203)/3</f>
        <v>0.25734130025088231</v>
      </c>
    </row>
    <row r="202" spans="1:14" x14ac:dyDescent="0.2">
      <c r="B202" s="9" t="s">
        <v>5</v>
      </c>
      <c r="C202" s="4">
        <f t="shared" si="1"/>
        <v>71</v>
      </c>
      <c r="E202">
        <v>3.1303999999999998</v>
      </c>
      <c r="F202">
        <v>0.67300000000000004</v>
      </c>
    </row>
    <row r="203" spans="1:14" x14ac:dyDescent="0.2">
      <c r="B203" s="10" t="s">
        <v>5</v>
      </c>
      <c r="C203" s="4">
        <f t="shared" si="1"/>
        <v>72</v>
      </c>
      <c r="E203">
        <v>1.3580000000000001</v>
      </c>
      <c r="F203">
        <v>1.9220999999999999</v>
      </c>
    </row>
    <row r="204" spans="1:14" x14ac:dyDescent="0.2">
      <c r="B204" s="9" t="s">
        <v>6</v>
      </c>
      <c r="C204" s="4">
        <f t="shared" si="1"/>
        <v>73</v>
      </c>
      <c r="E204">
        <v>15.9808</v>
      </c>
      <c r="F204">
        <v>1.1886000000000001</v>
      </c>
      <c r="G204">
        <f>AVERAGE(E204:E206)</f>
        <v>16.604900000000001</v>
      </c>
      <c r="H204">
        <f>AVERAGE(F204:F206)</f>
        <v>1.4745666666666668</v>
      </c>
      <c r="I204">
        <f>_xlfn.STDEV.S(E204:E206)/3</f>
        <v>0.18548498891045348</v>
      </c>
      <c r="J204">
        <f>_xlfn.STDEV.S(F204:F206)/3</f>
        <v>0.10800864334411851</v>
      </c>
    </row>
    <row r="205" spans="1:14" x14ac:dyDescent="0.2">
      <c r="B205" s="9" t="s">
        <v>6</v>
      </c>
      <c r="C205" s="4">
        <f t="shared" si="1"/>
        <v>74</v>
      </c>
      <c r="E205">
        <v>16.784600000000001</v>
      </c>
      <c r="F205">
        <v>1.8265</v>
      </c>
    </row>
    <row r="206" spans="1:14" x14ac:dyDescent="0.2">
      <c r="B206" s="10" t="s">
        <v>6</v>
      </c>
      <c r="C206" s="4">
        <f t="shared" si="1"/>
        <v>75</v>
      </c>
      <c r="E206">
        <v>17.049299999999999</v>
      </c>
      <c r="F206">
        <v>1.4086000000000001</v>
      </c>
    </row>
    <row r="207" spans="1:14" x14ac:dyDescent="0.2">
      <c r="A207" s="1">
        <v>42383</v>
      </c>
      <c r="B207" s="9" t="s">
        <v>2</v>
      </c>
      <c r="C207" s="50">
        <f t="shared" si="1"/>
        <v>76</v>
      </c>
      <c r="D207" s="76"/>
      <c r="E207" s="16">
        <v>0.91510000000000002</v>
      </c>
      <c r="F207">
        <v>0.99339999999999995</v>
      </c>
      <c r="G207">
        <f>AVERAGE(E207:E209)</f>
        <v>1.1273666666666669</v>
      </c>
      <c r="H207">
        <f>AVERAGE(F207:F209)</f>
        <v>1.3681000000000001</v>
      </c>
      <c r="J207">
        <f>STDEV(F207:F209)/SQRT(3)</f>
        <v>0.18949549686821898</v>
      </c>
      <c r="N207" s="76"/>
    </row>
    <row r="208" spans="1:14" x14ac:dyDescent="0.2">
      <c r="B208" s="9" t="s">
        <v>2</v>
      </c>
      <c r="C208" s="4">
        <f t="shared" si="1"/>
        <v>77</v>
      </c>
      <c r="E208" s="16">
        <v>1.1953</v>
      </c>
      <c r="F208">
        <v>1.6047</v>
      </c>
    </row>
    <row r="209" spans="1:10" x14ac:dyDescent="0.2">
      <c r="B209" s="10" t="s">
        <v>2</v>
      </c>
      <c r="C209" s="4">
        <f t="shared" si="1"/>
        <v>78</v>
      </c>
      <c r="E209" s="16">
        <v>1.2717000000000001</v>
      </c>
      <c r="F209">
        <v>1.5062</v>
      </c>
    </row>
    <row r="210" spans="1:10" x14ac:dyDescent="0.2">
      <c r="B210" s="9" t="s">
        <v>3</v>
      </c>
      <c r="C210" s="4">
        <f t="shared" si="1"/>
        <v>79</v>
      </c>
      <c r="E210">
        <v>6.0563000000000002</v>
      </c>
      <c r="F210">
        <v>0.83169999999999999</v>
      </c>
      <c r="G210">
        <f>AVERAGE(E210:E212)</f>
        <v>7.0728999999999997</v>
      </c>
      <c r="H210">
        <f>AVERAGE(F210:F212)</f>
        <v>0.70936666666666659</v>
      </c>
      <c r="J210">
        <f>STDEV(F210:F212)/SQRT(3)</f>
        <v>8.3009885622804674E-2</v>
      </c>
    </row>
    <row r="211" spans="1:10" x14ac:dyDescent="0.2">
      <c r="B211" s="9" t="s">
        <v>3</v>
      </c>
      <c r="C211" s="4">
        <f t="shared" si="1"/>
        <v>80</v>
      </c>
      <c r="E211" s="16">
        <v>7.8708</v>
      </c>
      <c r="F211">
        <v>0.55100000000000005</v>
      </c>
    </row>
    <row r="212" spans="1:10" x14ac:dyDescent="0.2">
      <c r="B212" s="10" t="s">
        <v>3</v>
      </c>
      <c r="C212" s="4">
        <f t="shared" si="1"/>
        <v>81</v>
      </c>
      <c r="E212" s="16">
        <v>7.2915999999999999</v>
      </c>
      <c r="F212">
        <v>0.74539999999999995</v>
      </c>
    </row>
    <row r="213" spans="1:10" x14ac:dyDescent="0.2">
      <c r="B213" s="9" t="s">
        <v>4</v>
      </c>
      <c r="C213" s="4">
        <f t="shared" si="1"/>
        <v>82</v>
      </c>
      <c r="E213" s="16">
        <v>0.92610000000000003</v>
      </c>
      <c r="F213">
        <v>4.2464000000000004</v>
      </c>
      <c r="G213">
        <f>AVERAGE(E213:E215)</f>
        <v>0.86103333333333332</v>
      </c>
      <c r="H213">
        <f>AVERAGE(F213:F215)</f>
        <v>6.6149666666666675</v>
      </c>
      <c r="J213">
        <f>STDEV(F213:F215)/SQRT(3)</f>
        <v>1.2030027519133544</v>
      </c>
    </row>
    <row r="214" spans="1:10" x14ac:dyDescent="0.2">
      <c r="B214" s="9" t="s">
        <v>4</v>
      </c>
      <c r="C214" s="4">
        <f t="shared" si="1"/>
        <v>83</v>
      </c>
      <c r="E214" s="16">
        <v>0.86170000000000002</v>
      </c>
      <c r="F214">
        <v>7.4330999999999996</v>
      </c>
    </row>
    <row r="215" spans="1:10" x14ac:dyDescent="0.2">
      <c r="B215" s="10" t="s">
        <v>4</v>
      </c>
      <c r="C215" s="4">
        <f t="shared" si="1"/>
        <v>84</v>
      </c>
      <c r="E215" s="16">
        <v>0.79530000000000001</v>
      </c>
      <c r="F215">
        <v>8.1654</v>
      </c>
    </row>
    <row r="216" spans="1:10" x14ac:dyDescent="0.2">
      <c r="B216" s="9" t="s">
        <v>5</v>
      </c>
      <c r="C216" s="4">
        <f>C215+1</f>
        <v>85</v>
      </c>
      <c r="E216" s="16">
        <v>4.7030000000000003</v>
      </c>
      <c r="F216">
        <v>0.6431</v>
      </c>
      <c r="G216">
        <f>AVERAGE(E216:E218)</f>
        <v>2.6571000000000002</v>
      </c>
      <c r="H216">
        <f>AVERAGE(F216:F218)</f>
        <v>0.37133333333333329</v>
      </c>
      <c r="J216">
        <f>STDEV(F216:F218)/SQRT(3)</f>
        <v>0.19220609020296711</v>
      </c>
    </row>
    <row r="217" spans="1:10" x14ac:dyDescent="0.2">
      <c r="B217" s="9" t="s">
        <v>5</v>
      </c>
      <c r="C217" s="4">
        <f t="shared" si="1"/>
        <v>86</v>
      </c>
      <c r="E217" s="16">
        <v>1.3143</v>
      </c>
      <c r="F217">
        <v>0</v>
      </c>
    </row>
    <row r="218" spans="1:10" x14ac:dyDescent="0.2">
      <c r="B218" s="10" t="s">
        <v>5</v>
      </c>
      <c r="C218" s="4">
        <f t="shared" si="1"/>
        <v>87</v>
      </c>
      <c r="E218" s="16">
        <v>1.954</v>
      </c>
      <c r="F218">
        <v>0.47089999999999999</v>
      </c>
    </row>
    <row r="219" spans="1:10" x14ac:dyDescent="0.2">
      <c r="A219" s="1">
        <v>42389</v>
      </c>
      <c r="B219" s="9" t="s">
        <v>2</v>
      </c>
      <c r="C219" s="4">
        <f t="shared" si="1"/>
        <v>88</v>
      </c>
      <c r="E219" s="16">
        <v>1.028</v>
      </c>
      <c r="F219">
        <v>1.6011</v>
      </c>
      <c r="G219">
        <f>AVERAGE(E219:E221)</f>
        <v>0.90633333333333344</v>
      </c>
      <c r="H219">
        <f>AVERAGE(F219:F221)</f>
        <v>1.7627333333333333</v>
      </c>
      <c r="J219">
        <f>STDEV(F219:F221)/SQRT(3)</f>
        <v>0.1132644447496409</v>
      </c>
    </row>
    <row r="220" spans="1:10" x14ac:dyDescent="0.2">
      <c r="B220" s="9" t="s">
        <v>2</v>
      </c>
      <c r="C220" s="4">
        <f t="shared" si="1"/>
        <v>89</v>
      </c>
      <c r="E220" s="16">
        <v>0.84250000000000003</v>
      </c>
      <c r="F220">
        <v>1.9810000000000001</v>
      </c>
    </row>
    <row r="221" spans="1:10" x14ac:dyDescent="0.2">
      <c r="B221" s="10" t="s">
        <v>2</v>
      </c>
      <c r="C221" s="4">
        <f t="shared" si="1"/>
        <v>90</v>
      </c>
      <c r="E221" s="16">
        <v>0.84850000000000003</v>
      </c>
      <c r="F221">
        <v>1.7060999999999999</v>
      </c>
    </row>
    <row r="222" spans="1:10" x14ac:dyDescent="0.2">
      <c r="B222" s="9" t="s">
        <v>3</v>
      </c>
      <c r="C222" s="4">
        <f t="shared" si="1"/>
        <v>91</v>
      </c>
      <c r="E222" s="16">
        <v>6.3635999999999999</v>
      </c>
      <c r="F222">
        <v>0.71150000000000002</v>
      </c>
      <c r="G222">
        <f>AVERAGE(E222:E224)</f>
        <v>6.3254666666666663</v>
      </c>
      <c r="H222">
        <f>AVERAGE(F222:F224)</f>
        <v>0.62120000000000009</v>
      </c>
      <c r="J222">
        <f>STDEV(F222:F224)/SQRT(3)</f>
        <v>0.22588550934784049</v>
      </c>
    </row>
    <row r="223" spans="1:10" x14ac:dyDescent="0.2">
      <c r="B223" s="9" t="s">
        <v>3</v>
      </c>
      <c r="C223" s="4">
        <f t="shared" si="1"/>
        <v>92</v>
      </c>
      <c r="E223" s="16">
        <v>11.414099999999999</v>
      </c>
      <c r="F223">
        <v>0.95940000000000003</v>
      </c>
    </row>
    <row r="224" spans="1:10" x14ac:dyDescent="0.2">
      <c r="B224" s="10" t="s">
        <v>3</v>
      </c>
      <c r="C224" s="4">
        <f t="shared" si="1"/>
        <v>93</v>
      </c>
      <c r="E224" s="16">
        <v>1.1987000000000001</v>
      </c>
      <c r="F224">
        <v>0.19270000000000001</v>
      </c>
    </row>
    <row r="225" spans="1:10" x14ac:dyDescent="0.2">
      <c r="B225" s="9" t="s">
        <v>4</v>
      </c>
      <c r="C225" s="4">
        <f t="shared" si="1"/>
        <v>94</v>
      </c>
      <c r="E225" s="16">
        <v>0.85740000000000005</v>
      </c>
      <c r="F225">
        <v>7.4469000000000003</v>
      </c>
      <c r="G225">
        <f>AVERAGE(E225:E227)</f>
        <v>0.91876666666666662</v>
      </c>
      <c r="H225">
        <f>AVERAGE(F225:F227)</f>
        <v>7.5640999999999998</v>
      </c>
      <c r="J225">
        <f>STDEV(F225:F227)/SQRT(3)</f>
        <v>0.51229683127395353</v>
      </c>
    </row>
    <row r="226" spans="1:10" x14ac:dyDescent="0.2">
      <c r="B226" s="9" t="s">
        <v>4</v>
      </c>
      <c r="C226" s="4">
        <f t="shared" si="1"/>
        <v>95</v>
      </c>
      <c r="E226" s="16">
        <v>0.9466</v>
      </c>
      <c r="F226">
        <v>8.5042000000000009</v>
      </c>
    </row>
    <row r="227" spans="1:10" x14ac:dyDescent="0.2">
      <c r="B227" s="10" t="s">
        <v>4</v>
      </c>
      <c r="C227" s="4">
        <f t="shared" si="1"/>
        <v>96</v>
      </c>
      <c r="E227" s="16">
        <v>0.95230000000000004</v>
      </c>
      <c r="F227">
        <v>6.7412000000000001</v>
      </c>
    </row>
    <row r="228" spans="1:10" x14ac:dyDescent="0.2">
      <c r="B228" s="9" t="s">
        <v>5</v>
      </c>
      <c r="C228" s="4">
        <f t="shared" si="1"/>
        <v>97</v>
      </c>
      <c r="E228" s="35"/>
      <c r="F228" s="35"/>
      <c r="G228">
        <f>AVERAGE(E229:E230)</f>
        <v>1.4321999999999999</v>
      </c>
      <c r="H228">
        <f>AVERAGE(F229:F230)</f>
        <v>0.97970000000000002</v>
      </c>
      <c r="J228">
        <f>STDEV(F228:F230)/SQRT(3)</f>
        <v>1.6574880592832828E-2</v>
      </c>
    </row>
    <row r="229" spans="1:10" x14ac:dyDescent="0.2">
      <c r="B229" s="9" t="s">
        <v>5</v>
      </c>
      <c r="C229" s="4">
        <f t="shared" si="1"/>
        <v>98</v>
      </c>
      <c r="E229" s="16">
        <v>1.5558000000000001</v>
      </c>
      <c r="F229">
        <v>1</v>
      </c>
    </row>
    <row r="230" spans="1:10" x14ac:dyDescent="0.2">
      <c r="B230" s="10" t="s">
        <v>5</v>
      </c>
      <c r="C230" s="4">
        <f t="shared" si="1"/>
        <v>99</v>
      </c>
      <c r="E230" s="16">
        <v>1.3086</v>
      </c>
      <c r="F230">
        <v>0.95940000000000003</v>
      </c>
    </row>
    <row r="231" spans="1:10" x14ac:dyDescent="0.2">
      <c r="A231" s="27">
        <v>42394</v>
      </c>
      <c r="B231" s="9" t="s">
        <v>6</v>
      </c>
      <c r="C231" s="4">
        <f t="shared" si="1"/>
        <v>100</v>
      </c>
      <c r="E231" s="16">
        <v>47.606699999999996</v>
      </c>
      <c r="F231">
        <v>0.51759999999999995</v>
      </c>
      <c r="G231">
        <f>AVERAGE(E231:E233)</f>
        <v>50.020800000000001</v>
      </c>
      <c r="H231">
        <f>AVERAGE(F231:F233)</f>
        <v>0.65736666666666665</v>
      </c>
      <c r="J231">
        <f>STDEV(F231:F233)/SQRT(3)</f>
        <v>7.0163531204686894E-2</v>
      </c>
    </row>
    <row r="232" spans="1:10" x14ac:dyDescent="0.2">
      <c r="B232" s="9" t="s">
        <v>6</v>
      </c>
      <c r="C232" s="4">
        <f t="shared" si="1"/>
        <v>101</v>
      </c>
      <c r="E232" s="16">
        <v>52.567500000000003</v>
      </c>
      <c r="F232">
        <v>0.71640000000000004</v>
      </c>
    </row>
    <row r="233" spans="1:10" x14ac:dyDescent="0.2">
      <c r="B233" s="10" t="s">
        <v>6</v>
      </c>
      <c r="C233" s="4">
        <f t="shared" si="1"/>
        <v>102</v>
      </c>
      <c r="E233" s="16">
        <v>49.888199999999998</v>
      </c>
      <c r="F233">
        <v>0.73809999999999998</v>
      </c>
    </row>
    <row r="234" spans="1:10" x14ac:dyDescent="0.2">
      <c r="A234" s="1">
        <v>42396</v>
      </c>
      <c r="B234" s="9" t="s">
        <v>2</v>
      </c>
      <c r="C234" s="4">
        <f t="shared" si="1"/>
        <v>103</v>
      </c>
      <c r="E234" s="16">
        <v>1.0237000000000001</v>
      </c>
      <c r="F234">
        <v>1.3461000000000001</v>
      </c>
      <c r="G234">
        <f>AVERAGE(E234:E236)</f>
        <v>1.0288333333333333</v>
      </c>
      <c r="H234">
        <f>AVERAGE(F234:F236)</f>
        <v>1.3116333333333332</v>
      </c>
      <c r="J234">
        <f>STDEV(F234:F236)/SQRT(3)</f>
        <v>3.0936565923048272E-2</v>
      </c>
    </row>
    <row r="235" spans="1:10" x14ac:dyDescent="0.2">
      <c r="B235" s="9" t="s">
        <v>2</v>
      </c>
      <c r="C235" s="4">
        <f t="shared" si="1"/>
        <v>104</v>
      </c>
      <c r="E235" s="16">
        <v>1.0690999999999999</v>
      </c>
      <c r="F235">
        <v>1.2499</v>
      </c>
    </row>
    <row r="236" spans="1:10" x14ac:dyDescent="0.2">
      <c r="B236" s="10" t="s">
        <v>2</v>
      </c>
      <c r="C236" s="4">
        <f t="shared" si="1"/>
        <v>105</v>
      </c>
      <c r="E236" s="16">
        <v>0.99370000000000003</v>
      </c>
      <c r="F236">
        <v>1.3389</v>
      </c>
    </row>
    <row r="237" spans="1:10" x14ac:dyDescent="0.2">
      <c r="B237" s="9" t="s">
        <v>3</v>
      </c>
      <c r="C237" s="4">
        <f t="shared" si="1"/>
        <v>106</v>
      </c>
      <c r="E237" s="16">
        <v>6.8559999999999999</v>
      </c>
      <c r="F237">
        <v>0.6079</v>
      </c>
      <c r="G237">
        <f>AVERAGE(E237:E239)</f>
        <v>6.7065333333333337</v>
      </c>
      <c r="H237">
        <f>AVERAGE(F237:F239)</f>
        <v>0.68620000000000003</v>
      </c>
      <c r="J237">
        <f>STDEV(F237:F239)/SQRT(3)</f>
        <v>9.6120358578884235E-2</v>
      </c>
    </row>
    <row r="238" spans="1:10" x14ac:dyDescent="0.2">
      <c r="B238" s="9" t="s">
        <v>3</v>
      </c>
      <c r="C238" s="4">
        <f t="shared" si="1"/>
        <v>107</v>
      </c>
      <c r="E238" s="16">
        <v>6.8448000000000002</v>
      </c>
      <c r="F238">
        <v>0.87739999999999996</v>
      </c>
    </row>
    <row r="239" spans="1:10" x14ac:dyDescent="0.2">
      <c r="B239" s="10" t="s">
        <v>3</v>
      </c>
      <c r="C239" s="4">
        <f t="shared" si="1"/>
        <v>108</v>
      </c>
      <c r="E239" s="16">
        <v>6.4188000000000001</v>
      </c>
      <c r="F239">
        <v>0.57330000000000003</v>
      </c>
    </row>
    <row r="240" spans="1:10" x14ac:dyDescent="0.2">
      <c r="B240" s="9" t="s">
        <v>4</v>
      </c>
      <c r="C240" s="4">
        <f t="shared" si="1"/>
        <v>109</v>
      </c>
      <c r="E240" s="16">
        <v>0.8075</v>
      </c>
      <c r="F240">
        <v>4.3611000000000004</v>
      </c>
      <c r="G240">
        <f>AVERAGE(E240:E242)</f>
        <v>0.26916666666666667</v>
      </c>
      <c r="H240">
        <f>AVERAGE(F240:F242)</f>
        <v>5.2618</v>
      </c>
      <c r="J240">
        <f>STDEV(F240:F242)/SQRT(3)</f>
        <v>0.48724599878637637</v>
      </c>
    </row>
    <row r="241" spans="1:10" x14ac:dyDescent="0.2">
      <c r="B241" s="9" t="s">
        <v>4</v>
      </c>
      <c r="C241" s="4">
        <f t="shared" si="1"/>
        <v>110</v>
      </c>
      <c r="E241" s="16">
        <v>0</v>
      </c>
      <c r="F241">
        <v>6.0343</v>
      </c>
    </row>
    <row r="242" spans="1:10" x14ac:dyDescent="0.2">
      <c r="B242" s="10" t="s">
        <v>4</v>
      </c>
      <c r="C242" s="4">
        <f t="shared" si="1"/>
        <v>111</v>
      </c>
      <c r="E242" s="16">
        <v>0</v>
      </c>
      <c r="F242">
        <v>5.39</v>
      </c>
    </row>
    <row r="243" spans="1:10" x14ac:dyDescent="0.2">
      <c r="B243" s="9" t="s">
        <v>5</v>
      </c>
      <c r="C243" s="4">
        <f t="shared" si="1"/>
        <v>112</v>
      </c>
      <c r="E243" s="16">
        <v>1.2456</v>
      </c>
      <c r="F243">
        <v>0.55889999999999995</v>
      </c>
      <c r="G243">
        <f>AVERAGE(E243:E245)</f>
        <v>1.1067</v>
      </c>
      <c r="H243">
        <f>AVERAGE(F243:F245)</f>
        <v>0.45173333333333332</v>
      </c>
      <c r="J243">
        <f>STDEV(F243:F245)/SQRT(3)</f>
        <v>6.4520237996392268E-2</v>
      </c>
    </row>
    <row r="244" spans="1:10" x14ac:dyDescent="0.2">
      <c r="B244" s="9" t="s">
        <v>5</v>
      </c>
      <c r="C244" s="4">
        <f t="shared" si="1"/>
        <v>113</v>
      </c>
      <c r="E244" s="16">
        <v>1.0128999999999999</v>
      </c>
      <c r="F244">
        <v>0.46039999999999998</v>
      </c>
    </row>
    <row r="245" spans="1:10" x14ac:dyDescent="0.2">
      <c r="B245" s="10" t="s">
        <v>5</v>
      </c>
      <c r="C245" s="4">
        <f t="shared" si="1"/>
        <v>114</v>
      </c>
      <c r="E245" s="16">
        <v>1.0616000000000001</v>
      </c>
      <c r="F245">
        <v>0.33589999999999998</v>
      </c>
    </row>
    <row r="246" spans="1:10" x14ac:dyDescent="0.2">
      <c r="B246" s="9" t="s">
        <v>6</v>
      </c>
      <c r="C246" s="4">
        <f t="shared" si="1"/>
        <v>115</v>
      </c>
      <c r="E246" s="16">
        <v>60.637700000000002</v>
      </c>
      <c r="F246">
        <v>0.32740000000000002</v>
      </c>
      <c r="G246">
        <f>AVERAGE(E246:E248)</f>
        <v>52.384700000000002</v>
      </c>
      <c r="H246">
        <f>AVERAGE(F246:F248)</f>
        <v>0.41283333333333333</v>
      </c>
      <c r="J246">
        <f>STDEV(F246:F248)/SQRT(3)</f>
        <v>4.2797364924075203E-2</v>
      </c>
    </row>
    <row r="247" spans="1:10" x14ac:dyDescent="0.2">
      <c r="B247" s="9" t="s">
        <v>6</v>
      </c>
      <c r="C247" s="4">
        <f t="shared" si="1"/>
        <v>116</v>
      </c>
      <c r="E247" s="16">
        <v>45.596899999999998</v>
      </c>
      <c r="F247">
        <v>0.45100000000000001</v>
      </c>
    </row>
    <row r="248" spans="1:10" x14ac:dyDescent="0.2">
      <c r="A248" s="5"/>
      <c r="B248" s="10" t="s">
        <v>6</v>
      </c>
      <c r="C248" s="4">
        <f t="shared" si="1"/>
        <v>117</v>
      </c>
      <c r="E248" s="16">
        <v>50.919499999999999</v>
      </c>
      <c r="F248">
        <v>0.46010000000000001</v>
      </c>
    </row>
    <row r="249" spans="1:10" x14ac:dyDescent="0.2">
      <c r="A249" s="1">
        <v>42412</v>
      </c>
      <c r="B249" s="9" t="s">
        <v>2</v>
      </c>
      <c r="C249" s="4">
        <f t="shared" si="1"/>
        <v>118</v>
      </c>
      <c r="E249">
        <v>1.0174000000000001</v>
      </c>
      <c r="F249">
        <v>5.7233999999999998</v>
      </c>
      <c r="G249">
        <f>AVERAGE(E249:E251)</f>
        <v>1.1357999999999999</v>
      </c>
      <c r="H249">
        <f>AVERAGE(F249:F251)</f>
        <v>1.9097666666666664</v>
      </c>
      <c r="J249">
        <f>STDEV(F249:F251)/SQRT(3)</f>
        <v>1.906817427314716</v>
      </c>
    </row>
    <row r="250" spans="1:10" x14ac:dyDescent="0.2">
      <c r="B250" s="9" t="s">
        <v>2</v>
      </c>
      <c r="C250" s="4">
        <f t="shared" si="1"/>
        <v>119</v>
      </c>
      <c r="E250">
        <v>1.2452000000000001</v>
      </c>
      <c r="F250">
        <v>5.8999999999999999E-3</v>
      </c>
    </row>
    <row r="251" spans="1:10" x14ac:dyDescent="0.2">
      <c r="B251" s="10" t="s">
        <v>2</v>
      </c>
      <c r="C251" s="4">
        <f t="shared" si="1"/>
        <v>120</v>
      </c>
      <c r="E251">
        <v>1.1448</v>
      </c>
      <c r="F251">
        <v>0</v>
      </c>
    </row>
    <row r="252" spans="1:10" x14ac:dyDescent="0.2">
      <c r="B252" s="9" t="s">
        <v>3</v>
      </c>
      <c r="C252" s="4">
        <f t="shared" si="1"/>
        <v>121</v>
      </c>
      <c r="E252">
        <v>4.3030999999999997</v>
      </c>
      <c r="F252">
        <v>1.1251</v>
      </c>
      <c r="G252">
        <f>AVERAGE(E252:E254)</f>
        <v>2.8760666666666665</v>
      </c>
      <c r="H252">
        <f>AVERAGE(F252:F254)</f>
        <v>0.83893333333333331</v>
      </c>
      <c r="J252">
        <f>STDEV(F252:F254)/SQRT(3)</f>
        <v>0.42646834323051203</v>
      </c>
    </row>
    <row r="253" spans="1:10" x14ac:dyDescent="0.2">
      <c r="B253" s="9" t="s">
        <v>3</v>
      </c>
      <c r="C253" s="4">
        <f t="shared" si="1"/>
        <v>122</v>
      </c>
      <c r="E253">
        <v>1.0567</v>
      </c>
      <c r="F253">
        <v>1.3916999999999999</v>
      </c>
    </row>
    <row r="254" spans="1:10" x14ac:dyDescent="0.2">
      <c r="B254" s="10" t="s">
        <v>3</v>
      </c>
      <c r="C254" s="4">
        <f t="shared" si="1"/>
        <v>123</v>
      </c>
      <c r="E254">
        <v>3.2684000000000002</v>
      </c>
      <c r="F254">
        <v>0</v>
      </c>
    </row>
    <row r="255" spans="1:10" x14ac:dyDescent="0.2">
      <c r="B255" s="9" t="s">
        <v>4</v>
      </c>
      <c r="C255" s="4">
        <f t="shared" si="1"/>
        <v>124</v>
      </c>
      <c r="E255">
        <v>2.7761</v>
      </c>
      <c r="F255">
        <v>15.3935</v>
      </c>
      <c r="G255">
        <f>AVERAGE(E255:E257)</f>
        <v>2.3881333333333337</v>
      </c>
      <c r="H255">
        <f>AVERAGE(F255:F257)</f>
        <v>16.027866666666664</v>
      </c>
      <c r="J255">
        <f>STDEV(F255:F257)/SQRT(3)</f>
        <v>0.42928890945117359</v>
      </c>
    </row>
    <row r="256" spans="1:10" x14ac:dyDescent="0.2">
      <c r="B256" s="9" t="s">
        <v>4</v>
      </c>
      <c r="C256" s="4">
        <f t="shared" si="1"/>
        <v>125</v>
      </c>
      <c r="E256">
        <v>1.3693</v>
      </c>
      <c r="F256">
        <v>15.843999999999999</v>
      </c>
    </row>
    <row r="257" spans="1:11" x14ac:dyDescent="0.2">
      <c r="B257" s="10" t="s">
        <v>4</v>
      </c>
      <c r="C257" s="4">
        <f t="shared" si="1"/>
        <v>126</v>
      </c>
      <c r="E257">
        <v>3.0190000000000001</v>
      </c>
      <c r="F257">
        <v>16.8461</v>
      </c>
    </row>
    <row r="258" spans="1:11" x14ac:dyDescent="0.2">
      <c r="B258" s="9" t="s">
        <v>5</v>
      </c>
      <c r="C258" s="4">
        <f t="shared" si="1"/>
        <v>127</v>
      </c>
      <c r="E258">
        <v>2.3519999999999999</v>
      </c>
      <c r="F258">
        <v>1.0379</v>
      </c>
      <c r="G258">
        <f>AVERAGE(E258:E260)</f>
        <v>2.7013666666666669</v>
      </c>
      <c r="H258">
        <f>AVERAGE(F258:F260)</f>
        <v>1.3540666666666665</v>
      </c>
      <c r="J258">
        <f>STDEV(F258:F260)/SQRT(3)</f>
        <v>0.20625091784307606</v>
      </c>
    </row>
    <row r="259" spans="1:11" x14ac:dyDescent="0.2">
      <c r="B259" s="9" t="s">
        <v>5</v>
      </c>
      <c r="C259" s="4">
        <f t="shared" si="1"/>
        <v>128</v>
      </c>
      <c r="E259">
        <v>2.3831000000000002</v>
      </c>
      <c r="F259">
        <v>1.7416</v>
      </c>
    </row>
    <row r="260" spans="1:11" x14ac:dyDescent="0.2">
      <c r="B260" s="10" t="s">
        <v>5</v>
      </c>
      <c r="C260" s="4">
        <f t="shared" ref="C260:C323" si="2">C259+1</f>
        <v>129</v>
      </c>
      <c r="E260">
        <v>3.3690000000000002</v>
      </c>
      <c r="F260">
        <v>1.2827</v>
      </c>
    </row>
    <row r="261" spans="1:11" x14ac:dyDescent="0.2">
      <c r="A261" s="1">
        <v>42414</v>
      </c>
      <c r="B261" s="9" t="s">
        <v>6</v>
      </c>
      <c r="C261" s="4">
        <f t="shared" si="2"/>
        <v>130</v>
      </c>
      <c r="E261" s="16">
        <v>47.699100000000001</v>
      </c>
      <c r="F261">
        <v>0.29110000000000003</v>
      </c>
      <c r="G261">
        <f>AVERAGE(E261:E263)</f>
        <v>82.044600000000003</v>
      </c>
      <c r="H261">
        <f>AVERAGE(F262:F263)</f>
        <v>2.0664500000000001</v>
      </c>
      <c r="J261">
        <f>STDEV(F261:F263)/SQRT(3)</f>
        <v>0.60322716653383934</v>
      </c>
    </row>
    <row r="262" spans="1:11" x14ac:dyDescent="0.2">
      <c r="B262" s="9" t="s">
        <v>6</v>
      </c>
      <c r="C262" s="4">
        <f t="shared" si="2"/>
        <v>131</v>
      </c>
      <c r="E262">
        <v>104.6289</v>
      </c>
      <c r="F262">
        <v>2.2690000000000001</v>
      </c>
    </row>
    <row r="263" spans="1:11" x14ac:dyDescent="0.2">
      <c r="B263" s="9" t="s">
        <v>6</v>
      </c>
      <c r="C263" s="20">
        <f t="shared" si="2"/>
        <v>132</v>
      </c>
      <c r="E263">
        <v>93.805800000000005</v>
      </c>
      <c r="F263">
        <v>1.8638999999999999</v>
      </c>
    </row>
    <row r="264" spans="1:11" x14ac:dyDescent="0.2">
      <c r="A264" s="46">
        <v>42419</v>
      </c>
      <c r="B264" s="47" t="s">
        <v>2</v>
      </c>
      <c r="C264" s="50">
        <f t="shared" si="2"/>
        <v>133</v>
      </c>
      <c r="E264">
        <v>1.0891999999999999</v>
      </c>
      <c r="F264">
        <v>3.8321000000000001</v>
      </c>
      <c r="G264">
        <f t="shared" ref="G264:G276" si="3">AVERAGE(E264:E266)</f>
        <v>0.99063333333333325</v>
      </c>
      <c r="H264">
        <f t="shared" ref="H264:H276" si="4">AVERAGE(F265:F266)</f>
        <v>4.6398000000000001</v>
      </c>
      <c r="I264">
        <f>_xlfn.STDEV.S(E264:E266)/3</f>
        <v>6.0257745775343673E-2</v>
      </c>
      <c r="J264">
        <f>_xlfn.STDEV.S(F264:F266)/3</f>
        <v>0.18986959657539917</v>
      </c>
      <c r="K264" t="s">
        <v>166</v>
      </c>
    </row>
    <row r="265" spans="1:11" x14ac:dyDescent="0.2">
      <c r="B265" s="9" t="s">
        <v>2</v>
      </c>
      <c r="C265" s="4">
        <f t="shared" si="2"/>
        <v>134</v>
      </c>
      <c r="E265">
        <v>1.1007</v>
      </c>
      <c r="F265">
        <v>4.3127000000000004</v>
      </c>
    </row>
    <row r="266" spans="1:11" x14ac:dyDescent="0.2">
      <c r="B266" s="10" t="s">
        <v>2</v>
      </c>
      <c r="C266" s="4">
        <f t="shared" si="2"/>
        <v>135</v>
      </c>
      <c r="E266">
        <v>0.78200000000000003</v>
      </c>
      <c r="F266">
        <v>4.9668999999999999</v>
      </c>
    </row>
    <row r="267" spans="1:11" x14ac:dyDescent="0.2">
      <c r="B267" s="9" t="s">
        <v>3</v>
      </c>
      <c r="C267" s="4">
        <f t="shared" si="2"/>
        <v>136</v>
      </c>
      <c r="E267">
        <v>4.1913999999999998</v>
      </c>
      <c r="F267">
        <v>3.5916000000000001</v>
      </c>
      <c r="G267">
        <f t="shared" si="3"/>
        <v>3.6788333333333334</v>
      </c>
      <c r="H267">
        <f t="shared" si="4"/>
        <v>2.47485</v>
      </c>
      <c r="I267">
        <f>_xlfn.STDEV.S(E267:E269)/3</f>
        <v>0.14938088652588469</v>
      </c>
      <c r="J267">
        <f>_xlfn.STDEV.S(F267:F269)/3</f>
        <v>0.21497563427824393</v>
      </c>
    </row>
    <row r="268" spans="1:11" x14ac:dyDescent="0.2">
      <c r="B268" s="9" t="s">
        <v>3</v>
      </c>
      <c r="C268" s="4">
        <f t="shared" si="2"/>
        <v>137</v>
      </c>
      <c r="E268">
        <v>3.3610000000000002</v>
      </c>
      <c r="F268">
        <v>2.4897</v>
      </c>
    </row>
    <row r="269" spans="1:11" x14ac:dyDescent="0.2">
      <c r="B269" s="10" t="s">
        <v>3</v>
      </c>
      <c r="C269" s="4">
        <f t="shared" si="2"/>
        <v>138</v>
      </c>
      <c r="E269">
        <v>3.4841000000000002</v>
      </c>
      <c r="F269">
        <v>2.46</v>
      </c>
    </row>
    <row r="270" spans="1:11" x14ac:dyDescent="0.2">
      <c r="B270" s="9" t="s">
        <v>4</v>
      </c>
      <c r="C270" s="4">
        <f t="shared" si="2"/>
        <v>139</v>
      </c>
      <c r="E270">
        <v>0.26769999999999999</v>
      </c>
      <c r="F270">
        <v>22.442299999999999</v>
      </c>
      <c r="G270">
        <f t="shared" si="3"/>
        <v>0.36080000000000001</v>
      </c>
      <c r="H270">
        <f t="shared" si="4"/>
        <v>23.118650000000002</v>
      </c>
      <c r="I270">
        <f>_xlfn.STDEV.S(E270:E272)/3</f>
        <v>2.8182756745531071E-2</v>
      </c>
      <c r="J270">
        <f>_xlfn.STDEV.S(F270:F272)/3</f>
        <v>0.17301666907491239</v>
      </c>
    </row>
    <row r="271" spans="1:11" x14ac:dyDescent="0.2">
      <c r="B271" s="9" t="s">
        <v>4</v>
      </c>
      <c r="C271" s="4">
        <f t="shared" si="2"/>
        <v>140</v>
      </c>
      <c r="E271">
        <v>0.43280000000000002</v>
      </c>
      <c r="F271">
        <v>23.460599999999999</v>
      </c>
    </row>
    <row r="272" spans="1:11" x14ac:dyDescent="0.2">
      <c r="B272" s="10" t="s">
        <v>4</v>
      </c>
      <c r="C272" s="4">
        <f t="shared" si="2"/>
        <v>141</v>
      </c>
      <c r="E272">
        <v>0.38190000000000002</v>
      </c>
      <c r="F272">
        <v>22.776700000000002</v>
      </c>
    </row>
    <row r="273" spans="1:10" x14ac:dyDescent="0.2">
      <c r="B273" s="9" t="s">
        <v>5</v>
      </c>
      <c r="C273" s="4">
        <f t="shared" si="2"/>
        <v>142</v>
      </c>
      <c r="E273">
        <v>0.49719999999999998</v>
      </c>
      <c r="F273">
        <v>1.5173000000000001</v>
      </c>
      <c r="G273">
        <f t="shared" si="3"/>
        <v>0.57666666666666666</v>
      </c>
      <c r="H273">
        <f t="shared" si="4"/>
        <v>1.1494</v>
      </c>
      <c r="I273">
        <f>_xlfn.STDEV.S(E273:E275)/3</f>
        <v>2.9554137392876656E-2</v>
      </c>
      <c r="J273">
        <f>_xlfn.STDEV.S(F273:F275)/3</f>
        <v>7.1667204132351767E-2</v>
      </c>
    </row>
    <row r="274" spans="1:10" x14ac:dyDescent="0.2">
      <c r="B274" s="9" t="s">
        <v>5</v>
      </c>
      <c r="C274" s="4">
        <f t="shared" si="2"/>
        <v>143</v>
      </c>
      <c r="E274">
        <v>0.5605</v>
      </c>
      <c r="F274">
        <v>1.1161000000000001</v>
      </c>
    </row>
    <row r="275" spans="1:10" x14ac:dyDescent="0.2">
      <c r="B275" s="10" t="s">
        <v>5</v>
      </c>
      <c r="C275" s="4">
        <f t="shared" si="2"/>
        <v>144</v>
      </c>
      <c r="E275">
        <v>0.67230000000000001</v>
      </c>
      <c r="F275">
        <v>1.1827000000000001</v>
      </c>
    </row>
    <row r="276" spans="1:10" x14ac:dyDescent="0.2">
      <c r="B276" s="9" t="s">
        <v>6</v>
      </c>
      <c r="C276" s="4">
        <f t="shared" si="2"/>
        <v>145</v>
      </c>
      <c r="E276">
        <v>29.422599999999999</v>
      </c>
      <c r="F276">
        <v>1.6386000000000001</v>
      </c>
      <c r="G276">
        <f t="shared" si="3"/>
        <v>29.404866666666663</v>
      </c>
      <c r="H276">
        <f t="shared" si="4"/>
        <v>1.2030500000000002</v>
      </c>
      <c r="I276">
        <f>_xlfn.STDEV.S(E276:E278)/3</f>
        <v>0.41593150388726979</v>
      </c>
      <c r="J276">
        <f>_xlfn.STDEV.S(F276:F278)/3</f>
        <v>8.5605181134303585E-2</v>
      </c>
    </row>
    <row r="277" spans="1:10" x14ac:dyDescent="0.2">
      <c r="B277" s="9" t="s">
        <v>6</v>
      </c>
      <c r="C277" s="4">
        <f t="shared" si="2"/>
        <v>146</v>
      </c>
      <c r="E277">
        <v>30.643699999999999</v>
      </c>
      <c r="F277">
        <v>1.1509</v>
      </c>
    </row>
    <row r="278" spans="1:10" x14ac:dyDescent="0.2">
      <c r="A278" s="5"/>
      <c r="B278" s="10" t="s">
        <v>6</v>
      </c>
      <c r="C278" s="6">
        <f t="shared" si="2"/>
        <v>147</v>
      </c>
      <c r="E278">
        <v>28.148299999999999</v>
      </c>
      <c r="F278">
        <v>1.2552000000000001</v>
      </c>
    </row>
    <row r="279" spans="1:10" x14ac:dyDescent="0.2">
      <c r="A279" s="46">
        <v>42792</v>
      </c>
      <c r="B279" s="47" t="s">
        <v>2</v>
      </c>
      <c r="C279" s="6">
        <f t="shared" si="2"/>
        <v>148</v>
      </c>
      <c r="E279">
        <v>1.7535000000000001</v>
      </c>
      <c r="F279">
        <v>3.6349</v>
      </c>
      <c r="G279">
        <f t="shared" ref="G279:G318" si="5">AVERAGE(E279:E281)</f>
        <v>1.2901333333333334</v>
      </c>
      <c r="H279">
        <f t="shared" ref="H279:H318" si="6">AVERAGE(F280:F281)</f>
        <v>3.6716000000000002</v>
      </c>
      <c r="I279">
        <f t="shared" ref="I279:J279" si="7">_xlfn.STDEV.S(E279:E281)/3</f>
        <v>0.13461764921986077</v>
      </c>
      <c r="J279">
        <f t="shared" si="7"/>
        <v>3.495434058777145E-2</v>
      </c>
    </row>
    <row r="280" spans="1:10" x14ac:dyDescent="0.2">
      <c r="B280" s="9" t="s">
        <v>2</v>
      </c>
      <c r="C280" s="6">
        <f t="shared" si="2"/>
        <v>149</v>
      </c>
      <c r="E280">
        <v>1.1039000000000001</v>
      </c>
      <c r="F280">
        <v>3.7743000000000002</v>
      </c>
    </row>
    <row r="281" spans="1:10" x14ac:dyDescent="0.2">
      <c r="B281" s="10" t="s">
        <v>2</v>
      </c>
      <c r="C281" s="6">
        <f t="shared" si="2"/>
        <v>150</v>
      </c>
      <c r="E281">
        <v>1.0129999999999999</v>
      </c>
      <c r="F281">
        <v>3.5689000000000002</v>
      </c>
    </row>
    <row r="282" spans="1:10" x14ac:dyDescent="0.2">
      <c r="B282" s="9" t="s">
        <v>3</v>
      </c>
      <c r="C282" s="6">
        <f t="shared" si="2"/>
        <v>151</v>
      </c>
      <c r="E282">
        <v>2.6446000000000001</v>
      </c>
      <c r="F282">
        <v>1.8089999999999999</v>
      </c>
      <c r="G282">
        <f t="shared" si="5"/>
        <v>4.7934333333333337</v>
      </c>
      <c r="H282">
        <f t="shared" si="6"/>
        <v>2.6961499999999998</v>
      </c>
      <c r="I282">
        <f t="shared" ref="I282:J282" si="8">_xlfn.STDEV.S(E282:E284)/3</f>
        <v>0.79486851626426047</v>
      </c>
      <c r="J282">
        <f t="shared" si="8"/>
        <v>0.17300477300202252</v>
      </c>
    </row>
    <row r="283" spans="1:10" x14ac:dyDescent="0.2">
      <c r="B283" s="9" t="s">
        <v>3</v>
      </c>
      <c r="C283" s="6">
        <f t="shared" si="2"/>
        <v>152</v>
      </c>
      <c r="E283">
        <v>7.3589000000000002</v>
      </c>
      <c r="F283">
        <v>2.6122999999999998</v>
      </c>
    </row>
    <row r="284" spans="1:10" x14ac:dyDescent="0.2">
      <c r="B284" s="10" t="s">
        <v>3</v>
      </c>
      <c r="C284" s="6">
        <f t="shared" si="2"/>
        <v>153</v>
      </c>
      <c r="E284">
        <v>4.3768000000000002</v>
      </c>
      <c r="F284">
        <v>2.78</v>
      </c>
    </row>
    <row r="285" spans="1:10" x14ac:dyDescent="0.2">
      <c r="B285" s="9" t="s">
        <v>4</v>
      </c>
      <c r="C285" s="6">
        <f t="shared" si="2"/>
        <v>154</v>
      </c>
      <c r="E285">
        <v>0.46</v>
      </c>
      <c r="F285">
        <v>27.133800000000001</v>
      </c>
      <c r="G285">
        <f t="shared" si="5"/>
        <v>0.55900000000000005</v>
      </c>
      <c r="H285">
        <f t="shared" si="6"/>
        <v>27.210699999999999</v>
      </c>
      <c r="I285">
        <f t="shared" ref="I285:J285" si="9">_xlfn.STDEV.S(E285:E287)/3</f>
        <v>5.4523430233656849E-2</v>
      </c>
      <c r="J285">
        <f t="shared" si="9"/>
        <v>0.28175560988861226</v>
      </c>
    </row>
    <row r="286" spans="1:10" x14ac:dyDescent="0.2">
      <c r="B286" s="9" t="s">
        <v>4</v>
      </c>
      <c r="C286" s="6">
        <f t="shared" si="2"/>
        <v>155</v>
      </c>
      <c r="E286">
        <v>0.74780000000000002</v>
      </c>
      <c r="F286">
        <v>28.0548</v>
      </c>
    </row>
    <row r="287" spans="1:10" x14ac:dyDescent="0.2">
      <c r="B287" s="10" t="s">
        <v>4</v>
      </c>
      <c r="C287" s="6">
        <f t="shared" si="2"/>
        <v>156</v>
      </c>
      <c r="E287">
        <v>0.46920000000000001</v>
      </c>
      <c r="F287">
        <v>26.366599999999998</v>
      </c>
    </row>
    <row r="288" spans="1:10" x14ac:dyDescent="0.2">
      <c r="B288" s="9" t="s">
        <v>5</v>
      </c>
      <c r="C288" s="6">
        <f t="shared" si="2"/>
        <v>157</v>
      </c>
      <c r="E288">
        <v>1.4738</v>
      </c>
      <c r="F288">
        <v>0.6784</v>
      </c>
      <c r="G288">
        <f t="shared" si="5"/>
        <v>1.3152666666666666</v>
      </c>
      <c r="H288">
        <f t="shared" si="6"/>
        <v>1.099</v>
      </c>
      <c r="I288">
        <f t="shared" ref="I288:J288" si="10">_xlfn.STDEV.S(E288:E290)/3</f>
        <v>4.5852254680214567E-2</v>
      </c>
      <c r="J288">
        <f t="shared" si="10"/>
        <v>0.15325370396103899</v>
      </c>
    </row>
    <row r="289" spans="1:10" x14ac:dyDescent="0.2">
      <c r="B289" s="9" t="s">
        <v>5</v>
      </c>
      <c r="C289" s="6">
        <f t="shared" si="2"/>
        <v>158</v>
      </c>
      <c r="E289">
        <v>1.2275</v>
      </c>
      <c r="F289">
        <v>0.70860000000000001</v>
      </c>
    </row>
    <row r="290" spans="1:10" x14ac:dyDescent="0.2">
      <c r="B290" s="10" t="s">
        <v>5</v>
      </c>
      <c r="C290" s="6">
        <f t="shared" si="2"/>
        <v>159</v>
      </c>
      <c r="E290">
        <v>1.2444999999999999</v>
      </c>
      <c r="F290">
        <v>1.4894000000000001</v>
      </c>
    </row>
    <row r="291" spans="1:10" x14ac:dyDescent="0.2">
      <c r="B291" s="9" t="s">
        <v>6</v>
      </c>
      <c r="C291" s="6">
        <f t="shared" si="2"/>
        <v>160</v>
      </c>
      <c r="E291">
        <v>15.2166</v>
      </c>
      <c r="F291">
        <v>1.9330000000000001</v>
      </c>
      <c r="G291">
        <f>AVERAGE(E291:E293)</f>
        <v>17.170266666666667</v>
      </c>
      <c r="H291">
        <f>AVERAGE(F292:F293)</f>
        <v>2.4249499999999999</v>
      </c>
      <c r="I291">
        <f>_xlfn.STDEV.S(E291:E293)/3</f>
        <v>0.62212864812256852</v>
      </c>
      <c r="J291">
        <f>_xlfn.STDEV.S(F291:F293)/3</f>
        <v>0.14697284833651486</v>
      </c>
    </row>
    <row r="292" spans="1:10" x14ac:dyDescent="0.2">
      <c r="B292" s="9" t="s">
        <v>6</v>
      </c>
      <c r="C292" s="6">
        <f t="shared" si="2"/>
        <v>161</v>
      </c>
      <c r="E292">
        <v>17.359200000000001</v>
      </c>
      <c r="F292">
        <v>2.0876999999999999</v>
      </c>
    </row>
    <row r="293" spans="1:10" x14ac:dyDescent="0.2">
      <c r="A293" s="5"/>
      <c r="B293" s="10" t="s">
        <v>6</v>
      </c>
      <c r="C293" s="6">
        <f t="shared" si="2"/>
        <v>162</v>
      </c>
      <c r="E293">
        <v>18.934999999999999</v>
      </c>
      <c r="F293">
        <v>2.7622</v>
      </c>
    </row>
    <row r="294" spans="1:10" x14ac:dyDescent="0.2">
      <c r="A294" s="46">
        <v>42797</v>
      </c>
      <c r="B294" s="47" t="s">
        <v>2</v>
      </c>
      <c r="C294" s="6">
        <f t="shared" si="2"/>
        <v>163</v>
      </c>
      <c r="E294">
        <v>1.1265000000000001</v>
      </c>
      <c r="F294">
        <v>2.6496</v>
      </c>
      <c r="G294">
        <f t="shared" si="5"/>
        <v>0.85883333333333345</v>
      </c>
      <c r="H294">
        <f t="shared" si="6"/>
        <v>3.1630500000000001</v>
      </c>
      <c r="I294">
        <f t="shared" ref="I294:J294" si="11">_xlfn.STDEV.S(E294:E296)/3</f>
        <v>8.3658381617234379E-2</v>
      </c>
      <c r="J294">
        <f t="shared" si="11"/>
        <v>0.10453733516999776</v>
      </c>
    </row>
    <row r="295" spans="1:10" x14ac:dyDescent="0.2">
      <c r="B295" s="9" t="s">
        <v>2</v>
      </c>
      <c r="C295" s="6">
        <f t="shared" si="2"/>
        <v>164</v>
      </c>
      <c r="E295">
        <v>0.62880000000000003</v>
      </c>
      <c r="F295">
        <v>3.0607000000000002</v>
      </c>
    </row>
    <row r="296" spans="1:10" x14ac:dyDescent="0.2">
      <c r="B296" s="10" t="s">
        <v>2</v>
      </c>
      <c r="C296" s="6">
        <f t="shared" si="2"/>
        <v>165</v>
      </c>
      <c r="E296">
        <v>0.82120000000000004</v>
      </c>
      <c r="F296">
        <v>3.2654000000000001</v>
      </c>
    </row>
    <row r="297" spans="1:10" x14ac:dyDescent="0.2">
      <c r="B297" s="9" t="s">
        <v>3</v>
      </c>
      <c r="C297" s="6">
        <f t="shared" si="2"/>
        <v>166</v>
      </c>
      <c r="E297">
        <v>11.4168</v>
      </c>
      <c r="F297">
        <v>2.1280999999999999</v>
      </c>
      <c r="G297">
        <f t="shared" si="5"/>
        <v>5.8860000000000001</v>
      </c>
      <c r="H297">
        <f t="shared" si="6"/>
        <v>1.7070000000000001</v>
      </c>
      <c r="I297">
        <f t="shared" ref="I297:J297" si="12">_xlfn.STDEV.S(E297:E299)/3</f>
        <v>1.6074794444858214</v>
      </c>
      <c r="J297">
        <f t="shared" si="12"/>
        <v>0.10314087633121266</v>
      </c>
    </row>
    <row r="298" spans="1:10" x14ac:dyDescent="0.2">
      <c r="B298" s="9" t="s">
        <v>3</v>
      </c>
      <c r="C298" s="6">
        <f t="shared" si="2"/>
        <v>167</v>
      </c>
      <c r="E298">
        <v>3.6806000000000001</v>
      </c>
      <c r="F298">
        <v>1.5156000000000001</v>
      </c>
    </row>
    <row r="299" spans="1:10" x14ac:dyDescent="0.2">
      <c r="B299" s="10" t="s">
        <v>3</v>
      </c>
      <c r="C299" s="6">
        <f t="shared" si="2"/>
        <v>168</v>
      </c>
      <c r="E299">
        <v>2.5606</v>
      </c>
      <c r="F299">
        <v>1.8984000000000001</v>
      </c>
    </row>
    <row r="300" spans="1:10" x14ac:dyDescent="0.2">
      <c r="B300" s="9" t="s">
        <v>4</v>
      </c>
      <c r="C300" s="6">
        <f t="shared" si="2"/>
        <v>169</v>
      </c>
      <c r="E300">
        <v>0.45569999999999999</v>
      </c>
      <c r="F300">
        <v>25.693899999999999</v>
      </c>
      <c r="G300">
        <f t="shared" si="5"/>
        <v>0.72250000000000003</v>
      </c>
      <c r="H300">
        <f t="shared" si="6"/>
        <v>25.99485</v>
      </c>
      <c r="I300">
        <f t="shared" ref="I300:J300" si="13">_xlfn.STDEV.S(E300:E302)/3</f>
        <v>0.17472420489954391</v>
      </c>
      <c r="J300">
        <f t="shared" si="13"/>
        <v>0.53240965465548262</v>
      </c>
    </row>
    <row r="301" spans="1:10" x14ac:dyDescent="0.2">
      <c r="B301" s="9" t="s">
        <v>4</v>
      </c>
      <c r="C301" s="6">
        <f t="shared" si="2"/>
        <v>170</v>
      </c>
      <c r="E301">
        <v>0.38540000000000002</v>
      </c>
      <c r="F301">
        <v>24.4071</v>
      </c>
    </row>
    <row r="302" spans="1:10" x14ac:dyDescent="0.2">
      <c r="B302" s="10" t="s">
        <v>4</v>
      </c>
      <c r="C302" s="6">
        <f t="shared" si="2"/>
        <v>171</v>
      </c>
      <c r="E302">
        <v>1.3264</v>
      </c>
      <c r="F302">
        <v>27.582599999999999</v>
      </c>
    </row>
    <row r="303" spans="1:10" x14ac:dyDescent="0.2">
      <c r="B303" s="9" t="s">
        <v>5</v>
      </c>
      <c r="C303" s="6">
        <f t="shared" si="2"/>
        <v>172</v>
      </c>
      <c r="E303">
        <v>1.0414000000000001</v>
      </c>
      <c r="F303">
        <v>0.69240000000000002</v>
      </c>
      <c r="G303">
        <f t="shared" si="5"/>
        <v>1.1979666666666668</v>
      </c>
      <c r="H303">
        <f t="shared" si="6"/>
        <v>1.0726500000000001</v>
      </c>
      <c r="I303">
        <f t="shared" ref="I303:J303" si="14">_xlfn.STDEV.S(E303:E305)/3</f>
        <v>7.6388919595953411E-2</v>
      </c>
      <c r="J303">
        <f t="shared" si="14"/>
        <v>0.14065276787575548</v>
      </c>
    </row>
    <row r="304" spans="1:10" x14ac:dyDescent="0.2">
      <c r="B304" s="9" t="s">
        <v>5</v>
      </c>
      <c r="C304" s="6">
        <f t="shared" si="2"/>
        <v>173</v>
      </c>
      <c r="E304">
        <v>1.0914999999999999</v>
      </c>
      <c r="F304">
        <v>0.71230000000000004</v>
      </c>
    </row>
    <row r="305" spans="1:10" x14ac:dyDescent="0.2">
      <c r="B305" s="10" t="s">
        <v>5</v>
      </c>
      <c r="C305" s="6">
        <f t="shared" si="2"/>
        <v>174</v>
      </c>
      <c r="E305">
        <v>1.4610000000000001</v>
      </c>
      <c r="F305">
        <v>1.4330000000000001</v>
      </c>
    </row>
    <row r="306" spans="1:10" x14ac:dyDescent="0.2">
      <c r="B306" s="9" t="s">
        <v>6</v>
      </c>
      <c r="C306" s="6">
        <f t="shared" si="2"/>
        <v>175</v>
      </c>
      <c r="E306">
        <v>6.2857000000000003</v>
      </c>
      <c r="F306">
        <v>2.3071000000000002</v>
      </c>
      <c r="G306">
        <f t="shared" si="5"/>
        <v>5.7040000000000006</v>
      </c>
      <c r="H306">
        <f t="shared" si="6"/>
        <v>2.2049500000000002</v>
      </c>
      <c r="I306">
        <f t="shared" ref="I306:J306" si="15">_xlfn.STDEV.S(E306:E308)/3</f>
        <v>0.26382451448727012</v>
      </c>
      <c r="J306">
        <f t="shared" si="15"/>
        <v>6.6967164424896364E-2</v>
      </c>
    </row>
    <row r="307" spans="1:10" x14ac:dyDescent="0.2">
      <c r="B307" s="9" t="s">
        <v>6</v>
      </c>
      <c r="C307" s="6">
        <f t="shared" si="2"/>
        <v>176</v>
      </c>
      <c r="E307">
        <v>6.0236000000000001</v>
      </c>
      <c r="F307">
        <v>2.3969999999999998</v>
      </c>
    </row>
    <row r="308" spans="1:10" x14ac:dyDescent="0.2">
      <c r="A308" s="5"/>
      <c r="B308" s="10" t="s">
        <v>6</v>
      </c>
      <c r="C308" s="6">
        <f t="shared" si="2"/>
        <v>177</v>
      </c>
      <c r="E308">
        <v>4.8026999999999997</v>
      </c>
      <c r="F308">
        <v>2.0129000000000001</v>
      </c>
    </row>
    <row r="309" spans="1:10" x14ac:dyDescent="0.2">
      <c r="A309" s="46">
        <v>42805</v>
      </c>
      <c r="B309" s="47" t="s">
        <v>2</v>
      </c>
      <c r="C309" s="6">
        <f t="shared" si="2"/>
        <v>178</v>
      </c>
      <c r="E309">
        <v>1.2623</v>
      </c>
      <c r="F309">
        <v>4.8362999999999996</v>
      </c>
      <c r="G309">
        <f t="shared" si="5"/>
        <v>1.1506333333333334</v>
      </c>
      <c r="H309">
        <f t="shared" si="6"/>
        <v>3.6464499999999997</v>
      </c>
      <c r="I309">
        <f t="shared" ref="I309:J309" si="16">_xlfn.STDEV.S(E309:E311)/3</f>
        <v>0.12715392392832534</v>
      </c>
      <c r="J309">
        <f t="shared" si="16"/>
        <v>0.23141218716906312</v>
      </c>
    </row>
    <row r="310" spans="1:10" x14ac:dyDescent="0.2">
      <c r="B310" s="9" t="s">
        <v>2</v>
      </c>
      <c r="C310" s="6">
        <f t="shared" si="2"/>
        <v>179</v>
      </c>
      <c r="E310">
        <v>0.7258</v>
      </c>
      <c r="F310">
        <v>3.5461999999999998</v>
      </c>
    </row>
    <row r="311" spans="1:10" x14ac:dyDescent="0.2">
      <c r="B311" s="10" t="s">
        <v>2</v>
      </c>
      <c r="C311" s="6">
        <f t="shared" si="2"/>
        <v>180</v>
      </c>
      <c r="E311">
        <v>1.4638</v>
      </c>
      <c r="F311">
        <v>3.7467000000000001</v>
      </c>
    </row>
    <row r="312" spans="1:10" x14ac:dyDescent="0.2">
      <c r="B312" s="9" t="s">
        <v>3</v>
      </c>
      <c r="C312" s="6">
        <f t="shared" si="2"/>
        <v>181</v>
      </c>
      <c r="E312">
        <v>5.9264000000000001</v>
      </c>
      <c r="F312">
        <v>1.8872</v>
      </c>
      <c r="G312">
        <f t="shared" si="5"/>
        <v>8.6372</v>
      </c>
      <c r="H312">
        <f t="shared" si="6"/>
        <v>2.2079499999999999</v>
      </c>
      <c r="I312">
        <f t="shared" ref="I312:J312" si="17">_xlfn.STDEV.S(E312:E314)/3</f>
        <v>0.9047856547885319</v>
      </c>
      <c r="J312">
        <f t="shared" si="17"/>
        <v>0.15877406845834383</v>
      </c>
    </row>
    <row r="313" spans="1:10" x14ac:dyDescent="0.2">
      <c r="B313" s="9" t="s">
        <v>3</v>
      </c>
      <c r="C313" s="6">
        <f t="shared" si="2"/>
        <v>182</v>
      </c>
      <c r="E313">
        <v>11.3551</v>
      </c>
      <c r="F313">
        <v>2.6467999999999998</v>
      </c>
    </row>
    <row r="314" spans="1:10" x14ac:dyDescent="0.2">
      <c r="B314" s="10" t="s">
        <v>3</v>
      </c>
      <c r="C314" s="6">
        <f t="shared" si="2"/>
        <v>183</v>
      </c>
      <c r="E314">
        <v>8.6301000000000005</v>
      </c>
      <c r="F314">
        <v>1.7690999999999999</v>
      </c>
    </row>
    <row r="315" spans="1:10" x14ac:dyDescent="0.2">
      <c r="B315" s="9" t="s">
        <v>4</v>
      </c>
      <c r="C315" s="6">
        <f t="shared" si="2"/>
        <v>184</v>
      </c>
      <c r="E315">
        <v>0.56699999999999995</v>
      </c>
      <c r="F315">
        <v>27.47</v>
      </c>
      <c r="G315">
        <f t="shared" si="5"/>
        <v>0.60083333333333333</v>
      </c>
      <c r="H315">
        <f t="shared" si="6"/>
        <v>27.400950000000002</v>
      </c>
      <c r="I315">
        <f t="shared" ref="I315:J315" si="18">_xlfn.STDEV.S(E315:E317)/3</f>
        <v>9.1870635698811362E-2</v>
      </c>
      <c r="J315">
        <f t="shared" si="18"/>
        <v>0.60976148554927578</v>
      </c>
    </row>
    <row r="316" spans="1:10" x14ac:dyDescent="0.2">
      <c r="B316" s="9" t="s">
        <v>4</v>
      </c>
      <c r="C316" s="6">
        <f t="shared" si="2"/>
        <v>185</v>
      </c>
      <c r="E316">
        <v>0.34370000000000001</v>
      </c>
      <c r="F316">
        <v>25.572099999999999</v>
      </c>
    </row>
    <row r="317" spans="1:10" x14ac:dyDescent="0.2">
      <c r="B317" s="10" t="s">
        <v>4</v>
      </c>
      <c r="C317" s="6">
        <f t="shared" si="2"/>
        <v>186</v>
      </c>
      <c r="E317">
        <v>0.89180000000000004</v>
      </c>
      <c r="F317">
        <v>29.229800000000001</v>
      </c>
    </row>
    <row r="318" spans="1:10" x14ac:dyDescent="0.2">
      <c r="B318" s="9" t="s">
        <v>5</v>
      </c>
      <c r="C318" s="6">
        <f t="shared" si="2"/>
        <v>187</v>
      </c>
      <c r="E318">
        <v>0.92769999999999997</v>
      </c>
      <c r="F318">
        <v>0.59830000000000005</v>
      </c>
      <c r="G318">
        <f t="shared" si="5"/>
        <v>0.8881</v>
      </c>
      <c r="H318">
        <f t="shared" si="6"/>
        <v>1.1575</v>
      </c>
      <c r="I318">
        <f t="shared" ref="I318:J318" si="19">_xlfn.STDEV.S(E318:E320)/3</f>
        <v>3.8280078950342439E-2</v>
      </c>
      <c r="J318">
        <f t="shared" si="19"/>
        <v>0.17132000272394729</v>
      </c>
    </row>
    <row r="319" spans="1:10" x14ac:dyDescent="0.2">
      <c r="B319" s="9" t="s">
        <v>5</v>
      </c>
      <c r="C319" s="6">
        <f t="shared" si="2"/>
        <v>188</v>
      </c>
      <c r="E319">
        <v>0.97789999999999999</v>
      </c>
      <c r="F319">
        <v>1.5573999999999999</v>
      </c>
    </row>
    <row r="320" spans="1:10" x14ac:dyDescent="0.2">
      <c r="B320" s="10" t="s">
        <v>5</v>
      </c>
      <c r="C320" s="6">
        <f t="shared" si="2"/>
        <v>189</v>
      </c>
      <c r="E320">
        <v>0.75870000000000004</v>
      </c>
      <c r="F320">
        <v>0.75760000000000005</v>
      </c>
    </row>
    <row r="321" spans="1:10" x14ac:dyDescent="0.2">
      <c r="B321" s="9" t="s">
        <v>6</v>
      </c>
      <c r="C321" s="6">
        <f t="shared" si="2"/>
        <v>190</v>
      </c>
      <c r="E321">
        <v>4.4729999999999999</v>
      </c>
      <c r="F321">
        <v>1.8539000000000001</v>
      </c>
      <c r="G321">
        <f>AVERAGE(E321:E323)</f>
        <v>4.1107000000000005</v>
      </c>
      <c r="H321">
        <f>AVERAGE(F322:F323)</f>
        <v>1.7250999999999999</v>
      </c>
      <c r="I321">
        <f>_xlfn.STDEV.S(E321:E323)/3</f>
        <v>0.10771027496638064</v>
      </c>
      <c r="J321">
        <f>_xlfn.STDEV.S(F321:F323)/3</f>
        <v>3.5466765872877129E-2</v>
      </c>
    </row>
    <row r="322" spans="1:10" x14ac:dyDescent="0.2">
      <c r="B322" s="9" t="s">
        <v>6</v>
      </c>
      <c r="C322" s="6">
        <f t="shared" si="2"/>
        <v>191</v>
      </c>
      <c r="E322">
        <v>3.8523000000000001</v>
      </c>
      <c r="F322">
        <v>1.8011999999999999</v>
      </c>
    </row>
    <row r="323" spans="1:10" x14ac:dyDescent="0.2">
      <c r="A323" s="5"/>
      <c r="B323" s="10" t="s">
        <v>6</v>
      </c>
      <c r="C323" s="6">
        <f t="shared" si="2"/>
        <v>192</v>
      </c>
      <c r="E323">
        <v>4.0068000000000001</v>
      </c>
      <c r="F323">
        <v>1.649</v>
      </c>
    </row>
    <row r="324" spans="1:10" x14ac:dyDescent="0.2">
      <c r="A324" s="103">
        <v>42811</v>
      </c>
      <c r="B324" s="47" t="s">
        <v>2</v>
      </c>
      <c r="C324" s="6">
        <f t="shared" ref="C324:C387" si="20">C323+1</f>
        <v>193</v>
      </c>
      <c r="E324">
        <v>0.55469999999999997</v>
      </c>
      <c r="F324">
        <v>3.1002999999999998</v>
      </c>
      <c r="G324">
        <f t="shared" ref="G324:G336" si="21">AVERAGE(E324:E326)</f>
        <v>0.57836666666666658</v>
      </c>
      <c r="H324">
        <f t="shared" ref="H324:H336" si="22">AVERAGE(F325:F326)</f>
        <v>3.2858999999999998</v>
      </c>
      <c r="I324">
        <f t="shared" ref="I324:J324" si="23">_xlfn.STDEV.S(E324:E326)/3</f>
        <v>3.5922328762257365E-2</v>
      </c>
      <c r="J324">
        <f t="shared" si="23"/>
        <v>0.16188958628691277</v>
      </c>
    </row>
    <row r="325" spans="1:10" x14ac:dyDescent="0.2">
      <c r="A325" s="92"/>
      <c r="B325" s="9" t="s">
        <v>2</v>
      </c>
      <c r="C325" s="6">
        <f t="shared" si="20"/>
        <v>194</v>
      </c>
      <c r="E325">
        <v>0.4844</v>
      </c>
      <c r="F325">
        <v>3.7595999999999998</v>
      </c>
    </row>
    <row r="326" spans="1:10" x14ac:dyDescent="0.2">
      <c r="A326" s="92"/>
      <c r="B326" s="10" t="s">
        <v>2</v>
      </c>
      <c r="C326" s="6">
        <f t="shared" si="20"/>
        <v>195</v>
      </c>
      <c r="E326">
        <v>0.69599999999999995</v>
      </c>
      <c r="F326">
        <v>2.8121999999999998</v>
      </c>
    </row>
    <row r="327" spans="1:10" x14ac:dyDescent="0.2">
      <c r="A327" s="92"/>
      <c r="B327" s="9" t="s">
        <v>3</v>
      </c>
      <c r="C327" s="6">
        <f t="shared" si="20"/>
        <v>196</v>
      </c>
      <c r="E327">
        <v>3.0663</v>
      </c>
      <c r="F327">
        <v>1.8206</v>
      </c>
      <c r="G327">
        <f t="shared" si="21"/>
        <v>4.2400999999999991</v>
      </c>
      <c r="H327">
        <f t="shared" si="22"/>
        <v>1.98515</v>
      </c>
      <c r="I327">
        <f t="shared" ref="I327:J327" si="24">_xlfn.STDEV.S(E327:E329)/3</f>
        <v>0.62956617073452592</v>
      </c>
      <c r="J327">
        <f t="shared" si="24"/>
        <v>7.766604434657691E-2</v>
      </c>
    </row>
    <row r="328" spans="1:10" x14ac:dyDescent="0.2">
      <c r="B328" s="9" t="s">
        <v>3</v>
      </c>
      <c r="C328" s="6">
        <f t="shared" si="20"/>
        <v>197</v>
      </c>
      <c r="E328">
        <v>6.4188000000000001</v>
      </c>
      <c r="F328">
        <v>2.1979000000000002</v>
      </c>
    </row>
    <row r="329" spans="1:10" x14ac:dyDescent="0.2">
      <c r="B329" s="10" t="s">
        <v>3</v>
      </c>
      <c r="C329" s="6">
        <f t="shared" si="20"/>
        <v>198</v>
      </c>
      <c r="E329">
        <v>3.2351999999999999</v>
      </c>
      <c r="F329">
        <v>1.7724</v>
      </c>
    </row>
    <row r="330" spans="1:10" x14ac:dyDescent="0.2">
      <c r="B330" s="9" t="s">
        <v>4</v>
      </c>
      <c r="C330" s="6">
        <f t="shared" si="20"/>
        <v>199</v>
      </c>
      <c r="E330">
        <v>0.45419999999999999</v>
      </c>
      <c r="F330">
        <v>25.157499999999999</v>
      </c>
      <c r="G330">
        <f t="shared" si="21"/>
        <v>0.46713333333333334</v>
      </c>
      <c r="H330">
        <f t="shared" si="22"/>
        <v>24.913550000000001</v>
      </c>
      <c r="I330">
        <f t="shared" ref="I330:J330" si="25">_xlfn.STDEV.S(E330:E332)/3</f>
        <v>3.7784907823882101E-2</v>
      </c>
      <c r="J330">
        <f t="shared" si="25"/>
        <v>0.20626404419075564</v>
      </c>
    </row>
    <row r="331" spans="1:10" x14ac:dyDescent="0.2">
      <c r="B331" s="9" t="s">
        <v>4</v>
      </c>
      <c r="C331" s="6">
        <f t="shared" si="20"/>
        <v>200</v>
      </c>
      <c r="E331">
        <v>0.36080000000000001</v>
      </c>
      <c r="F331">
        <v>25.516100000000002</v>
      </c>
    </row>
    <row r="332" spans="1:10" x14ac:dyDescent="0.2">
      <c r="B332" s="10" t="s">
        <v>4</v>
      </c>
      <c r="C332" s="6">
        <f t="shared" si="20"/>
        <v>201</v>
      </c>
      <c r="E332">
        <v>0.58640000000000003</v>
      </c>
      <c r="F332">
        <v>24.311</v>
      </c>
    </row>
    <row r="333" spans="1:10" x14ac:dyDescent="0.2">
      <c r="B333" s="9" t="s">
        <v>5</v>
      </c>
      <c r="C333" s="6">
        <f t="shared" si="20"/>
        <v>202</v>
      </c>
      <c r="E333">
        <v>0.65159999999999996</v>
      </c>
      <c r="F333">
        <v>0.78839999999999999</v>
      </c>
      <c r="G333">
        <f t="shared" si="21"/>
        <v>0.86793333333333322</v>
      </c>
      <c r="H333">
        <f t="shared" si="22"/>
        <v>0.92630000000000001</v>
      </c>
      <c r="I333">
        <f t="shared" ref="I333:J333" si="26">_xlfn.STDEV.S(E333:E335)/3</f>
        <v>0.11640359546438878</v>
      </c>
      <c r="J333">
        <f t="shared" si="26"/>
        <v>2.8614707433092548E-2</v>
      </c>
    </row>
    <row r="334" spans="1:10" x14ac:dyDescent="0.2">
      <c r="B334" s="9" t="s">
        <v>5</v>
      </c>
      <c r="C334" s="6">
        <f t="shared" si="20"/>
        <v>203</v>
      </c>
      <c r="E334">
        <v>0.68140000000000001</v>
      </c>
      <c r="F334">
        <v>0.95840000000000003</v>
      </c>
    </row>
    <row r="335" spans="1:10" x14ac:dyDescent="0.2">
      <c r="B335" s="10" t="s">
        <v>5</v>
      </c>
      <c r="C335" s="6">
        <f t="shared" si="20"/>
        <v>204</v>
      </c>
      <c r="E335">
        <v>1.2707999999999999</v>
      </c>
      <c r="F335">
        <v>0.89419999999999999</v>
      </c>
    </row>
    <row r="336" spans="1:10" x14ac:dyDescent="0.2">
      <c r="B336" s="9" t="s">
        <v>6</v>
      </c>
      <c r="C336" s="6">
        <f t="shared" si="20"/>
        <v>205</v>
      </c>
      <c r="E336">
        <v>2.4441999999999999</v>
      </c>
      <c r="F336">
        <v>1.7576000000000001</v>
      </c>
      <c r="G336">
        <f t="shared" si="21"/>
        <v>3.7442333333333333</v>
      </c>
      <c r="H336">
        <f t="shared" si="22"/>
        <v>0.83674999999999999</v>
      </c>
      <c r="I336">
        <f t="shared" ref="I336:J336" si="27">_xlfn.STDEV.S(E336:E338)/3</f>
        <v>0.39520581464083498</v>
      </c>
      <c r="J336">
        <f t="shared" si="27"/>
        <v>0.17797028778235227</v>
      </c>
    </row>
    <row r="337" spans="1:10" x14ac:dyDescent="0.2">
      <c r="B337" s="9" t="s">
        <v>6</v>
      </c>
      <c r="C337" s="6">
        <f t="shared" si="20"/>
        <v>206</v>
      </c>
      <c r="E337">
        <v>4.0225999999999997</v>
      </c>
      <c r="F337">
        <v>0.78769999999999996</v>
      </c>
    </row>
    <row r="338" spans="1:10" x14ac:dyDescent="0.2">
      <c r="B338" s="10" t="s">
        <v>6</v>
      </c>
      <c r="C338" s="6">
        <f t="shared" si="20"/>
        <v>207</v>
      </c>
      <c r="E338">
        <v>4.7659000000000002</v>
      </c>
      <c r="F338">
        <v>0.88580000000000003</v>
      </c>
    </row>
    <row r="339" spans="1:10" x14ac:dyDescent="0.2">
      <c r="A339" s="46">
        <v>42822</v>
      </c>
      <c r="B339" s="47" t="s">
        <v>2</v>
      </c>
      <c r="C339" s="6">
        <f t="shared" si="20"/>
        <v>208</v>
      </c>
      <c r="E339">
        <v>1.0456000000000001</v>
      </c>
      <c r="F339">
        <v>3.5482</v>
      </c>
      <c r="G339">
        <f>AVERAGE(E339:E341)</f>
        <v>0.90556666666666674</v>
      </c>
      <c r="H339">
        <f>AVERAGE(F340:F341)</f>
        <v>3.7690999999999999</v>
      </c>
      <c r="I339">
        <f t="shared" ref="I339:J339" si="28">_xlfn.STDEV.S(E339:E341)/3</f>
        <v>4.1898426559336781E-2</v>
      </c>
      <c r="J339">
        <f t="shared" si="28"/>
        <v>4.2585669646716375E-2</v>
      </c>
    </row>
    <row r="340" spans="1:10" x14ac:dyDescent="0.2">
      <c r="B340" s="9" t="s">
        <v>2</v>
      </c>
      <c r="C340" s="6">
        <f t="shared" si="20"/>
        <v>209</v>
      </c>
      <c r="E340">
        <v>0.80249999999999999</v>
      </c>
      <c r="F340">
        <v>3.7616000000000001</v>
      </c>
    </row>
    <row r="341" spans="1:10" x14ac:dyDescent="0.2">
      <c r="B341" s="10" t="s">
        <v>2</v>
      </c>
      <c r="C341" s="6">
        <f t="shared" si="20"/>
        <v>210</v>
      </c>
      <c r="E341">
        <v>0.86860000000000004</v>
      </c>
      <c r="F341">
        <v>3.7766000000000002</v>
      </c>
    </row>
    <row r="342" spans="1:10" x14ac:dyDescent="0.2">
      <c r="B342" s="9" t="s">
        <v>3</v>
      </c>
      <c r="C342" s="6">
        <f t="shared" si="20"/>
        <v>211</v>
      </c>
      <c r="E342">
        <v>1.5844</v>
      </c>
      <c r="F342">
        <v>1.5448</v>
      </c>
      <c r="G342">
        <f>AVERAGE(E342:E344)</f>
        <v>1.7533000000000001</v>
      </c>
      <c r="H342">
        <f>AVERAGE(F343:F344)</f>
        <v>2.0167000000000002</v>
      </c>
      <c r="I342">
        <f t="shared" ref="I342:J342" si="29">_xlfn.STDEV.S(E342:E344)/3</f>
        <v>5.2084237325488197E-2</v>
      </c>
      <c r="J342">
        <f t="shared" si="29"/>
        <v>0.11700121556823494</v>
      </c>
    </row>
    <row r="343" spans="1:10" x14ac:dyDescent="0.2">
      <c r="B343" s="9" t="s">
        <v>3</v>
      </c>
      <c r="C343" s="6">
        <f t="shared" si="20"/>
        <v>212</v>
      </c>
      <c r="E343">
        <v>1.8927</v>
      </c>
      <c r="F343">
        <v>2.238</v>
      </c>
    </row>
    <row r="344" spans="1:10" x14ac:dyDescent="0.2">
      <c r="B344" s="10" t="s">
        <v>3</v>
      </c>
      <c r="C344" s="6">
        <f t="shared" si="20"/>
        <v>213</v>
      </c>
      <c r="E344">
        <v>1.7827999999999999</v>
      </c>
      <c r="F344">
        <v>1.7954000000000001</v>
      </c>
    </row>
    <row r="345" spans="1:10" x14ac:dyDescent="0.2">
      <c r="B345" s="9" t="s">
        <v>4</v>
      </c>
      <c r="C345" s="6">
        <f t="shared" si="20"/>
        <v>214</v>
      </c>
      <c r="E345">
        <v>0.81879999999999997</v>
      </c>
      <c r="F345">
        <v>3.6635</v>
      </c>
      <c r="G345">
        <f>AVERAGE(E345:E347)</f>
        <v>0.71873333333333334</v>
      </c>
      <c r="H345">
        <f>AVERAGE(F346:F347)</f>
        <v>2.3391500000000001</v>
      </c>
      <c r="I345">
        <f t="shared" ref="I345:J345" si="30">_xlfn.STDEV.S(E345:E347)/3</f>
        <v>7.9220994224548383E-2</v>
      </c>
      <c r="J345">
        <f t="shared" si="30"/>
        <v>0.29965292330368465</v>
      </c>
    </row>
    <row r="346" spans="1:10" x14ac:dyDescent="0.2">
      <c r="B346" s="9" t="s">
        <v>4</v>
      </c>
      <c r="C346" s="6">
        <f t="shared" si="20"/>
        <v>215</v>
      </c>
      <c r="E346">
        <v>0.89</v>
      </c>
      <c r="F346">
        <v>2.8119000000000001</v>
      </c>
    </row>
    <row r="347" spans="1:10" x14ac:dyDescent="0.2">
      <c r="B347" s="10" t="s">
        <v>4</v>
      </c>
      <c r="C347" s="6">
        <f t="shared" si="20"/>
        <v>216</v>
      </c>
      <c r="E347">
        <v>0.44740000000000002</v>
      </c>
      <c r="F347">
        <v>1.8664000000000001</v>
      </c>
    </row>
    <row r="348" spans="1:10" x14ac:dyDescent="0.2">
      <c r="B348" s="9" t="s">
        <v>5</v>
      </c>
      <c r="C348" s="6">
        <f t="shared" si="20"/>
        <v>217</v>
      </c>
      <c r="E348">
        <v>0.75409999999999999</v>
      </c>
      <c r="F348">
        <v>0.87590000000000001</v>
      </c>
      <c r="G348">
        <f>AVERAGE(E348:E350)</f>
        <v>0.83109999999999984</v>
      </c>
      <c r="H348">
        <f>AVERAGE(F349:F350)</f>
        <v>0.79980000000000007</v>
      </c>
      <c r="I348">
        <f t="shared" ref="I348:J348" si="31">_xlfn.STDEV.S(E348:E350)/3</f>
        <v>5.1359257523190212E-2</v>
      </c>
      <c r="J348">
        <f t="shared" si="31"/>
        <v>6.1826318859395858E-2</v>
      </c>
    </row>
    <row r="349" spans="1:10" x14ac:dyDescent="0.2">
      <c r="B349" s="9" t="s">
        <v>5</v>
      </c>
      <c r="C349" s="6">
        <f t="shared" si="20"/>
        <v>218</v>
      </c>
      <c r="E349">
        <v>0.73070000000000002</v>
      </c>
      <c r="F349">
        <v>0.61960000000000004</v>
      </c>
    </row>
    <row r="350" spans="1:10" x14ac:dyDescent="0.2">
      <c r="B350" s="10" t="s">
        <v>5</v>
      </c>
      <c r="C350" s="6">
        <f t="shared" si="20"/>
        <v>219</v>
      </c>
      <c r="E350">
        <v>1.0085</v>
      </c>
      <c r="F350">
        <v>0.98</v>
      </c>
    </row>
    <row r="351" spans="1:10" x14ac:dyDescent="0.2">
      <c r="B351" s="9" t="s">
        <v>6</v>
      </c>
      <c r="C351" s="6">
        <f t="shared" si="20"/>
        <v>220</v>
      </c>
      <c r="E351">
        <v>7.6029999999999998</v>
      </c>
      <c r="F351">
        <v>0.96989999999999998</v>
      </c>
      <c r="G351">
        <f>AVERAGE(E351:E353)</f>
        <v>7.4511000000000003</v>
      </c>
      <c r="H351">
        <f>AVERAGE(F352:F353)</f>
        <v>0.86234999999999995</v>
      </c>
      <c r="I351">
        <f t="shared" ref="I351:J351" si="32">_xlfn.STDEV.S(E351:E353)/3</f>
        <v>5.6053317871865814E-2</v>
      </c>
      <c r="J351">
        <f t="shared" si="32"/>
        <v>3.8320621080561584E-2</v>
      </c>
    </row>
    <row r="352" spans="1:10" x14ac:dyDescent="0.2">
      <c r="B352" s="9" t="s">
        <v>6</v>
      </c>
      <c r="C352" s="6">
        <f t="shared" si="20"/>
        <v>221</v>
      </c>
      <c r="E352">
        <v>7.2704000000000004</v>
      </c>
      <c r="F352">
        <v>0.76559999999999995</v>
      </c>
    </row>
    <row r="353" spans="1:10" x14ac:dyDescent="0.2">
      <c r="A353" s="5"/>
      <c r="B353" s="10" t="s">
        <v>6</v>
      </c>
      <c r="C353" s="6">
        <f t="shared" si="20"/>
        <v>222</v>
      </c>
      <c r="E353">
        <v>7.4798999999999998</v>
      </c>
      <c r="F353">
        <v>0.95909999999999995</v>
      </c>
    </row>
    <row r="354" spans="1:10" x14ac:dyDescent="0.2">
      <c r="A354" s="46">
        <v>42826</v>
      </c>
      <c r="B354" s="47" t="s">
        <v>2</v>
      </c>
      <c r="C354" s="6">
        <f t="shared" si="20"/>
        <v>223</v>
      </c>
      <c r="E354">
        <v>0.70320000000000005</v>
      </c>
      <c r="F354">
        <v>3.2917999999999998</v>
      </c>
      <c r="G354" s="104">
        <f>AVERAGE(E354:E356)</f>
        <v>0.85089999999999988</v>
      </c>
      <c r="H354" s="104">
        <f>AVERAGE(F355:F356)</f>
        <v>3.7863500000000001</v>
      </c>
      <c r="I354" s="104">
        <f t="shared" ref="I354:J354" si="33">_xlfn.STDEV.S(E354:E356)/3</f>
        <v>6.8947621020920349E-2</v>
      </c>
      <c r="J354" s="104">
        <f t="shared" si="33"/>
        <v>9.6400766479202774E-2</v>
      </c>
    </row>
    <row r="355" spans="1:10" x14ac:dyDescent="0.2">
      <c r="B355" s="9" t="s">
        <v>2</v>
      </c>
      <c r="C355" s="6">
        <f t="shared" si="20"/>
        <v>224</v>
      </c>
      <c r="E355">
        <v>0.76219999999999999</v>
      </c>
      <c r="F355">
        <v>3.7404000000000002</v>
      </c>
    </row>
    <row r="356" spans="1:10" x14ac:dyDescent="0.2">
      <c r="B356" s="10" t="s">
        <v>2</v>
      </c>
      <c r="C356" s="6">
        <f t="shared" si="20"/>
        <v>225</v>
      </c>
      <c r="E356">
        <v>1.0872999999999999</v>
      </c>
      <c r="F356">
        <v>3.8323</v>
      </c>
    </row>
    <row r="357" spans="1:10" x14ac:dyDescent="0.2">
      <c r="B357" s="9" t="s">
        <v>3</v>
      </c>
      <c r="C357" s="6">
        <f t="shared" si="20"/>
        <v>226</v>
      </c>
      <c r="E357">
        <v>1.4954000000000001</v>
      </c>
      <c r="F357">
        <v>2.5545</v>
      </c>
      <c r="G357" s="104">
        <f t="shared" ref="G357:G366" si="34">AVERAGE(E357:E359)</f>
        <v>1.7041000000000002</v>
      </c>
      <c r="H357" s="104">
        <f t="shared" ref="H357:H366" si="35">AVERAGE(F358:F359)</f>
        <v>3.1132999999999997</v>
      </c>
      <c r="I357" s="104">
        <f t="shared" ref="I357:J357" si="36">_xlfn.STDEV.S(E357:E359)/3</f>
        <v>0.15841961508741439</v>
      </c>
      <c r="J357" s="104">
        <f t="shared" si="36"/>
        <v>0.16046775492406692</v>
      </c>
    </row>
    <row r="358" spans="1:10" x14ac:dyDescent="0.2">
      <c r="B358" s="9" t="s">
        <v>3</v>
      </c>
      <c r="C358" s="6">
        <f t="shared" si="20"/>
        <v>227</v>
      </c>
      <c r="E358">
        <v>1.3689</v>
      </c>
      <c r="F358">
        <v>3.4706000000000001</v>
      </c>
    </row>
    <row r="359" spans="1:10" x14ac:dyDescent="0.2">
      <c r="B359" s="10" t="s">
        <v>3</v>
      </c>
      <c r="C359" s="6">
        <f t="shared" si="20"/>
        <v>228</v>
      </c>
      <c r="E359">
        <v>2.2480000000000002</v>
      </c>
      <c r="F359">
        <v>2.7559999999999998</v>
      </c>
    </row>
    <row r="360" spans="1:10" x14ac:dyDescent="0.2">
      <c r="B360" s="9" t="s">
        <v>4</v>
      </c>
      <c r="C360" s="6">
        <f t="shared" si="20"/>
        <v>229</v>
      </c>
      <c r="E360">
        <v>0.53749999999999998</v>
      </c>
      <c r="F360">
        <v>25.838999999999999</v>
      </c>
      <c r="G360">
        <f t="shared" si="34"/>
        <v>0.51993333333333336</v>
      </c>
      <c r="H360">
        <f t="shared" si="35"/>
        <v>23.60005</v>
      </c>
      <c r="I360">
        <f t="shared" ref="I360:J360" si="37">_xlfn.STDEV.S(E360:E362)/3</f>
        <v>7.1795978944454775E-2</v>
      </c>
      <c r="J360">
        <f t="shared" si="37"/>
        <v>0.55766536195636685</v>
      </c>
    </row>
    <row r="361" spans="1:10" x14ac:dyDescent="0.2">
      <c r="B361" s="9" t="s">
        <v>4</v>
      </c>
      <c r="C361" s="6">
        <f t="shared" si="20"/>
        <v>230</v>
      </c>
      <c r="E361">
        <v>0.72599999999999998</v>
      </c>
      <c r="F361">
        <v>24.662099999999999</v>
      </c>
    </row>
    <row r="362" spans="1:10" x14ac:dyDescent="0.2">
      <c r="B362" s="10" t="s">
        <v>4</v>
      </c>
      <c r="C362" s="6">
        <f t="shared" si="20"/>
        <v>231</v>
      </c>
      <c r="E362">
        <v>0.29630000000000001</v>
      </c>
      <c r="F362">
        <v>22.538</v>
      </c>
    </row>
    <row r="363" spans="1:10" x14ac:dyDescent="0.2">
      <c r="B363" s="9" t="s">
        <v>5</v>
      </c>
      <c r="C363" s="6">
        <f t="shared" si="20"/>
        <v>232</v>
      </c>
      <c r="E363">
        <v>1.0418000000000001</v>
      </c>
      <c r="F363">
        <v>0.73260000000000003</v>
      </c>
      <c r="G363">
        <f t="shared" si="34"/>
        <v>1.1341333333333334</v>
      </c>
      <c r="H363">
        <f t="shared" si="35"/>
        <v>1.39455</v>
      </c>
      <c r="I363">
        <f t="shared" ref="I363:J363" si="38">_xlfn.STDEV.S(E363:E365)/3</f>
        <v>4.9941046726596668E-2</v>
      </c>
      <c r="J363">
        <f t="shared" si="38"/>
        <v>0.16825718739807546</v>
      </c>
    </row>
    <row r="364" spans="1:10" x14ac:dyDescent="0.2">
      <c r="B364" s="9" t="s">
        <v>5</v>
      </c>
      <c r="C364" s="6">
        <f t="shared" si="20"/>
        <v>233</v>
      </c>
      <c r="E364">
        <v>1.0536000000000001</v>
      </c>
      <c r="F364">
        <v>1.7242999999999999</v>
      </c>
    </row>
    <row r="365" spans="1:10" x14ac:dyDescent="0.2">
      <c r="B365" s="10" t="s">
        <v>5</v>
      </c>
      <c r="C365" s="6">
        <f t="shared" si="20"/>
        <v>234</v>
      </c>
      <c r="E365">
        <v>1.3069999999999999</v>
      </c>
      <c r="F365">
        <v>1.0648</v>
      </c>
    </row>
    <row r="366" spans="1:10" x14ac:dyDescent="0.2">
      <c r="B366" s="9" t="s">
        <v>6</v>
      </c>
      <c r="C366" s="6">
        <f t="shared" si="20"/>
        <v>235</v>
      </c>
      <c r="E366">
        <v>6.1696999999999997</v>
      </c>
      <c r="F366">
        <v>0.94499999999999995</v>
      </c>
      <c r="G366">
        <f t="shared" si="34"/>
        <v>6.5448666666666666</v>
      </c>
      <c r="H366">
        <f t="shared" si="35"/>
        <v>1.46695</v>
      </c>
      <c r="I366">
        <f t="shared" ref="I366:J366" si="39">_xlfn.STDEV.S(E366:E368)/3</f>
        <v>0.14855527341450811</v>
      </c>
      <c r="J366">
        <f t="shared" si="39"/>
        <v>0.1055504952003402</v>
      </c>
    </row>
    <row r="367" spans="1:10" x14ac:dyDescent="0.2">
      <c r="B367" s="9" t="s">
        <v>6</v>
      </c>
      <c r="C367" s="6">
        <f t="shared" si="20"/>
        <v>236</v>
      </c>
      <c r="E367">
        <v>7.0374999999999996</v>
      </c>
      <c r="F367">
        <v>1.3696999999999999</v>
      </c>
    </row>
    <row r="368" spans="1:10" x14ac:dyDescent="0.2">
      <c r="A368" s="5"/>
      <c r="B368" s="10" t="s">
        <v>6</v>
      </c>
      <c r="C368" s="6">
        <f t="shared" si="20"/>
        <v>237</v>
      </c>
      <c r="E368">
        <v>6.4273999999999996</v>
      </c>
      <c r="F368">
        <v>1.5642</v>
      </c>
    </row>
    <row r="369" spans="1:10" x14ac:dyDescent="0.2">
      <c r="A369" s="46">
        <v>42833</v>
      </c>
      <c r="B369" s="47" t="s">
        <v>2</v>
      </c>
      <c r="C369" s="6">
        <f t="shared" si="20"/>
        <v>238</v>
      </c>
      <c r="E369">
        <v>0.76449999999999996</v>
      </c>
      <c r="F369">
        <v>3.5171999999999999</v>
      </c>
      <c r="G369">
        <f t="shared" ref="G369:G381" si="40">AVERAGE(E369:E371)</f>
        <v>0.94186666666666674</v>
      </c>
      <c r="H369">
        <f t="shared" ref="H369:H381" si="41">AVERAGE(F370:F371)</f>
        <v>3.0670999999999999</v>
      </c>
      <c r="I369">
        <f t="shared" ref="I369:I381" si="42">_xlfn.STDEV.S(E369:E371)/3</f>
        <v>0.14545927392356373</v>
      </c>
      <c r="J369">
        <f t="shared" ref="J369:J381" si="43">_xlfn.STDEV.S(F369:F371)/3</f>
        <v>8.6781746245863711E-2</v>
      </c>
    </row>
    <row r="370" spans="1:10" x14ac:dyDescent="0.2">
      <c r="B370" s="9" t="s">
        <v>2</v>
      </c>
      <c r="C370" s="6">
        <f t="shared" si="20"/>
        <v>239</v>
      </c>
      <c r="E370">
        <v>0.62209999999999999</v>
      </c>
      <c r="F370">
        <v>3.0829</v>
      </c>
    </row>
    <row r="371" spans="1:10" x14ac:dyDescent="0.2">
      <c r="B371" s="10" t="s">
        <v>2</v>
      </c>
      <c r="C371" s="6">
        <f t="shared" si="20"/>
        <v>240</v>
      </c>
      <c r="E371">
        <v>1.4390000000000001</v>
      </c>
      <c r="F371">
        <v>3.0512999999999999</v>
      </c>
    </row>
    <row r="372" spans="1:10" x14ac:dyDescent="0.2">
      <c r="B372" s="9" t="s">
        <v>3</v>
      </c>
      <c r="C372" s="6">
        <f t="shared" si="20"/>
        <v>241</v>
      </c>
      <c r="E372">
        <v>5.0627000000000004</v>
      </c>
      <c r="F372">
        <v>2.0407000000000002</v>
      </c>
      <c r="G372">
        <f t="shared" si="40"/>
        <v>9.0454000000000008</v>
      </c>
      <c r="H372">
        <f t="shared" si="41"/>
        <v>1.6912500000000001</v>
      </c>
      <c r="I372">
        <f t="shared" si="42"/>
        <v>1.1500429156243597</v>
      </c>
      <c r="J372">
        <f t="shared" si="43"/>
        <v>0.17618998689335763</v>
      </c>
    </row>
    <row r="373" spans="1:10" x14ac:dyDescent="0.2">
      <c r="B373" s="9" t="s">
        <v>3</v>
      </c>
      <c r="C373" s="6">
        <f t="shared" si="20"/>
        <v>242</v>
      </c>
      <c r="E373">
        <v>10.9533</v>
      </c>
      <c r="F373">
        <v>1.2027000000000001</v>
      </c>
    </row>
    <row r="374" spans="1:10" x14ac:dyDescent="0.2">
      <c r="B374" s="10" t="s">
        <v>3</v>
      </c>
      <c r="C374" s="6">
        <f t="shared" si="20"/>
        <v>243</v>
      </c>
      <c r="E374">
        <v>11.120200000000001</v>
      </c>
      <c r="F374">
        <v>2.1798000000000002</v>
      </c>
    </row>
    <row r="375" spans="1:10" x14ac:dyDescent="0.2">
      <c r="B375" s="9" t="s">
        <v>4</v>
      </c>
      <c r="C375" s="6">
        <f t="shared" si="20"/>
        <v>244</v>
      </c>
      <c r="E375">
        <v>0.38729999999999998</v>
      </c>
      <c r="F375">
        <v>21.688500000000001</v>
      </c>
      <c r="G375">
        <f t="shared" si="40"/>
        <v>0.4161333333333333</v>
      </c>
      <c r="H375">
        <f t="shared" si="41"/>
        <v>23.121500000000001</v>
      </c>
      <c r="I375">
        <f t="shared" si="42"/>
        <v>1.4508401142224592E-2</v>
      </c>
      <c r="J375">
        <f t="shared" si="43"/>
        <v>0.39153810277663387</v>
      </c>
    </row>
    <row r="376" spans="1:10" x14ac:dyDescent="0.2">
      <c r="B376" s="9" t="s">
        <v>4</v>
      </c>
      <c r="C376" s="6">
        <f t="shared" si="20"/>
        <v>245</v>
      </c>
      <c r="E376">
        <v>0.4662</v>
      </c>
      <c r="F376">
        <v>23.955300000000001</v>
      </c>
    </row>
    <row r="377" spans="1:10" x14ac:dyDescent="0.2">
      <c r="B377" s="10" t="s">
        <v>4</v>
      </c>
      <c r="C377" s="6">
        <f t="shared" si="20"/>
        <v>246</v>
      </c>
      <c r="E377">
        <v>0.39489999999999997</v>
      </c>
      <c r="F377">
        <v>22.287700000000001</v>
      </c>
    </row>
    <row r="378" spans="1:10" x14ac:dyDescent="0.2">
      <c r="B378" s="9" t="s">
        <v>5</v>
      </c>
      <c r="C378" s="6">
        <f t="shared" si="20"/>
        <v>247</v>
      </c>
      <c r="E378">
        <v>0.89839999999999998</v>
      </c>
      <c r="F378">
        <v>0.45639999999999997</v>
      </c>
      <c r="G378">
        <f t="shared" si="40"/>
        <v>0.89756666666666662</v>
      </c>
      <c r="H378">
        <f t="shared" si="41"/>
        <v>0.39605000000000001</v>
      </c>
      <c r="I378">
        <f t="shared" si="42"/>
        <v>4.0617379057264091E-2</v>
      </c>
      <c r="J378">
        <f t="shared" si="43"/>
        <v>9.5723875654772653E-2</v>
      </c>
    </row>
    <row r="379" spans="1:10" x14ac:dyDescent="0.2">
      <c r="B379" s="9" t="s">
        <v>5</v>
      </c>
      <c r="C379" s="6">
        <f t="shared" si="20"/>
        <v>248</v>
      </c>
      <c r="E379">
        <v>1.0189999999999999</v>
      </c>
      <c r="F379">
        <v>0.68110000000000004</v>
      </c>
    </row>
    <row r="380" spans="1:10" x14ac:dyDescent="0.2">
      <c r="B380" s="10" t="s">
        <v>5</v>
      </c>
      <c r="C380" s="6">
        <f t="shared" si="20"/>
        <v>249</v>
      </c>
      <c r="E380">
        <v>0.77529999999999999</v>
      </c>
      <c r="F380">
        <v>0.111</v>
      </c>
    </row>
    <row r="381" spans="1:10" x14ac:dyDescent="0.2">
      <c r="B381" s="9" t="s">
        <v>6</v>
      </c>
      <c r="C381" s="6">
        <f t="shared" si="20"/>
        <v>250</v>
      </c>
      <c r="E381">
        <v>4.4253999999999998</v>
      </c>
      <c r="F381">
        <v>0.58630000000000004</v>
      </c>
      <c r="G381">
        <f t="shared" si="40"/>
        <v>4.8954999999999993</v>
      </c>
      <c r="H381">
        <f t="shared" si="41"/>
        <v>0.65210000000000001</v>
      </c>
      <c r="I381">
        <f t="shared" si="42"/>
        <v>0.14249235067188706</v>
      </c>
      <c r="J381">
        <f t="shared" si="43"/>
        <v>1.5232907847206364E-2</v>
      </c>
    </row>
    <row r="382" spans="1:10" x14ac:dyDescent="0.2">
      <c r="B382" s="9" t="s">
        <v>6</v>
      </c>
      <c r="C382" s="6">
        <f t="shared" si="20"/>
        <v>251</v>
      </c>
      <c r="E382">
        <v>5.0002000000000004</v>
      </c>
      <c r="F382">
        <v>0.62670000000000003</v>
      </c>
    </row>
    <row r="383" spans="1:10" x14ac:dyDescent="0.2">
      <c r="A383" s="5"/>
      <c r="B383" s="10" t="s">
        <v>6</v>
      </c>
      <c r="C383" s="6">
        <f t="shared" si="20"/>
        <v>252</v>
      </c>
      <c r="E383">
        <v>5.2609000000000004</v>
      </c>
      <c r="F383">
        <v>0.67749999999999999</v>
      </c>
    </row>
    <row r="384" spans="1:10" x14ac:dyDescent="0.2">
      <c r="A384" s="46">
        <v>42840</v>
      </c>
      <c r="B384" s="47" t="s">
        <v>2</v>
      </c>
      <c r="C384" s="6">
        <f t="shared" si="20"/>
        <v>253</v>
      </c>
      <c r="E384">
        <v>0.61529999999999996</v>
      </c>
      <c r="F384">
        <v>5.0544000000000002</v>
      </c>
      <c r="G384">
        <f t="shared" ref="G384:G396" si="44">AVERAGE(E384:E386)</f>
        <v>0.65376666666666672</v>
      </c>
      <c r="H384">
        <f t="shared" ref="H384:H396" si="45">AVERAGE(F385:F386)</f>
        <v>3.00875</v>
      </c>
      <c r="I384">
        <f t="shared" ref="I384:I396" si="46">_xlfn.STDEV.S(E384:E386)/3</f>
        <v>2.9163472841006861E-2</v>
      </c>
      <c r="J384">
        <f t="shared" ref="J384:J396" si="47">_xlfn.STDEV.S(F384:F386)/3</f>
        <v>0.70949514158021298</v>
      </c>
    </row>
    <row r="385" spans="1:10" x14ac:dyDescent="0.2">
      <c r="B385" s="9" t="s">
        <v>2</v>
      </c>
      <c r="C385" s="6">
        <f t="shared" si="20"/>
        <v>254</v>
      </c>
      <c r="E385">
        <v>0.75390000000000001</v>
      </c>
      <c r="F385">
        <v>1.238</v>
      </c>
    </row>
    <row r="386" spans="1:10" x14ac:dyDescent="0.2">
      <c r="B386" s="10" t="s">
        <v>2</v>
      </c>
      <c r="C386" s="6">
        <f t="shared" si="20"/>
        <v>255</v>
      </c>
      <c r="E386">
        <v>0.59209999999999996</v>
      </c>
      <c r="F386">
        <v>4.7794999999999996</v>
      </c>
    </row>
    <row r="387" spans="1:10" x14ac:dyDescent="0.2">
      <c r="B387" s="9" t="s">
        <v>3</v>
      </c>
      <c r="C387" s="6">
        <f t="shared" si="20"/>
        <v>256</v>
      </c>
      <c r="E387">
        <v>2.8083</v>
      </c>
      <c r="F387">
        <v>2.3736999999999999</v>
      </c>
      <c r="G387">
        <f t="shared" si="44"/>
        <v>3.1454333333333331</v>
      </c>
      <c r="H387">
        <f t="shared" si="45"/>
        <v>2.5303500000000003</v>
      </c>
      <c r="I387">
        <f t="shared" si="46"/>
        <v>0.19519276037728459</v>
      </c>
      <c r="J387">
        <f t="shared" si="47"/>
        <v>0.10458911316476792</v>
      </c>
    </row>
    <row r="388" spans="1:10" x14ac:dyDescent="0.2">
      <c r="B388" s="9" t="s">
        <v>3</v>
      </c>
      <c r="C388" s="6">
        <f t="shared" ref="C388:C428" si="48">C387+1</f>
        <v>257</v>
      </c>
      <c r="E388">
        <v>2.8064</v>
      </c>
      <c r="F388">
        <v>2.8308</v>
      </c>
    </row>
    <row r="389" spans="1:10" x14ac:dyDescent="0.2">
      <c r="B389" s="10" t="s">
        <v>3</v>
      </c>
      <c r="C389" s="6">
        <f t="shared" si="48"/>
        <v>258</v>
      </c>
      <c r="E389">
        <v>3.8216000000000001</v>
      </c>
      <c r="F389">
        <v>2.2299000000000002</v>
      </c>
    </row>
    <row r="390" spans="1:10" x14ac:dyDescent="0.2">
      <c r="B390" s="9" t="s">
        <v>4</v>
      </c>
      <c r="C390" s="6">
        <f t="shared" si="48"/>
        <v>259</v>
      </c>
      <c r="E390">
        <v>0.28739999999999999</v>
      </c>
      <c r="F390">
        <v>24.7166</v>
      </c>
      <c r="G390">
        <f t="shared" si="44"/>
        <v>0.71396666666666653</v>
      </c>
      <c r="H390">
        <f t="shared" si="45"/>
        <v>27.211500000000001</v>
      </c>
      <c r="I390">
        <f t="shared" si="46"/>
        <v>0.21673020692232225</v>
      </c>
      <c r="J390">
        <f t="shared" si="47"/>
        <v>1.5389515537582088</v>
      </c>
    </row>
    <row r="391" spans="1:10" x14ac:dyDescent="0.2">
      <c r="B391" s="9" t="s">
        <v>4</v>
      </c>
      <c r="C391" s="6">
        <f t="shared" si="48"/>
        <v>260</v>
      </c>
      <c r="E391">
        <v>0.39219999999999999</v>
      </c>
      <c r="F391">
        <v>22.825099999999999</v>
      </c>
    </row>
    <row r="392" spans="1:10" x14ac:dyDescent="0.2">
      <c r="B392" s="10" t="s">
        <v>4</v>
      </c>
      <c r="C392" s="6">
        <f t="shared" si="48"/>
        <v>261</v>
      </c>
      <c r="E392">
        <v>1.4622999999999999</v>
      </c>
      <c r="F392">
        <v>31.597899999999999</v>
      </c>
    </row>
    <row r="393" spans="1:10" x14ac:dyDescent="0.2">
      <c r="B393" s="9" t="s">
        <v>5</v>
      </c>
      <c r="C393" s="6">
        <f t="shared" si="48"/>
        <v>262</v>
      </c>
      <c r="E393">
        <v>0.47799999999999998</v>
      </c>
      <c r="F393">
        <v>1.1963999999999999</v>
      </c>
      <c r="G393">
        <f t="shared" si="44"/>
        <v>0.47226666666666667</v>
      </c>
      <c r="H393">
        <f t="shared" si="45"/>
        <v>0.8387</v>
      </c>
      <c r="I393">
        <f t="shared" si="46"/>
        <v>2.6352025714530158E-2</v>
      </c>
      <c r="J393">
        <f t="shared" si="47"/>
        <v>6.9451440536482598E-2</v>
      </c>
    </row>
    <row r="394" spans="1:10" x14ac:dyDescent="0.2">
      <c r="B394" s="9" t="s">
        <v>5</v>
      </c>
      <c r="C394" s="6">
        <f t="shared" si="48"/>
        <v>263</v>
      </c>
      <c r="E394">
        <v>0.54830000000000001</v>
      </c>
      <c r="F394">
        <v>0.86629999999999996</v>
      </c>
    </row>
    <row r="395" spans="1:10" x14ac:dyDescent="0.2">
      <c r="B395" s="10" t="s">
        <v>5</v>
      </c>
      <c r="C395" s="6">
        <f t="shared" si="48"/>
        <v>264</v>
      </c>
      <c r="E395">
        <v>0.39050000000000001</v>
      </c>
      <c r="F395">
        <v>0.81110000000000004</v>
      </c>
    </row>
    <row r="396" spans="1:10" x14ac:dyDescent="0.2">
      <c r="B396" s="9" t="s">
        <v>6</v>
      </c>
      <c r="C396" s="6">
        <f t="shared" si="48"/>
        <v>265</v>
      </c>
      <c r="E396">
        <v>17.977399999999999</v>
      </c>
      <c r="F396">
        <v>0.55889999999999995</v>
      </c>
      <c r="G396">
        <f t="shared" si="44"/>
        <v>18.083300000000001</v>
      </c>
      <c r="H396">
        <f t="shared" si="45"/>
        <v>0.99419999999999997</v>
      </c>
      <c r="I396">
        <f t="shared" si="46"/>
        <v>0.10688190263609228</v>
      </c>
      <c r="J396">
        <f t="shared" si="47"/>
        <v>8.8629233953087472E-2</v>
      </c>
    </row>
    <row r="397" spans="1:10" x14ac:dyDescent="0.2">
      <c r="B397" s="9" t="s">
        <v>6</v>
      </c>
      <c r="C397" s="6">
        <f t="shared" si="48"/>
        <v>266</v>
      </c>
      <c r="E397">
        <v>18.4435</v>
      </c>
      <c r="F397">
        <v>1.081</v>
      </c>
    </row>
    <row r="398" spans="1:10" x14ac:dyDescent="0.2">
      <c r="A398" s="5"/>
      <c r="B398" s="10" t="s">
        <v>6</v>
      </c>
      <c r="C398" s="6">
        <f t="shared" si="48"/>
        <v>267</v>
      </c>
      <c r="E398">
        <v>17.829000000000001</v>
      </c>
      <c r="F398">
        <v>0.90739999999999998</v>
      </c>
    </row>
    <row r="399" spans="1:10" x14ac:dyDescent="0.2">
      <c r="A399" s="46">
        <v>42847</v>
      </c>
      <c r="B399" s="47" t="s">
        <v>2</v>
      </c>
      <c r="C399" s="6">
        <f t="shared" si="48"/>
        <v>268</v>
      </c>
      <c r="E399">
        <v>0.87109999999999999</v>
      </c>
      <c r="F399">
        <v>4.2797999999999998</v>
      </c>
      <c r="G399">
        <f t="shared" ref="G399:G411" si="49">AVERAGE(E399:E401)</f>
        <v>0.87936666666666652</v>
      </c>
      <c r="H399">
        <f t="shared" ref="H399:H411" si="50">AVERAGE(F400:F401)</f>
        <v>4.5345999999999993</v>
      </c>
      <c r="I399">
        <f t="shared" ref="I399:I411" si="51">_xlfn.STDEV.S(E399:E401)/3</f>
        <v>2.6139228360058061E-3</v>
      </c>
      <c r="J399">
        <f t="shared" ref="J399:J411" si="52">_xlfn.STDEV.S(F399:F401)/3</f>
        <v>0.17488217409105714</v>
      </c>
    </row>
    <row r="400" spans="1:10" x14ac:dyDescent="0.2">
      <c r="B400" s="9" t="s">
        <v>2</v>
      </c>
      <c r="C400" s="6">
        <f t="shared" si="48"/>
        <v>269</v>
      </c>
      <c r="E400">
        <v>0.88029999999999997</v>
      </c>
      <c r="F400">
        <v>4.0309999999999997</v>
      </c>
    </row>
    <row r="401" spans="1:10" x14ac:dyDescent="0.2">
      <c r="B401" s="10" t="s">
        <v>2</v>
      </c>
      <c r="C401" s="6">
        <f t="shared" si="48"/>
        <v>270</v>
      </c>
      <c r="E401">
        <v>0.88670000000000004</v>
      </c>
      <c r="F401">
        <v>5.0381999999999998</v>
      </c>
    </row>
    <row r="402" spans="1:10" x14ac:dyDescent="0.2">
      <c r="B402" s="9" t="s">
        <v>3</v>
      </c>
      <c r="C402" s="6">
        <f t="shared" si="48"/>
        <v>271</v>
      </c>
      <c r="E402">
        <v>10.5153</v>
      </c>
      <c r="F402">
        <v>2.2637999999999998</v>
      </c>
      <c r="G402">
        <f t="shared" si="49"/>
        <v>10.128866666666667</v>
      </c>
      <c r="H402">
        <f t="shared" si="50"/>
        <v>2.8560499999999998</v>
      </c>
      <c r="I402">
        <f t="shared" si="51"/>
        <v>0.50453684628503959</v>
      </c>
      <c r="J402">
        <f t="shared" si="52"/>
        <v>0.12539800784051661</v>
      </c>
    </row>
    <row r="403" spans="1:10" x14ac:dyDescent="0.2">
      <c r="B403" s="9" t="s">
        <v>3</v>
      </c>
      <c r="C403" s="6">
        <f t="shared" si="48"/>
        <v>272</v>
      </c>
      <c r="E403">
        <v>8.4595000000000002</v>
      </c>
      <c r="F403">
        <v>2.6991999999999998</v>
      </c>
    </row>
    <row r="404" spans="1:10" x14ac:dyDescent="0.2">
      <c r="B404" s="10" t="s">
        <v>3</v>
      </c>
      <c r="C404" s="6">
        <f t="shared" si="48"/>
        <v>273</v>
      </c>
      <c r="E404">
        <v>11.411799999999999</v>
      </c>
      <c r="F404">
        <v>3.0129000000000001</v>
      </c>
    </row>
    <row r="405" spans="1:10" x14ac:dyDescent="0.2">
      <c r="B405" s="9" t="s">
        <v>4</v>
      </c>
      <c r="C405" s="6">
        <f t="shared" si="48"/>
        <v>274</v>
      </c>
      <c r="E405">
        <v>0.38159999999999999</v>
      </c>
      <c r="F405">
        <v>22.393799999999999</v>
      </c>
      <c r="G405">
        <f t="shared" si="49"/>
        <v>0.5067666666666667</v>
      </c>
      <c r="H405">
        <f t="shared" si="50"/>
        <v>23.12865</v>
      </c>
      <c r="I405">
        <f t="shared" si="51"/>
        <v>5.6716001400088235E-2</v>
      </c>
      <c r="J405">
        <f t="shared" si="52"/>
        <v>0.30868492206635412</v>
      </c>
    </row>
    <row r="406" spans="1:10" x14ac:dyDescent="0.2">
      <c r="B406" s="9" t="s">
        <v>4</v>
      </c>
      <c r="C406" s="6">
        <f t="shared" si="48"/>
        <v>275</v>
      </c>
      <c r="E406">
        <v>0.43819999999999998</v>
      </c>
      <c r="F406">
        <v>22.305499999999999</v>
      </c>
    </row>
    <row r="407" spans="1:10" x14ac:dyDescent="0.2">
      <c r="B407" s="10" t="s">
        <v>4</v>
      </c>
      <c r="C407" s="6">
        <f t="shared" si="48"/>
        <v>276</v>
      </c>
      <c r="E407">
        <v>0.70050000000000001</v>
      </c>
      <c r="F407">
        <v>23.951799999999999</v>
      </c>
    </row>
    <row r="408" spans="1:10" x14ac:dyDescent="0.2">
      <c r="B408" s="9" t="s">
        <v>5</v>
      </c>
      <c r="C408" s="6">
        <f t="shared" si="48"/>
        <v>277</v>
      </c>
      <c r="E408">
        <v>0.72160000000000002</v>
      </c>
      <c r="F408">
        <v>0.68340000000000001</v>
      </c>
      <c r="G408">
        <f t="shared" si="49"/>
        <v>0.66383333333333328</v>
      </c>
      <c r="H408">
        <f t="shared" si="50"/>
        <v>0.78810000000000002</v>
      </c>
      <c r="I408">
        <f t="shared" si="51"/>
        <v>5.9949333545858442E-2</v>
      </c>
      <c r="J408">
        <f t="shared" si="52"/>
        <v>2.0156581500288619E-2</v>
      </c>
    </row>
    <row r="409" spans="1:10" x14ac:dyDescent="0.2">
      <c r="B409" s="9" t="s">
        <v>5</v>
      </c>
      <c r="C409" s="6">
        <f t="shared" si="48"/>
        <v>278</v>
      </c>
      <c r="E409">
        <v>0.4622</v>
      </c>
      <c r="F409">
        <v>0.78969999999999996</v>
      </c>
    </row>
    <row r="410" spans="1:10" x14ac:dyDescent="0.2">
      <c r="B410" s="10" t="s">
        <v>5</v>
      </c>
      <c r="C410" s="6">
        <f t="shared" si="48"/>
        <v>279</v>
      </c>
      <c r="E410">
        <v>0.80769999999999997</v>
      </c>
      <c r="F410">
        <v>0.78649999999999998</v>
      </c>
    </row>
    <row r="411" spans="1:10" x14ac:dyDescent="0.2">
      <c r="B411" s="9" t="s">
        <v>6</v>
      </c>
      <c r="C411" s="6">
        <f t="shared" si="48"/>
        <v>280</v>
      </c>
      <c r="E411">
        <v>22.418399999999998</v>
      </c>
      <c r="F411">
        <v>1.4034</v>
      </c>
      <c r="G411">
        <f t="shared" si="49"/>
        <v>24.528733333333335</v>
      </c>
      <c r="H411">
        <f t="shared" si="50"/>
        <v>1.0921000000000001</v>
      </c>
      <c r="I411">
        <f t="shared" si="51"/>
        <v>1.2122002989666385</v>
      </c>
      <c r="J411">
        <f t="shared" si="52"/>
        <v>0.12091804999591589</v>
      </c>
    </row>
    <row r="412" spans="1:10" x14ac:dyDescent="0.2">
      <c r="B412" s="9" t="s">
        <v>6</v>
      </c>
      <c r="C412" s="6">
        <f t="shared" si="48"/>
        <v>281</v>
      </c>
      <c r="E412">
        <v>22.439900000000002</v>
      </c>
      <c r="F412">
        <v>1.4072</v>
      </c>
    </row>
    <row r="413" spans="1:10" x14ac:dyDescent="0.2">
      <c r="A413" s="5"/>
      <c r="B413" s="10" t="s">
        <v>6</v>
      </c>
      <c r="C413" s="6">
        <f t="shared" si="48"/>
        <v>282</v>
      </c>
      <c r="E413">
        <v>28.727900000000002</v>
      </c>
      <c r="F413">
        <v>0.77700000000000002</v>
      </c>
    </row>
    <row r="414" spans="1:10" x14ac:dyDescent="0.2">
      <c r="A414" s="46">
        <v>42854</v>
      </c>
      <c r="B414" s="47" t="s">
        <v>2</v>
      </c>
      <c r="C414" s="6">
        <f t="shared" si="48"/>
        <v>283</v>
      </c>
      <c r="E414">
        <v>1.5390999999999999</v>
      </c>
      <c r="F414">
        <v>3.3151000000000002</v>
      </c>
      <c r="G414">
        <f t="shared" ref="G414:G438" si="53">AVERAGE(E414:E416)</f>
        <v>1.1533666666666667</v>
      </c>
      <c r="H414">
        <f t="shared" ref="H414:H438" si="54">AVERAGE(F415:F416)</f>
        <v>2.8769</v>
      </c>
      <c r="I414">
        <f t="shared" ref="I414:I438" si="55">_xlfn.STDEV.S(E414:E416)/3</f>
        <v>0.12366739143243742</v>
      </c>
      <c r="J414">
        <f t="shared" ref="J414:J438" si="56">_xlfn.STDEV.S(F414:F416)/3</f>
        <v>9.2580039445356158E-2</v>
      </c>
    </row>
    <row r="415" spans="1:10" x14ac:dyDescent="0.2">
      <c r="B415" s="9" t="s">
        <v>2</v>
      </c>
      <c r="C415" s="6">
        <f t="shared" si="48"/>
        <v>284</v>
      </c>
      <c r="E415">
        <v>0.79910000000000003</v>
      </c>
      <c r="F415">
        <v>2.7623000000000002</v>
      </c>
    </row>
    <row r="416" spans="1:10" x14ac:dyDescent="0.2">
      <c r="B416" s="10" t="s">
        <v>2</v>
      </c>
      <c r="C416" s="6">
        <f t="shared" si="48"/>
        <v>285</v>
      </c>
      <c r="E416">
        <v>1.1218999999999999</v>
      </c>
      <c r="F416">
        <v>2.9914999999999998</v>
      </c>
    </row>
    <row r="417" spans="1:15" x14ac:dyDescent="0.2">
      <c r="B417" s="9" t="s">
        <v>3</v>
      </c>
      <c r="C417" s="6">
        <f t="shared" si="48"/>
        <v>286</v>
      </c>
      <c r="E417">
        <v>10.2583</v>
      </c>
      <c r="F417">
        <v>1.7831999999999999</v>
      </c>
      <c r="G417">
        <f t="shared" si="53"/>
        <v>10.046100000000001</v>
      </c>
      <c r="H417">
        <f t="shared" si="54"/>
        <v>2.33955</v>
      </c>
      <c r="I417">
        <f t="shared" si="55"/>
        <v>0.22955738086829411</v>
      </c>
      <c r="J417">
        <f t="shared" si="56"/>
        <v>0.10952963576635887</v>
      </c>
    </row>
    <row r="418" spans="1:15" x14ac:dyDescent="0.2">
      <c r="B418" s="9" t="s">
        <v>3</v>
      </c>
      <c r="C418" s="6">
        <f t="shared" si="48"/>
        <v>287</v>
      </c>
      <c r="E418">
        <v>9.2763000000000009</v>
      </c>
      <c r="F418">
        <v>2.2703000000000002</v>
      </c>
      <c r="L418" s="83"/>
      <c r="M418" s="83"/>
      <c r="N418" s="83"/>
      <c r="O418" s="83"/>
    </row>
    <row r="419" spans="1:15" x14ac:dyDescent="0.2">
      <c r="B419" s="10" t="s">
        <v>3</v>
      </c>
      <c r="C419" s="6">
        <f t="shared" si="48"/>
        <v>288</v>
      </c>
      <c r="E419">
        <v>10.6037</v>
      </c>
      <c r="F419">
        <v>2.4087999999999998</v>
      </c>
    </row>
    <row r="420" spans="1:15" x14ac:dyDescent="0.2">
      <c r="B420" s="9" t="s">
        <v>4</v>
      </c>
      <c r="C420" s="6">
        <f t="shared" si="48"/>
        <v>289</v>
      </c>
      <c r="E420">
        <v>0.4345</v>
      </c>
      <c r="F420">
        <v>22.652699999999999</v>
      </c>
      <c r="G420">
        <f t="shared" si="53"/>
        <v>0.40100000000000002</v>
      </c>
      <c r="H420">
        <f t="shared" si="54"/>
        <v>23.562799999999999</v>
      </c>
      <c r="I420">
        <f t="shared" si="55"/>
        <v>2.6603278828829315E-2</v>
      </c>
      <c r="J420">
        <f t="shared" si="56"/>
        <v>0.59254416087967021</v>
      </c>
    </row>
    <row r="421" spans="1:15" x14ac:dyDescent="0.2">
      <c r="B421" s="9" t="s">
        <v>4</v>
      </c>
      <c r="C421" s="6">
        <f t="shared" si="48"/>
        <v>290</v>
      </c>
      <c r="E421">
        <v>0.45860000000000001</v>
      </c>
      <c r="F421">
        <v>25.260999999999999</v>
      </c>
    </row>
    <row r="422" spans="1:15" x14ac:dyDescent="0.2">
      <c r="B422" s="10" t="s">
        <v>4</v>
      </c>
      <c r="C422" s="6">
        <f t="shared" si="48"/>
        <v>291</v>
      </c>
      <c r="E422">
        <v>0.30990000000000001</v>
      </c>
      <c r="F422">
        <v>21.864599999999999</v>
      </c>
    </row>
    <row r="423" spans="1:15" x14ac:dyDescent="0.2">
      <c r="B423" s="9" t="s">
        <v>5</v>
      </c>
      <c r="C423" s="6">
        <f t="shared" si="48"/>
        <v>292</v>
      </c>
      <c r="E423">
        <v>1.6356999999999999</v>
      </c>
      <c r="F423">
        <v>1.4996</v>
      </c>
      <c r="G423">
        <f t="shared" si="53"/>
        <v>1.3716666666666668</v>
      </c>
      <c r="H423">
        <f t="shared" si="54"/>
        <v>0.83935000000000004</v>
      </c>
      <c r="I423">
        <f t="shared" si="55"/>
        <v>8.1820103026451943E-2</v>
      </c>
      <c r="J423">
        <f t="shared" si="56"/>
        <v>0.1272624511844774</v>
      </c>
    </row>
    <row r="424" spans="1:15" x14ac:dyDescent="0.2">
      <c r="B424" s="9" t="s">
        <v>5</v>
      </c>
      <c r="C424" s="6">
        <f t="shared" si="48"/>
        <v>293</v>
      </c>
      <c r="E424">
        <v>1.1504000000000001</v>
      </c>
      <c r="F424">
        <v>0.81810000000000005</v>
      </c>
    </row>
    <row r="425" spans="1:15" x14ac:dyDescent="0.2">
      <c r="B425" s="10" t="s">
        <v>5</v>
      </c>
      <c r="C425" s="6">
        <f t="shared" si="48"/>
        <v>294</v>
      </c>
      <c r="E425">
        <v>1.3289</v>
      </c>
      <c r="F425">
        <v>0.86060000000000003</v>
      </c>
    </row>
    <row r="426" spans="1:15" x14ac:dyDescent="0.2">
      <c r="B426" s="9" t="s">
        <v>6</v>
      </c>
      <c r="C426" s="6">
        <f t="shared" si="48"/>
        <v>295</v>
      </c>
      <c r="E426">
        <v>22.849900000000002</v>
      </c>
      <c r="F426">
        <v>0.53710000000000002</v>
      </c>
      <c r="G426">
        <f t="shared" si="53"/>
        <v>20.888033333333333</v>
      </c>
      <c r="H426">
        <f t="shared" si="54"/>
        <v>0.96934999999999993</v>
      </c>
      <c r="I426">
        <f t="shared" si="55"/>
        <v>0.9939892115071437</v>
      </c>
      <c r="J426">
        <f t="shared" si="56"/>
        <v>9.7393145625422728E-2</v>
      </c>
    </row>
    <row r="427" spans="1:15" x14ac:dyDescent="0.2">
      <c r="B427" s="9" t="s">
        <v>6</v>
      </c>
      <c r="C427" s="6">
        <f t="shared" si="48"/>
        <v>296</v>
      </c>
      <c r="E427">
        <v>17.456499999999998</v>
      </c>
      <c r="F427">
        <v>1.1213</v>
      </c>
    </row>
    <row r="428" spans="1:15" x14ac:dyDescent="0.2">
      <c r="A428" s="5"/>
      <c r="B428" s="10" t="s">
        <v>6</v>
      </c>
      <c r="C428" s="6">
        <f t="shared" si="48"/>
        <v>297</v>
      </c>
      <c r="E428">
        <v>22.357700000000001</v>
      </c>
      <c r="F428">
        <v>0.81740000000000002</v>
      </c>
    </row>
    <row r="429" spans="1:15" x14ac:dyDescent="0.2">
      <c r="A429" s="27">
        <v>42861</v>
      </c>
      <c r="B429" s="47" t="s">
        <v>2</v>
      </c>
      <c r="E429">
        <v>0.89810000000000001</v>
      </c>
      <c r="F429">
        <v>3.8102999999999998</v>
      </c>
      <c r="G429">
        <f t="shared" si="53"/>
        <v>0.91223333333333334</v>
      </c>
      <c r="H429">
        <f t="shared" si="54"/>
        <v>4.8066999999999993</v>
      </c>
      <c r="I429">
        <f t="shared" si="55"/>
        <v>3.9743305981893157E-2</v>
      </c>
      <c r="J429">
        <f t="shared" si="56"/>
        <v>0.34077227054202913</v>
      </c>
    </row>
    <row r="430" spans="1:15" x14ac:dyDescent="0.2">
      <c r="B430" s="9" t="s">
        <v>2</v>
      </c>
      <c r="E430">
        <v>0.80069999999999997</v>
      </c>
      <c r="F430">
        <v>3.9615999999999998</v>
      </c>
    </row>
    <row r="431" spans="1:15" x14ac:dyDescent="0.2">
      <c r="B431" s="10" t="s">
        <v>2</v>
      </c>
      <c r="E431">
        <v>1.0379</v>
      </c>
      <c r="F431">
        <v>5.6517999999999997</v>
      </c>
    </row>
    <row r="432" spans="1:15" x14ac:dyDescent="0.2">
      <c r="B432" s="9" t="s">
        <v>3</v>
      </c>
      <c r="E432">
        <v>2.2848999999999999</v>
      </c>
      <c r="F432">
        <v>2.7671000000000001</v>
      </c>
      <c r="G432">
        <f t="shared" si="53"/>
        <v>2.2908999999999997</v>
      </c>
      <c r="H432">
        <f t="shared" si="54"/>
        <v>2.5545499999999999</v>
      </c>
      <c r="I432">
        <f t="shared" si="55"/>
        <v>0.39710377736808306</v>
      </c>
      <c r="J432">
        <f t="shared" si="56"/>
        <v>4.5852165827920427E-2</v>
      </c>
    </row>
    <row r="433" spans="1:10" x14ac:dyDescent="0.2">
      <c r="B433" s="9" t="s">
        <v>3</v>
      </c>
      <c r="E433">
        <v>3.4851999999999999</v>
      </c>
      <c r="F433">
        <v>2.4923999999999999</v>
      </c>
    </row>
    <row r="434" spans="1:10" x14ac:dyDescent="0.2">
      <c r="B434" s="10" t="s">
        <v>3</v>
      </c>
      <c r="E434">
        <v>1.1026</v>
      </c>
      <c r="F434">
        <v>2.6166999999999998</v>
      </c>
    </row>
    <row r="435" spans="1:10" x14ac:dyDescent="0.2">
      <c r="B435" s="9" t="s">
        <v>4</v>
      </c>
      <c r="E435">
        <v>0.28770000000000001</v>
      </c>
      <c r="F435">
        <v>24.267299999999999</v>
      </c>
      <c r="G435">
        <f t="shared" si="53"/>
        <v>0.49409999999999998</v>
      </c>
      <c r="H435">
        <f t="shared" si="54"/>
        <v>24.3857</v>
      </c>
      <c r="I435">
        <f t="shared" si="55"/>
        <v>8.6253586076818364E-2</v>
      </c>
      <c r="J435">
        <f t="shared" si="56"/>
        <v>0.16524522293761981</v>
      </c>
    </row>
    <row r="436" spans="1:10" x14ac:dyDescent="0.2">
      <c r="B436" s="9" t="s">
        <v>4</v>
      </c>
      <c r="E436">
        <v>0.41020000000000001</v>
      </c>
      <c r="F436">
        <v>23.8947</v>
      </c>
    </row>
    <row r="437" spans="1:10" x14ac:dyDescent="0.2">
      <c r="B437" s="10" t="s">
        <v>4</v>
      </c>
      <c r="E437">
        <v>0.78439999999999999</v>
      </c>
      <c r="F437">
        <v>24.8767</v>
      </c>
    </row>
    <row r="438" spans="1:10" x14ac:dyDescent="0.2">
      <c r="B438" s="9" t="s">
        <v>5</v>
      </c>
      <c r="E438">
        <v>1.9249000000000001</v>
      </c>
      <c r="F438">
        <v>1.7202</v>
      </c>
      <c r="G438">
        <f t="shared" si="53"/>
        <v>1.7512333333333334</v>
      </c>
      <c r="H438">
        <f t="shared" si="54"/>
        <v>1.4942500000000001</v>
      </c>
      <c r="I438">
        <f t="shared" si="55"/>
        <v>7.6311382093610394E-2</v>
      </c>
      <c r="J438">
        <f t="shared" si="56"/>
        <v>0.15519955016162357</v>
      </c>
    </row>
    <row r="439" spans="1:10" x14ac:dyDescent="0.2">
      <c r="B439" s="9" t="s">
        <v>5</v>
      </c>
      <c r="E439">
        <v>1.837</v>
      </c>
      <c r="F439">
        <v>1.9412</v>
      </c>
    </row>
    <row r="440" spans="1:10" x14ac:dyDescent="0.2">
      <c r="B440" s="10" t="s">
        <v>5</v>
      </c>
      <c r="E440">
        <v>1.4918</v>
      </c>
      <c r="F440">
        <v>1.0472999999999999</v>
      </c>
    </row>
    <row r="441" spans="1:10" x14ac:dyDescent="0.2">
      <c r="B441" s="9" t="s">
        <v>6</v>
      </c>
      <c r="E441">
        <v>28.160399999999999</v>
      </c>
      <c r="F441">
        <v>0.67759999999999998</v>
      </c>
      <c r="G441">
        <f t="shared" ref="G441:G501" si="57">AVERAGE(E441:E443)</f>
        <v>26.421666666666663</v>
      </c>
      <c r="H441">
        <f t="shared" ref="H441:H501" si="58">AVERAGE(F442:F443)</f>
        <v>0.62660000000000005</v>
      </c>
      <c r="I441">
        <f t="shared" ref="I441:I501" si="59">_xlfn.STDEV.S(E441:E443)/3</f>
        <v>0.72073790068337729</v>
      </c>
      <c r="J441">
        <f t="shared" ref="J441:J501" si="60">_xlfn.STDEV.S(F441:F443)/3</f>
        <v>1.0398130173791398E-2</v>
      </c>
    </row>
    <row r="442" spans="1:10" x14ac:dyDescent="0.2">
      <c r="B442" s="9" t="s">
        <v>6</v>
      </c>
      <c r="E442">
        <v>27.103999999999999</v>
      </c>
      <c r="F442">
        <v>0.61629999999999996</v>
      </c>
    </row>
    <row r="443" spans="1:10" x14ac:dyDescent="0.2">
      <c r="B443" s="10" t="s">
        <v>6</v>
      </c>
      <c r="E443">
        <v>24.000599999999999</v>
      </c>
      <c r="F443">
        <v>0.63690000000000002</v>
      </c>
    </row>
    <row r="444" spans="1:10" x14ac:dyDescent="0.2">
      <c r="A444" s="27">
        <v>42869</v>
      </c>
      <c r="B444" s="47" t="s">
        <v>2</v>
      </c>
      <c r="E444">
        <v>1.8227</v>
      </c>
      <c r="F444">
        <v>3.3441999999999998</v>
      </c>
      <c r="G444">
        <f t="shared" si="57"/>
        <v>1.3833333333333335</v>
      </c>
      <c r="H444">
        <f t="shared" si="58"/>
        <v>1.9895499999999999</v>
      </c>
      <c r="I444">
        <f t="shared" si="59"/>
        <v>0.12832701427444074</v>
      </c>
      <c r="J444">
        <f t="shared" si="60"/>
        <v>0.26342623466752713</v>
      </c>
    </row>
    <row r="445" spans="1:10" x14ac:dyDescent="0.2">
      <c r="B445" s="9" t="s">
        <v>2</v>
      </c>
      <c r="E445">
        <v>1.1051</v>
      </c>
      <c r="F445">
        <v>2.1029</v>
      </c>
    </row>
    <row r="446" spans="1:10" x14ac:dyDescent="0.2">
      <c r="B446" s="10" t="s">
        <v>2</v>
      </c>
      <c r="E446">
        <v>1.2222</v>
      </c>
      <c r="F446">
        <v>1.8762000000000001</v>
      </c>
    </row>
    <row r="447" spans="1:10" x14ac:dyDescent="0.2">
      <c r="B447" s="9" t="s">
        <v>3</v>
      </c>
      <c r="E447">
        <v>5.4837999999999996</v>
      </c>
      <c r="F447">
        <v>1.8573999999999999</v>
      </c>
      <c r="G447">
        <f t="shared" si="57"/>
        <v>9.6335333333333324</v>
      </c>
      <c r="H447">
        <f t="shared" si="58"/>
        <v>2.4870000000000001</v>
      </c>
      <c r="I447">
        <f t="shared" si="59"/>
        <v>1.3139695220266023</v>
      </c>
      <c r="J447">
        <f t="shared" si="60"/>
        <v>0.12451919233298582</v>
      </c>
    </row>
    <row r="448" spans="1:10" x14ac:dyDescent="0.2">
      <c r="B448" s="9" t="s">
        <v>3</v>
      </c>
      <c r="E448">
        <v>13.328099999999999</v>
      </c>
      <c r="F448">
        <v>2.4009</v>
      </c>
    </row>
    <row r="449" spans="1:10" x14ac:dyDescent="0.2">
      <c r="B449" s="10" t="s">
        <v>3</v>
      </c>
      <c r="E449">
        <v>10.088699999999999</v>
      </c>
      <c r="F449">
        <v>2.5731000000000002</v>
      </c>
    </row>
    <row r="450" spans="1:10" x14ac:dyDescent="0.2">
      <c r="B450" s="9" t="s">
        <v>4</v>
      </c>
      <c r="E450">
        <v>1.3165</v>
      </c>
      <c r="F450">
        <v>4.4650999999999996</v>
      </c>
      <c r="G450">
        <f t="shared" si="57"/>
        <v>0.88263333333333327</v>
      </c>
      <c r="H450">
        <f t="shared" si="58"/>
        <v>23.021149999999999</v>
      </c>
      <c r="I450">
        <f t="shared" si="59"/>
        <v>0.12580428509453953</v>
      </c>
      <c r="J450">
        <f t="shared" si="60"/>
        <v>3.5790145162848628</v>
      </c>
    </row>
    <row r="451" spans="1:10" x14ac:dyDescent="0.2">
      <c r="B451" s="9" t="s">
        <v>4</v>
      </c>
      <c r="E451">
        <v>0.63019999999999998</v>
      </c>
      <c r="F451">
        <v>23.734200000000001</v>
      </c>
    </row>
    <row r="452" spans="1:10" x14ac:dyDescent="0.2">
      <c r="B452" s="10" t="s">
        <v>4</v>
      </c>
      <c r="E452">
        <v>0.70120000000000005</v>
      </c>
      <c r="F452">
        <v>22.3081</v>
      </c>
    </row>
    <row r="453" spans="1:10" x14ac:dyDescent="0.2">
      <c r="B453" s="9" t="s">
        <v>5</v>
      </c>
      <c r="E453">
        <v>1.7781</v>
      </c>
      <c r="F453">
        <v>1.0851999999999999</v>
      </c>
      <c r="G453">
        <f t="shared" si="57"/>
        <v>2.6343999999999999</v>
      </c>
      <c r="H453">
        <f t="shared" si="58"/>
        <v>0.95165000000000011</v>
      </c>
      <c r="I453">
        <f t="shared" si="59"/>
        <v>0.24961848444732201</v>
      </c>
      <c r="J453">
        <f t="shared" si="60"/>
        <v>4.263462772772228E-2</v>
      </c>
    </row>
    <row r="454" spans="1:10" x14ac:dyDescent="0.2">
      <c r="B454" s="9" t="s">
        <v>5</v>
      </c>
      <c r="E454">
        <v>3.1667000000000001</v>
      </c>
      <c r="F454">
        <v>1.0537000000000001</v>
      </c>
    </row>
    <row r="455" spans="1:10" x14ac:dyDescent="0.2">
      <c r="B455" s="10" t="s">
        <v>5</v>
      </c>
      <c r="E455">
        <v>2.9584000000000001</v>
      </c>
      <c r="F455">
        <v>0.84960000000000002</v>
      </c>
    </row>
    <row r="456" spans="1:10" x14ac:dyDescent="0.2">
      <c r="B456" s="9" t="s">
        <v>6</v>
      </c>
      <c r="E456">
        <v>18.787800000000001</v>
      </c>
      <c r="F456">
        <v>0.59519999999999995</v>
      </c>
      <c r="G456">
        <f t="shared" si="57"/>
        <v>12.919966666666667</v>
      </c>
      <c r="H456">
        <f t="shared" si="58"/>
        <v>2.03755</v>
      </c>
      <c r="I456">
        <f t="shared" si="59"/>
        <v>2.9957284130599713</v>
      </c>
      <c r="J456">
        <f t="shared" si="60"/>
        <v>0.37936290208912293</v>
      </c>
    </row>
    <row r="457" spans="1:10" x14ac:dyDescent="0.2">
      <c r="B457" s="9" t="s">
        <v>6</v>
      </c>
      <c r="E457">
        <v>17.398599999999998</v>
      </c>
      <c r="F457">
        <v>1.2618</v>
      </c>
    </row>
    <row r="458" spans="1:10" x14ac:dyDescent="0.2">
      <c r="B458" s="10" t="s">
        <v>6</v>
      </c>
      <c r="E458">
        <v>2.5735000000000001</v>
      </c>
      <c r="F458">
        <v>2.8132999999999999</v>
      </c>
    </row>
    <row r="459" spans="1:10" x14ac:dyDescent="0.2">
      <c r="A459" s="27">
        <v>42875</v>
      </c>
      <c r="B459" s="47" t="s">
        <v>2</v>
      </c>
      <c r="E459">
        <v>1.5179</v>
      </c>
      <c r="F459">
        <v>4.7378</v>
      </c>
      <c r="G459">
        <f t="shared" si="57"/>
        <v>1.5233666666666668</v>
      </c>
      <c r="H459">
        <f t="shared" si="58"/>
        <v>3.8967499999999999</v>
      </c>
      <c r="I459">
        <f t="shared" si="59"/>
        <v>4.1629921575356964E-2</v>
      </c>
      <c r="J459">
        <f t="shared" si="60"/>
        <v>0.25554602325217324</v>
      </c>
    </row>
    <row r="460" spans="1:10" x14ac:dyDescent="0.2">
      <c r="B460" s="9" t="s">
        <v>2</v>
      </c>
      <c r="E460">
        <v>1.4013</v>
      </c>
      <c r="F460">
        <v>3.3035000000000001</v>
      </c>
    </row>
    <row r="461" spans="1:10" x14ac:dyDescent="0.2">
      <c r="B461" s="10" t="s">
        <v>2</v>
      </c>
      <c r="E461">
        <v>1.6509</v>
      </c>
      <c r="F461">
        <v>4.49</v>
      </c>
    </row>
    <row r="462" spans="1:10" x14ac:dyDescent="0.2">
      <c r="B462" s="9" t="s">
        <v>3</v>
      </c>
      <c r="E462">
        <v>4.9923999999999999</v>
      </c>
      <c r="F462">
        <v>3.1131000000000002</v>
      </c>
      <c r="G462">
        <f t="shared" si="57"/>
        <v>4.1849666666666669</v>
      </c>
      <c r="H462">
        <f t="shared" si="58"/>
        <v>3.1802999999999999</v>
      </c>
      <c r="I462">
        <f t="shared" si="59"/>
        <v>0.28500967689874296</v>
      </c>
      <c r="J462">
        <f t="shared" si="60"/>
        <v>6.1149879621940191E-2</v>
      </c>
    </row>
    <row r="463" spans="1:10" x14ac:dyDescent="0.2">
      <c r="B463" s="9" t="s">
        <v>3</v>
      </c>
      <c r="E463">
        <v>3.2892000000000001</v>
      </c>
      <c r="F463">
        <v>3.0009999999999999</v>
      </c>
    </row>
    <row r="464" spans="1:10" x14ac:dyDescent="0.2">
      <c r="B464" s="10" t="s">
        <v>3</v>
      </c>
      <c r="E464">
        <v>4.2732999999999999</v>
      </c>
      <c r="F464">
        <v>3.3595999999999999</v>
      </c>
    </row>
    <row r="465" spans="1:10" x14ac:dyDescent="0.2">
      <c r="B465" s="9" t="s">
        <v>4</v>
      </c>
      <c r="E465">
        <v>0.74480000000000002</v>
      </c>
      <c r="F465">
        <v>29.815000000000001</v>
      </c>
      <c r="G465">
        <f t="shared" si="57"/>
        <v>0.86956666666666671</v>
      </c>
      <c r="H465">
        <f t="shared" si="58"/>
        <v>18.268650000000001</v>
      </c>
      <c r="I465">
        <f t="shared" si="59"/>
        <v>0.22597212299390015</v>
      </c>
      <c r="J465">
        <f t="shared" si="60"/>
        <v>3.9738861019764378</v>
      </c>
    </row>
    <row r="466" spans="1:10" x14ac:dyDescent="0.2">
      <c r="B466" s="9" t="s">
        <v>4</v>
      </c>
      <c r="E466">
        <v>1.6012</v>
      </c>
      <c r="F466">
        <v>8.3849999999999998</v>
      </c>
    </row>
    <row r="467" spans="1:10" x14ac:dyDescent="0.2">
      <c r="B467" s="10" t="s">
        <v>4</v>
      </c>
      <c r="E467">
        <v>0.26269999999999999</v>
      </c>
      <c r="F467">
        <v>28.1523</v>
      </c>
    </row>
    <row r="468" spans="1:10" x14ac:dyDescent="0.2">
      <c r="B468" s="9" t="s">
        <v>5</v>
      </c>
      <c r="E468">
        <v>0.80130000000000001</v>
      </c>
      <c r="F468">
        <v>2.4786999999999999</v>
      </c>
      <c r="G468">
        <f t="shared" si="57"/>
        <v>0.7838666666666666</v>
      </c>
      <c r="H468">
        <f t="shared" si="58"/>
        <v>2.242</v>
      </c>
      <c r="I468">
        <f t="shared" si="59"/>
        <v>3.735719971264409E-2</v>
      </c>
      <c r="J468">
        <f t="shared" si="60"/>
        <v>0.13467148093704887</v>
      </c>
    </row>
    <row r="469" spans="1:10" x14ac:dyDescent="0.2">
      <c r="B469" s="9" t="s">
        <v>5</v>
      </c>
      <c r="E469">
        <v>0.66410000000000002</v>
      </c>
      <c r="F469">
        <v>2.6221999999999999</v>
      </c>
    </row>
    <row r="470" spans="1:10" x14ac:dyDescent="0.2">
      <c r="B470" s="10" t="s">
        <v>5</v>
      </c>
      <c r="E470">
        <v>0.88619999999999999</v>
      </c>
      <c r="F470">
        <v>1.8617999999999999</v>
      </c>
    </row>
    <row r="471" spans="1:10" x14ac:dyDescent="0.2">
      <c r="B471" s="9" t="s">
        <v>6</v>
      </c>
      <c r="E471">
        <v>9.1719000000000008</v>
      </c>
      <c r="F471">
        <v>1.9234</v>
      </c>
      <c r="G471">
        <f t="shared" si="57"/>
        <v>8.5271333333333335</v>
      </c>
      <c r="H471">
        <f t="shared" si="58"/>
        <v>2.0244499999999999</v>
      </c>
      <c r="I471">
        <f t="shared" si="59"/>
        <v>2.1108056151182697</v>
      </c>
      <c r="J471">
        <f t="shared" si="60"/>
        <v>9.3103659871571876E-2</v>
      </c>
    </row>
    <row r="472" spans="1:10" x14ac:dyDescent="0.2">
      <c r="B472" s="9" t="s">
        <v>6</v>
      </c>
      <c r="E472">
        <v>14.512499999999999</v>
      </c>
      <c r="F472">
        <v>1.7513000000000001</v>
      </c>
    </row>
    <row r="473" spans="1:10" x14ac:dyDescent="0.2">
      <c r="B473" s="10" t="s">
        <v>6</v>
      </c>
      <c r="E473">
        <v>1.897</v>
      </c>
      <c r="F473">
        <v>2.2976000000000001</v>
      </c>
    </row>
    <row r="474" spans="1:10" x14ac:dyDescent="0.2">
      <c r="A474" s="27">
        <v>42883</v>
      </c>
      <c r="B474" s="87" t="s">
        <v>2</v>
      </c>
      <c r="E474">
        <v>1.7015</v>
      </c>
      <c r="F474">
        <v>4.7904</v>
      </c>
      <c r="G474">
        <f t="shared" si="57"/>
        <v>1.4444666666666663</v>
      </c>
      <c r="H474">
        <f t="shared" si="58"/>
        <v>3.2824999999999998</v>
      </c>
      <c r="I474">
        <f t="shared" si="59"/>
        <v>8.9038146215437375E-2</v>
      </c>
      <c r="J474">
        <f t="shared" si="60"/>
        <v>0.3757752347308661</v>
      </c>
    </row>
    <row r="475" spans="1:10" x14ac:dyDescent="0.2">
      <c r="B475" s="88" t="s">
        <v>2</v>
      </c>
      <c r="E475">
        <v>1.1682999999999999</v>
      </c>
      <c r="F475">
        <v>2.5663</v>
      </c>
    </row>
    <row r="476" spans="1:10" x14ac:dyDescent="0.2">
      <c r="B476" s="89" t="s">
        <v>2</v>
      </c>
      <c r="E476">
        <v>1.4636</v>
      </c>
      <c r="F476">
        <v>3.9986999999999999</v>
      </c>
    </row>
    <row r="477" spans="1:10" x14ac:dyDescent="0.2">
      <c r="B477" s="88" t="s">
        <v>3</v>
      </c>
      <c r="E477">
        <v>3.47</v>
      </c>
      <c r="F477">
        <v>2.5819999999999999</v>
      </c>
      <c r="G477">
        <f t="shared" si="57"/>
        <v>5.3857333333333335</v>
      </c>
      <c r="H477">
        <f t="shared" si="58"/>
        <v>3.1816</v>
      </c>
      <c r="I477">
        <f t="shared" si="59"/>
        <v>0.55443818845279247</v>
      </c>
      <c r="J477">
        <f t="shared" si="60"/>
        <v>0.16433064681148662</v>
      </c>
    </row>
    <row r="478" spans="1:10" x14ac:dyDescent="0.2">
      <c r="B478" s="88" t="s">
        <v>3</v>
      </c>
      <c r="E478">
        <v>6.2248999999999999</v>
      </c>
      <c r="F478">
        <v>3.5326</v>
      </c>
    </row>
    <row r="479" spans="1:10" x14ac:dyDescent="0.2">
      <c r="B479" s="89" t="s">
        <v>3</v>
      </c>
      <c r="E479">
        <v>6.4622999999999999</v>
      </c>
      <c r="F479">
        <v>2.8306</v>
      </c>
    </row>
    <row r="480" spans="1:10" x14ac:dyDescent="0.2">
      <c r="B480" s="88" t="s">
        <v>4</v>
      </c>
      <c r="E480">
        <v>0.40010000000000001</v>
      </c>
      <c r="F480">
        <v>27.7121</v>
      </c>
      <c r="G480">
        <f t="shared" si="57"/>
        <v>0.53463333333333329</v>
      </c>
      <c r="H480">
        <f t="shared" si="58"/>
        <v>22.084499999999998</v>
      </c>
      <c r="I480">
        <f t="shared" si="59"/>
        <v>0.12254980997915066</v>
      </c>
      <c r="J480">
        <f t="shared" si="60"/>
        <v>3.7260397132632406</v>
      </c>
    </row>
    <row r="481" spans="1:10" x14ac:dyDescent="0.2">
      <c r="B481" s="88" t="s">
        <v>4</v>
      </c>
      <c r="E481">
        <v>0.9506</v>
      </c>
      <c r="F481">
        <v>11.388999999999999</v>
      </c>
    </row>
    <row r="482" spans="1:10" x14ac:dyDescent="0.2">
      <c r="B482" s="89" t="s">
        <v>4</v>
      </c>
      <c r="E482">
        <v>0.25319999999999998</v>
      </c>
      <c r="F482">
        <v>32.78</v>
      </c>
    </row>
    <row r="483" spans="1:10" x14ac:dyDescent="0.2">
      <c r="B483" s="88" t="s">
        <v>5</v>
      </c>
      <c r="E483">
        <v>1.9419</v>
      </c>
      <c r="F483">
        <v>1.6148</v>
      </c>
      <c r="G483">
        <f t="shared" si="57"/>
        <v>1.9006333333333334</v>
      </c>
      <c r="H483">
        <f t="shared" si="58"/>
        <v>1.89005</v>
      </c>
      <c r="I483">
        <f t="shared" si="59"/>
        <v>5.0848460408609499E-2</v>
      </c>
      <c r="J483">
        <f t="shared" si="60"/>
        <v>0.25970961347884963</v>
      </c>
    </row>
    <row r="484" spans="1:10" x14ac:dyDescent="0.2">
      <c r="B484" s="88" t="s">
        <v>5</v>
      </c>
      <c r="E484">
        <v>2.0283000000000002</v>
      </c>
      <c r="F484">
        <v>1.1273</v>
      </c>
    </row>
    <row r="485" spans="1:10" x14ac:dyDescent="0.2">
      <c r="B485" s="89" t="s">
        <v>5</v>
      </c>
      <c r="E485">
        <v>1.7317</v>
      </c>
      <c r="F485">
        <v>2.6528</v>
      </c>
    </row>
    <row r="486" spans="1:10" x14ac:dyDescent="0.2">
      <c r="B486" s="88" t="s">
        <v>6</v>
      </c>
      <c r="E486">
        <v>10.3062</v>
      </c>
      <c r="F486">
        <v>1.06</v>
      </c>
      <c r="G486">
        <f>AVERAGE(E486:E488)</f>
        <v>5.8070333333333339</v>
      </c>
      <c r="H486">
        <f>AVERAGE(F487:F488)</f>
        <v>2.5326000000000004</v>
      </c>
      <c r="I486">
        <f>_xlfn.STDEV.S(E486:E488)/3</f>
        <v>1.3033424800758893</v>
      </c>
      <c r="J486">
        <f>_xlfn.STDEV.S(F486:F488)/3</f>
        <v>0.3083881560871215</v>
      </c>
    </row>
    <row r="487" spans="1:10" x14ac:dyDescent="0.2">
      <c r="B487" s="88" t="s">
        <v>6</v>
      </c>
      <c r="E487">
        <v>3.8837000000000002</v>
      </c>
      <c r="F487">
        <v>2.1678000000000002</v>
      </c>
    </row>
    <row r="488" spans="1:10" x14ac:dyDescent="0.2">
      <c r="B488" s="89" t="s">
        <v>6</v>
      </c>
      <c r="E488">
        <v>3.2311999999999999</v>
      </c>
      <c r="F488">
        <v>2.8974000000000002</v>
      </c>
    </row>
    <row r="489" spans="1:10" x14ac:dyDescent="0.2">
      <c r="A489" s="27">
        <v>42891</v>
      </c>
      <c r="B489" s="87" t="s">
        <v>2</v>
      </c>
      <c r="E489">
        <v>1.4372</v>
      </c>
      <c r="F489">
        <v>3.3180999999999998</v>
      </c>
      <c r="G489">
        <f t="shared" si="57"/>
        <v>2.0951</v>
      </c>
      <c r="H489">
        <f t="shared" si="58"/>
        <v>3.7013500000000001</v>
      </c>
      <c r="I489">
        <f t="shared" si="59"/>
        <v>0.19162141784721751</v>
      </c>
      <c r="J489">
        <f t="shared" si="60"/>
        <v>0.2557177024246336</v>
      </c>
    </row>
    <row r="490" spans="1:10" x14ac:dyDescent="0.2">
      <c r="B490" s="88" t="s">
        <v>2</v>
      </c>
      <c r="E490">
        <v>2.3475999999999999</v>
      </c>
      <c r="F490">
        <v>2.9668000000000001</v>
      </c>
    </row>
    <row r="491" spans="1:10" x14ac:dyDescent="0.2">
      <c r="B491" s="89" t="s">
        <v>2</v>
      </c>
      <c r="E491">
        <v>2.5005000000000002</v>
      </c>
      <c r="F491">
        <v>4.4359000000000002</v>
      </c>
    </row>
    <row r="492" spans="1:10" x14ac:dyDescent="0.2">
      <c r="B492" s="88" t="s">
        <v>3</v>
      </c>
      <c r="E492">
        <v>4.0561999999999996</v>
      </c>
      <c r="F492">
        <v>3.4908000000000001</v>
      </c>
      <c r="G492">
        <f t="shared" si="57"/>
        <v>3.5928999999999998</v>
      </c>
      <c r="H492">
        <f t="shared" si="58"/>
        <v>2.9962</v>
      </c>
      <c r="I492">
        <f t="shared" si="59"/>
        <v>0.17097672681131537</v>
      </c>
      <c r="J492">
        <f t="shared" si="60"/>
        <v>0.19570727952546754</v>
      </c>
    </row>
    <row r="493" spans="1:10" x14ac:dyDescent="0.2">
      <c r="B493" s="88" t="s">
        <v>3</v>
      </c>
      <c r="E493">
        <v>3.0417000000000001</v>
      </c>
      <c r="F493">
        <v>3.5091999999999999</v>
      </c>
    </row>
    <row r="494" spans="1:10" x14ac:dyDescent="0.2">
      <c r="B494" s="89" t="s">
        <v>3</v>
      </c>
      <c r="E494">
        <v>3.6808000000000001</v>
      </c>
      <c r="F494">
        <v>2.4832000000000001</v>
      </c>
    </row>
    <row r="495" spans="1:10" x14ac:dyDescent="0.2">
      <c r="B495" s="88" t="s">
        <v>4</v>
      </c>
      <c r="E495">
        <v>0.58399999999999996</v>
      </c>
      <c r="F495">
        <v>31.586600000000001</v>
      </c>
      <c r="G495">
        <f t="shared" si="57"/>
        <v>0.71226666666666671</v>
      </c>
      <c r="H495">
        <f t="shared" si="58"/>
        <v>25.322949999999999</v>
      </c>
      <c r="I495">
        <f t="shared" si="59"/>
        <v>4.0869525910489021E-2</v>
      </c>
      <c r="J495">
        <f t="shared" si="60"/>
        <v>1.6045346069233919</v>
      </c>
    </row>
    <row r="496" spans="1:10" x14ac:dyDescent="0.2">
      <c r="B496" s="88" t="s">
        <v>4</v>
      </c>
      <c r="E496">
        <v>0.72450000000000003</v>
      </c>
      <c r="F496">
        <v>28.4999</v>
      </c>
    </row>
    <row r="497" spans="1:10" x14ac:dyDescent="0.2">
      <c r="B497" s="89" t="s">
        <v>4</v>
      </c>
      <c r="E497">
        <v>0.82830000000000004</v>
      </c>
      <c r="F497">
        <v>22.146000000000001</v>
      </c>
    </row>
    <row r="498" spans="1:10" x14ac:dyDescent="0.2">
      <c r="B498" s="88" t="s">
        <v>5</v>
      </c>
      <c r="E498">
        <v>1.5553999999999999</v>
      </c>
      <c r="F498">
        <v>0.64849999999999997</v>
      </c>
      <c r="G498">
        <f t="shared" si="57"/>
        <v>1.6061666666666667</v>
      </c>
      <c r="H498">
        <f t="shared" si="58"/>
        <v>2.1229499999999999</v>
      </c>
      <c r="I498">
        <f t="shared" si="59"/>
        <v>4.2052881171387231E-2</v>
      </c>
      <c r="J498">
        <f t="shared" si="60"/>
        <v>0.2930600361953416</v>
      </c>
    </row>
    <row r="499" spans="1:10" x14ac:dyDescent="0.2">
      <c r="B499" s="88" t="s">
        <v>5</v>
      </c>
      <c r="E499">
        <v>1.5133000000000001</v>
      </c>
      <c r="F499">
        <v>1.9032</v>
      </c>
    </row>
    <row r="500" spans="1:10" x14ac:dyDescent="0.2">
      <c r="B500" s="89" t="s">
        <v>5</v>
      </c>
      <c r="E500">
        <v>1.7498</v>
      </c>
      <c r="F500">
        <v>2.3426999999999998</v>
      </c>
    </row>
    <row r="501" spans="1:10" x14ac:dyDescent="0.2">
      <c r="B501" s="88" t="s">
        <v>6</v>
      </c>
      <c r="E501">
        <v>21.448699999999999</v>
      </c>
      <c r="F501">
        <v>0.72219999999999995</v>
      </c>
      <c r="G501">
        <f t="shared" si="57"/>
        <v>17.217933333333331</v>
      </c>
      <c r="H501">
        <f t="shared" si="58"/>
        <v>1.0909499999999999</v>
      </c>
      <c r="I501">
        <f t="shared" si="59"/>
        <v>2.2176289701524152</v>
      </c>
      <c r="J501">
        <f t="shared" si="60"/>
        <v>0.13128355373572698</v>
      </c>
    </row>
    <row r="502" spans="1:10" x14ac:dyDescent="0.2">
      <c r="B502" s="88" t="s">
        <v>6</v>
      </c>
      <c r="E502">
        <v>9.5495000000000001</v>
      </c>
      <c r="F502">
        <v>1.4222999999999999</v>
      </c>
    </row>
    <row r="503" spans="1:10" x14ac:dyDescent="0.2">
      <c r="B503" s="89" t="s">
        <v>6</v>
      </c>
      <c r="E503">
        <v>20.6556</v>
      </c>
      <c r="F503">
        <v>0.75960000000000005</v>
      </c>
    </row>
    <row r="504" spans="1:10" x14ac:dyDescent="0.2">
      <c r="A504" s="27">
        <v>42897</v>
      </c>
      <c r="B504" s="87" t="s">
        <v>2</v>
      </c>
      <c r="E504">
        <v>3.4409000000000001</v>
      </c>
      <c r="F504">
        <v>6.5511999999999997</v>
      </c>
      <c r="G504">
        <f t="shared" ref="G504:G561" si="61">AVERAGE(E504:E506)</f>
        <v>2.8972333333333338</v>
      </c>
      <c r="H504">
        <f t="shared" ref="H504:H561" si="62">AVERAGE(F505:F506)</f>
        <v>7.1399000000000008</v>
      </c>
      <c r="I504">
        <f t="shared" ref="I504:I561" si="63">_xlfn.STDEV.S(E504:E506)/3</f>
        <v>0.21180519701244641</v>
      </c>
      <c r="J504">
        <f t="shared" ref="J504:J561" si="64">_xlfn.STDEV.S(F504:F506)/3</f>
        <v>0.31146940697520065</v>
      </c>
    </row>
    <row r="505" spans="1:10" x14ac:dyDescent="0.2">
      <c r="B505" s="88" t="s">
        <v>2</v>
      </c>
      <c r="E505">
        <v>3.0520999999999998</v>
      </c>
      <c r="F505">
        <v>8.0103000000000009</v>
      </c>
    </row>
    <row r="506" spans="1:10" x14ac:dyDescent="0.2">
      <c r="B506" s="89" t="s">
        <v>2</v>
      </c>
      <c r="E506">
        <v>2.1987000000000001</v>
      </c>
      <c r="F506">
        <v>6.2694999999999999</v>
      </c>
    </row>
    <row r="507" spans="1:10" x14ac:dyDescent="0.2">
      <c r="B507" s="88" t="s">
        <v>3</v>
      </c>
      <c r="E507">
        <v>2.4874999999999998</v>
      </c>
      <c r="F507">
        <v>17.960100000000001</v>
      </c>
      <c r="G507">
        <f t="shared" si="61"/>
        <v>2.5615666666666663</v>
      </c>
      <c r="H507">
        <f t="shared" si="62"/>
        <v>13.616050000000001</v>
      </c>
      <c r="I507">
        <f t="shared" si="63"/>
        <v>0.32367363764091694</v>
      </c>
      <c r="J507">
        <f t="shared" si="64"/>
        <v>2.2848246109039958</v>
      </c>
    </row>
    <row r="508" spans="1:10" x14ac:dyDescent="0.2">
      <c r="B508" s="88" t="s">
        <v>3</v>
      </c>
      <c r="E508">
        <v>1.6296999999999999</v>
      </c>
      <c r="F508">
        <v>7.2369000000000003</v>
      </c>
    </row>
    <row r="509" spans="1:10" x14ac:dyDescent="0.2">
      <c r="B509" s="89" t="s">
        <v>3</v>
      </c>
      <c r="E509">
        <v>3.5674999999999999</v>
      </c>
      <c r="F509">
        <v>19.995200000000001</v>
      </c>
    </row>
    <row r="510" spans="1:10" x14ac:dyDescent="0.2">
      <c r="B510" s="88" t="s">
        <v>4</v>
      </c>
      <c r="E510">
        <v>0.52470000000000006</v>
      </c>
      <c r="F510">
        <v>63.569499999999998</v>
      </c>
      <c r="G510">
        <f t="shared" si="61"/>
        <v>0.51536666666666664</v>
      </c>
      <c r="H510">
        <f t="shared" si="62"/>
        <v>64.150499999999994</v>
      </c>
      <c r="I510">
        <f t="shared" si="63"/>
        <v>6.5721916971208105E-2</v>
      </c>
      <c r="J510">
        <f t="shared" si="64"/>
        <v>0.73930433466824674</v>
      </c>
    </row>
    <row r="511" spans="1:10" x14ac:dyDescent="0.2">
      <c r="B511" s="88" t="s">
        <v>4</v>
      </c>
      <c r="E511">
        <v>0.7077</v>
      </c>
      <c r="F511">
        <v>61.958100000000002</v>
      </c>
    </row>
    <row r="512" spans="1:10" x14ac:dyDescent="0.2">
      <c r="B512" s="89" t="s">
        <v>4</v>
      </c>
      <c r="E512">
        <v>0.31369999999999998</v>
      </c>
      <c r="F512">
        <v>66.3429</v>
      </c>
    </row>
    <row r="513" spans="1:10" x14ac:dyDescent="0.2">
      <c r="B513" s="88" t="s">
        <v>5</v>
      </c>
      <c r="E513">
        <v>3.2341000000000002</v>
      </c>
      <c r="F513">
        <v>2.6417999999999999</v>
      </c>
      <c r="G513">
        <f t="shared" si="61"/>
        <v>3.0287999999999999</v>
      </c>
      <c r="H513">
        <f t="shared" si="62"/>
        <v>2.4978500000000001</v>
      </c>
      <c r="I513">
        <f t="shared" si="63"/>
        <v>9.5367295815238048E-2</v>
      </c>
      <c r="J513">
        <f t="shared" si="64"/>
        <v>7.4926277346716183E-2</v>
      </c>
    </row>
    <row r="514" spans="1:10" x14ac:dyDescent="0.2">
      <c r="B514" s="88" t="s">
        <v>5</v>
      </c>
      <c r="E514">
        <v>2.702</v>
      </c>
      <c r="F514">
        <v>2.7067000000000001</v>
      </c>
    </row>
    <row r="515" spans="1:10" x14ac:dyDescent="0.2">
      <c r="B515" s="89" t="s">
        <v>5</v>
      </c>
      <c r="E515">
        <v>3.1503000000000001</v>
      </c>
      <c r="F515">
        <v>2.2890000000000001</v>
      </c>
    </row>
    <row r="516" spans="1:10" x14ac:dyDescent="0.2">
      <c r="B516" s="88" t="s">
        <v>6</v>
      </c>
      <c r="E516">
        <v>26.273199999999999</v>
      </c>
      <c r="F516">
        <v>16.8688</v>
      </c>
      <c r="G516">
        <f t="shared" si="61"/>
        <v>20.666266666666669</v>
      </c>
      <c r="H516">
        <f t="shared" si="62"/>
        <v>13.842849999999999</v>
      </c>
      <c r="I516">
        <f t="shared" si="63"/>
        <v>3.9321442629708794</v>
      </c>
      <c r="J516">
        <f t="shared" si="64"/>
        <v>1.9567155499288402</v>
      </c>
    </row>
    <row r="517" spans="1:10" x14ac:dyDescent="0.2">
      <c r="B517" s="88" t="s">
        <v>6</v>
      </c>
      <c r="E517">
        <v>7.1120999999999999</v>
      </c>
      <c r="F517">
        <v>8.2386999999999997</v>
      </c>
    </row>
    <row r="518" spans="1:10" x14ac:dyDescent="0.2">
      <c r="B518" s="89" t="s">
        <v>6</v>
      </c>
      <c r="E518">
        <v>28.613499999999998</v>
      </c>
      <c r="F518">
        <v>19.446999999999999</v>
      </c>
    </row>
    <row r="519" spans="1:10" x14ac:dyDescent="0.2">
      <c r="A519" s="27">
        <v>42904</v>
      </c>
      <c r="B519" s="87" t="s">
        <v>2</v>
      </c>
      <c r="E519">
        <v>1.8849</v>
      </c>
      <c r="F519">
        <v>3.0994000000000002</v>
      </c>
      <c r="G519">
        <f t="shared" si="61"/>
        <v>2.2867333333333337</v>
      </c>
      <c r="H519">
        <f t="shared" si="62"/>
        <v>4.1094000000000008</v>
      </c>
      <c r="I519">
        <f t="shared" si="63"/>
        <v>0.11717396531716458</v>
      </c>
      <c r="J519">
        <f t="shared" si="64"/>
        <v>0.1944298054806908</v>
      </c>
    </row>
    <row r="520" spans="1:10" x14ac:dyDescent="0.2">
      <c r="B520" s="88" t="s">
        <v>2</v>
      </c>
      <c r="E520">
        <v>2.5373000000000001</v>
      </c>
      <c r="F520">
        <v>4.1233000000000004</v>
      </c>
    </row>
    <row r="521" spans="1:10" x14ac:dyDescent="0.2">
      <c r="B521" s="89" t="s">
        <v>2</v>
      </c>
      <c r="E521">
        <v>2.4380000000000002</v>
      </c>
      <c r="F521">
        <v>4.0955000000000004</v>
      </c>
    </row>
    <row r="522" spans="1:10" x14ac:dyDescent="0.2">
      <c r="B522" s="88" t="s">
        <v>3</v>
      </c>
      <c r="E522">
        <v>4.3137999999999996</v>
      </c>
      <c r="F522">
        <v>6.0193000000000003</v>
      </c>
      <c r="G522">
        <f t="shared" si="61"/>
        <v>3.1030333333333329</v>
      </c>
      <c r="H522">
        <f t="shared" si="62"/>
        <v>3.5568499999999998</v>
      </c>
      <c r="I522">
        <f t="shared" si="63"/>
        <v>0.36017120363228122</v>
      </c>
      <c r="J522">
        <f t="shared" si="64"/>
        <v>0.5425775954064429</v>
      </c>
    </row>
    <row r="523" spans="1:10" x14ac:dyDescent="0.2">
      <c r="B523" s="88" t="s">
        <v>3</v>
      </c>
      <c r="E523">
        <v>2.2368000000000001</v>
      </c>
      <c r="F523">
        <v>2.7642000000000002</v>
      </c>
    </row>
    <row r="524" spans="1:10" x14ac:dyDescent="0.2">
      <c r="B524" s="89" t="s">
        <v>3</v>
      </c>
      <c r="E524">
        <v>2.7585000000000002</v>
      </c>
      <c r="F524">
        <v>4.3494999999999999</v>
      </c>
    </row>
    <row r="525" spans="1:10" x14ac:dyDescent="0.2">
      <c r="B525" s="88" t="s">
        <v>4</v>
      </c>
      <c r="E525">
        <v>0.4128</v>
      </c>
      <c r="F525">
        <v>46.856699999999996</v>
      </c>
      <c r="G525">
        <f t="shared" si="61"/>
        <v>0.65833333333333333</v>
      </c>
      <c r="H525">
        <f t="shared" si="62"/>
        <v>35.613050000000001</v>
      </c>
      <c r="I525">
        <f t="shared" si="63"/>
        <v>0.1131249129322358</v>
      </c>
      <c r="J525">
        <f t="shared" si="64"/>
        <v>3.8862787148195168</v>
      </c>
    </row>
    <row r="526" spans="1:10" x14ac:dyDescent="0.2">
      <c r="B526" s="88" t="s">
        <v>4</v>
      </c>
      <c r="E526">
        <v>0.51659999999999995</v>
      </c>
      <c r="F526">
        <v>45.297499999999999</v>
      </c>
    </row>
    <row r="527" spans="1:10" x14ac:dyDescent="0.2">
      <c r="B527" s="89" t="s">
        <v>4</v>
      </c>
      <c r="E527">
        <v>1.0456000000000001</v>
      </c>
      <c r="F527">
        <v>25.928599999999999</v>
      </c>
    </row>
    <row r="528" spans="1:10" x14ac:dyDescent="0.2">
      <c r="B528" s="88" t="s">
        <v>5</v>
      </c>
      <c r="E528">
        <v>2.327</v>
      </c>
      <c r="F528">
        <v>2.0933000000000002</v>
      </c>
      <c r="G528">
        <f t="shared" si="61"/>
        <v>2.2999000000000005</v>
      </c>
      <c r="H528">
        <f t="shared" si="62"/>
        <v>1.36435</v>
      </c>
      <c r="I528">
        <f t="shared" si="63"/>
        <v>5.8706908546704357E-2</v>
      </c>
      <c r="J528">
        <f t="shared" si="64"/>
        <v>0.18451103650620082</v>
      </c>
    </row>
    <row r="529" spans="1:10" x14ac:dyDescent="0.2">
      <c r="B529" s="88" t="s">
        <v>5</v>
      </c>
      <c r="E529">
        <v>2.4609000000000001</v>
      </c>
      <c r="F529">
        <v>1.0047999999999999</v>
      </c>
    </row>
    <row r="530" spans="1:10" x14ac:dyDescent="0.2">
      <c r="B530" s="89" t="s">
        <v>5</v>
      </c>
      <c r="E530">
        <v>2.1118000000000001</v>
      </c>
      <c r="F530">
        <v>1.7239</v>
      </c>
    </row>
    <row r="531" spans="1:10" x14ac:dyDescent="0.2">
      <c r="B531" s="88" t="s">
        <v>6</v>
      </c>
      <c r="E531">
        <v>42.002000000000002</v>
      </c>
      <c r="F531">
        <v>2.0019</v>
      </c>
      <c r="G531">
        <f t="shared" si="61"/>
        <v>31.024833333333333</v>
      </c>
      <c r="H531">
        <f t="shared" si="62"/>
        <v>2.548</v>
      </c>
      <c r="I531">
        <f t="shared" si="63"/>
        <v>6.5859415021133652</v>
      </c>
      <c r="J531">
        <f t="shared" si="64"/>
        <v>0.14969615274998965</v>
      </c>
    </row>
    <row r="532" spans="1:10" x14ac:dyDescent="0.2">
      <c r="B532" s="88" t="s">
        <v>6</v>
      </c>
      <c r="E532">
        <v>8.2157999999999998</v>
      </c>
      <c r="F532">
        <v>2.8677999999999999</v>
      </c>
    </row>
    <row r="533" spans="1:10" x14ac:dyDescent="0.2">
      <c r="B533" s="89" t="s">
        <v>6</v>
      </c>
      <c r="E533">
        <v>42.856699999999996</v>
      </c>
      <c r="F533">
        <v>2.2282000000000002</v>
      </c>
    </row>
    <row r="534" spans="1:10" x14ac:dyDescent="0.2">
      <c r="A534" s="27">
        <v>42911</v>
      </c>
      <c r="B534" s="87" t="s">
        <v>2</v>
      </c>
      <c r="E534">
        <v>2.7812999999999999</v>
      </c>
      <c r="F534">
        <v>4.3498999999999999</v>
      </c>
      <c r="G534">
        <f t="shared" si="61"/>
        <v>2.8170666666666668</v>
      </c>
      <c r="H534">
        <f t="shared" si="62"/>
        <v>4.1629500000000004</v>
      </c>
      <c r="I534">
        <f t="shared" si="63"/>
        <v>3.2658405985006127E-2</v>
      </c>
      <c r="J534">
        <f t="shared" si="64"/>
        <v>7.8156910075773786E-2</v>
      </c>
    </row>
    <row r="535" spans="1:10" x14ac:dyDescent="0.2">
      <c r="B535" s="88" t="s">
        <v>2</v>
      </c>
      <c r="E535">
        <v>2.742</v>
      </c>
      <c r="F535">
        <v>3.9548000000000001</v>
      </c>
    </row>
    <row r="536" spans="1:10" x14ac:dyDescent="0.2">
      <c r="B536" s="89" t="s">
        <v>2</v>
      </c>
      <c r="E536">
        <v>2.9279000000000002</v>
      </c>
      <c r="F536">
        <v>4.3711000000000002</v>
      </c>
    </row>
    <row r="537" spans="1:10" x14ac:dyDescent="0.2">
      <c r="B537" s="88" t="s">
        <v>3</v>
      </c>
      <c r="E537">
        <v>2.1941999999999999</v>
      </c>
      <c r="F537">
        <v>3.0924999999999998</v>
      </c>
      <c r="G537">
        <f t="shared" si="61"/>
        <v>2.6739333333333337</v>
      </c>
      <c r="H537">
        <f t="shared" si="62"/>
        <v>3.133</v>
      </c>
      <c r="I537">
        <f t="shared" si="63"/>
        <v>0.34770266565515934</v>
      </c>
      <c r="J537">
        <f t="shared" si="64"/>
        <v>2.5678157600921778E-2</v>
      </c>
    </row>
    <row r="538" spans="1:10" x14ac:dyDescent="0.2">
      <c r="B538" s="88" t="s">
        <v>3</v>
      </c>
      <c r="E538">
        <v>1.9570000000000001</v>
      </c>
      <c r="F538">
        <v>3.0596000000000001</v>
      </c>
    </row>
    <row r="539" spans="1:10" x14ac:dyDescent="0.2">
      <c r="B539" s="89" t="s">
        <v>3</v>
      </c>
      <c r="E539">
        <v>3.8706</v>
      </c>
      <c r="F539">
        <v>3.2063999999999999</v>
      </c>
    </row>
    <row r="540" spans="1:10" x14ac:dyDescent="0.2">
      <c r="B540" s="88" t="s">
        <v>4</v>
      </c>
      <c r="E540">
        <v>2.1067999999999998</v>
      </c>
      <c r="F540">
        <v>9.0013000000000005</v>
      </c>
      <c r="G540">
        <f t="shared" si="61"/>
        <v>1.0649333333333333</v>
      </c>
      <c r="H540">
        <f t="shared" si="62"/>
        <v>32.396599999999999</v>
      </c>
      <c r="I540">
        <f t="shared" si="63"/>
        <v>0.3019586015284827</v>
      </c>
      <c r="J540">
        <f t="shared" si="64"/>
        <v>4.8999755937411811</v>
      </c>
    </row>
    <row r="541" spans="1:10" x14ac:dyDescent="0.2">
      <c r="B541" s="88" t="s">
        <v>4</v>
      </c>
      <c r="E541">
        <v>0.46339999999999998</v>
      </c>
      <c r="F541">
        <v>38.1967</v>
      </c>
    </row>
    <row r="542" spans="1:10" x14ac:dyDescent="0.2">
      <c r="B542" s="89" t="s">
        <v>4</v>
      </c>
      <c r="E542">
        <v>0.62460000000000004</v>
      </c>
      <c r="F542">
        <v>26.596499999999999</v>
      </c>
    </row>
    <row r="543" spans="1:10" x14ac:dyDescent="0.2">
      <c r="B543" s="88" t="s">
        <v>5</v>
      </c>
      <c r="E543">
        <v>1.234</v>
      </c>
      <c r="F543">
        <v>2.1568000000000001</v>
      </c>
      <c r="G543">
        <f t="shared" si="61"/>
        <v>2.2583000000000002</v>
      </c>
      <c r="H543">
        <f t="shared" si="62"/>
        <v>1.0077</v>
      </c>
      <c r="I543">
        <f t="shared" si="63"/>
        <v>0.30022459555768849</v>
      </c>
      <c r="J543">
        <f t="shared" si="64"/>
        <v>0.23786257548175752</v>
      </c>
    </row>
    <row r="544" spans="1:10" x14ac:dyDescent="0.2">
      <c r="B544" s="88" t="s">
        <v>5</v>
      </c>
      <c r="E544">
        <v>2.9264000000000001</v>
      </c>
      <c r="F544">
        <v>1.2705</v>
      </c>
    </row>
    <row r="545" spans="1:10" x14ac:dyDescent="0.2">
      <c r="B545" s="89" t="s">
        <v>5</v>
      </c>
      <c r="E545">
        <v>2.6145</v>
      </c>
      <c r="F545">
        <v>0.74490000000000001</v>
      </c>
    </row>
    <row r="546" spans="1:10" x14ac:dyDescent="0.2">
      <c r="B546" s="88" t="s">
        <v>6</v>
      </c>
      <c r="E546">
        <v>117.6335</v>
      </c>
      <c r="F546">
        <v>1.3815</v>
      </c>
      <c r="G546">
        <f t="shared" si="61"/>
        <v>191.82429999999999</v>
      </c>
      <c r="H546">
        <f t="shared" si="62"/>
        <v>0.97784999999999989</v>
      </c>
      <c r="I546">
        <f t="shared" si="63"/>
        <v>32.235216963180726</v>
      </c>
      <c r="J546">
        <f t="shared" si="64"/>
        <v>8.1839049359092614E-2</v>
      </c>
    </row>
    <row r="547" spans="1:10" x14ac:dyDescent="0.2">
      <c r="B547" s="88" t="s">
        <v>6</v>
      </c>
      <c r="E547">
        <v>156.64400000000001</v>
      </c>
      <c r="F547">
        <v>1.0550999999999999</v>
      </c>
    </row>
    <row r="548" spans="1:10" x14ac:dyDescent="0.2">
      <c r="B548" s="89" t="s">
        <v>6</v>
      </c>
      <c r="E548">
        <v>301.19540000000001</v>
      </c>
      <c r="F548">
        <v>0.90059999999999996</v>
      </c>
    </row>
    <row r="549" spans="1:10" x14ac:dyDescent="0.2">
      <c r="A549" s="27">
        <v>42917</v>
      </c>
      <c r="B549" s="87" t="s">
        <v>2</v>
      </c>
      <c r="E549">
        <v>1.7166999999999999</v>
      </c>
      <c r="F549">
        <v>3.0346000000000002</v>
      </c>
      <c r="G549">
        <f t="shared" si="61"/>
        <v>1.9070666666666665</v>
      </c>
      <c r="H549">
        <f t="shared" si="62"/>
        <v>3.3444000000000003</v>
      </c>
      <c r="I549">
        <f t="shared" si="63"/>
        <v>6.1744458440803819E-2</v>
      </c>
      <c r="J549">
        <f t="shared" si="64"/>
        <v>0.10068408973579651</v>
      </c>
    </row>
    <row r="550" spans="1:10" x14ac:dyDescent="0.2">
      <c r="B550" s="88" t="s">
        <v>2</v>
      </c>
      <c r="E550">
        <v>1.9177999999999999</v>
      </c>
      <c r="F550">
        <v>3.101</v>
      </c>
    </row>
    <row r="551" spans="1:10" x14ac:dyDescent="0.2">
      <c r="B551" s="89" t="s">
        <v>2</v>
      </c>
      <c r="E551">
        <v>2.0867</v>
      </c>
      <c r="F551">
        <v>3.5878000000000001</v>
      </c>
    </row>
    <row r="552" spans="1:10" x14ac:dyDescent="0.2">
      <c r="B552" s="88" t="s">
        <v>3</v>
      </c>
      <c r="E552">
        <v>4.6759000000000004</v>
      </c>
      <c r="F552">
        <v>2.9176000000000002</v>
      </c>
      <c r="G552">
        <f t="shared" si="61"/>
        <v>4.1739000000000006</v>
      </c>
      <c r="H552">
        <f t="shared" si="62"/>
        <v>3.0471500000000002</v>
      </c>
      <c r="I552">
        <f t="shared" si="63"/>
        <v>0.61935856156008484</v>
      </c>
      <c r="J552">
        <f t="shared" si="64"/>
        <v>0.13094541837190193</v>
      </c>
    </row>
    <row r="553" spans="1:10" x14ac:dyDescent="0.2">
      <c r="B553" s="88" t="s">
        <v>3</v>
      </c>
      <c r="E553">
        <v>5.7294</v>
      </c>
      <c r="F553">
        <v>3.4327999999999999</v>
      </c>
    </row>
    <row r="554" spans="1:10" x14ac:dyDescent="0.2">
      <c r="B554" s="89" t="s">
        <v>3</v>
      </c>
      <c r="E554">
        <v>2.1164000000000001</v>
      </c>
      <c r="F554">
        <v>2.6615000000000002</v>
      </c>
    </row>
    <row r="555" spans="1:10" x14ac:dyDescent="0.2">
      <c r="B555" s="88" t="s">
        <v>4</v>
      </c>
      <c r="E555">
        <v>2.0047999999999999</v>
      </c>
      <c r="F555">
        <v>7.4114000000000004</v>
      </c>
      <c r="G555">
        <f t="shared" si="61"/>
        <v>0.88973333333333315</v>
      </c>
      <c r="H555">
        <f t="shared" si="62"/>
        <v>36.952950000000001</v>
      </c>
      <c r="I555">
        <f t="shared" si="63"/>
        <v>0.32241179040567464</v>
      </c>
      <c r="J555">
        <f t="shared" si="64"/>
        <v>5.6852990170881688</v>
      </c>
    </row>
    <row r="556" spans="1:10" x14ac:dyDescent="0.2">
      <c r="B556" s="88" t="s">
        <v>4</v>
      </c>
      <c r="E556">
        <v>0.3871</v>
      </c>
      <c r="F556">
        <v>36.902299999999997</v>
      </c>
    </row>
    <row r="557" spans="1:10" x14ac:dyDescent="0.2">
      <c r="B557" s="89" t="s">
        <v>4</v>
      </c>
      <c r="E557">
        <v>0.27729999999999999</v>
      </c>
      <c r="F557">
        <v>37.003599999999999</v>
      </c>
    </row>
    <row r="558" spans="1:10" x14ac:dyDescent="0.2">
      <c r="B558" s="88" t="s">
        <v>5</v>
      </c>
      <c r="E558">
        <v>2.0123000000000002</v>
      </c>
      <c r="F558">
        <v>0.92810000000000004</v>
      </c>
      <c r="G558">
        <f t="shared" si="61"/>
        <v>1.7629999999999999</v>
      </c>
      <c r="H558">
        <f t="shared" si="62"/>
        <v>1.06975</v>
      </c>
      <c r="I558">
        <f t="shared" si="63"/>
        <v>7.6071216632837599E-2</v>
      </c>
      <c r="J558">
        <f t="shared" si="64"/>
        <v>0.19958711919397043</v>
      </c>
    </row>
    <row r="559" spans="1:10" x14ac:dyDescent="0.2">
      <c r="B559" s="88" t="s">
        <v>5</v>
      </c>
      <c r="E559">
        <v>1.7122999999999999</v>
      </c>
      <c r="F559">
        <v>0.47660000000000002</v>
      </c>
    </row>
    <row r="560" spans="1:10" x14ac:dyDescent="0.2">
      <c r="B560" s="89" t="s">
        <v>5</v>
      </c>
      <c r="E560">
        <v>1.5644</v>
      </c>
      <c r="F560">
        <v>1.6629</v>
      </c>
    </row>
    <row r="561" spans="1:16" x14ac:dyDescent="0.2">
      <c r="B561" s="88" t="s">
        <v>6</v>
      </c>
      <c r="E561">
        <v>77.1875</v>
      </c>
      <c r="F561">
        <v>0.65249999999999997</v>
      </c>
      <c r="G561">
        <f t="shared" si="61"/>
        <v>46.698800000000006</v>
      </c>
      <c r="H561">
        <f t="shared" si="62"/>
        <v>1.4068000000000001</v>
      </c>
      <c r="I561">
        <f t="shared" si="63"/>
        <v>8.869524077987494</v>
      </c>
      <c r="J561">
        <f t="shared" si="64"/>
        <v>0.25539953957439859</v>
      </c>
      <c r="L561" s="83"/>
      <c r="M561" s="83"/>
      <c r="N561" s="83"/>
      <c r="O561" s="83"/>
    </row>
    <row r="562" spans="1:16" x14ac:dyDescent="0.2">
      <c r="B562" s="88" t="s">
        <v>6</v>
      </c>
      <c r="E562">
        <v>28.161200000000001</v>
      </c>
      <c r="F562">
        <v>2.0371999999999999</v>
      </c>
      <c r="L562" s="83"/>
      <c r="M562" s="83"/>
      <c r="N562" s="83"/>
      <c r="O562" s="83"/>
    </row>
    <row r="563" spans="1:16" x14ac:dyDescent="0.2">
      <c r="B563" s="89" t="s">
        <v>6</v>
      </c>
      <c r="E563">
        <v>34.747700000000002</v>
      </c>
      <c r="F563">
        <v>0.77639999999999998</v>
      </c>
      <c r="L563" s="83"/>
      <c r="M563" s="83"/>
      <c r="N563" s="83"/>
      <c r="O563" s="83"/>
    </row>
    <row r="564" spans="1:16" x14ac:dyDescent="0.2">
      <c r="A564" s="27">
        <v>42924</v>
      </c>
      <c r="B564" s="87" t="s">
        <v>2</v>
      </c>
      <c r="E564">
        <v>3.2694999999999999</v>
      </c>
      <c r="F564">
        <v>4.0852000000000004</v>
      </c>
      <c r="G564">
        <f t="shared" ref="G564:G606" si="65">AVERAGE(E564:E566)</f>
        <v>2.4723333333333333</v>
      </c>
      <c r="H564">
        <f t="shared" ref="H564:H606" si="66">AVERAGE(F565:F566)</f>
        <v>3.8314500000000002</v>
      </c>
      <c r="I564">
        <f t="shared" ref="I564:I606" si="67">_xlfn.STDEV.S(E564:E566)/3</f>
        <v>0.23704039115103812</v>
      </c>
      <c r="J564">
        <f t="shared" ref="J564:J606" si="68">_xlfn.STDEV.S(F564:F566)/3</f>
        <v>8.8396910034818074E-2</v>
      </c>
      <c r="L564" s="83"/>
      <c r="M564" s="83"/>
      <c r="N564" s="83"/>
      <c r="O564" s="83"/>
    </row>
    <row r="565" spans="1:16" x14ac:dyDescent="0.2">
      <c r="B565" s="88" t="s">
        <v>2</v>
      </c>
      <c r="E565">
        <v>1.9032</v>
      </c>
      <c r="F565">
        <v>3.6103999999999998</v>
      </c>
      <c r="L565" s="83"/>
      <c r="M565" s="83"/>
      <c r="N565" s="83"/>
      <c r="O565" s="83"/>
    </row>
    <row r="566" spans="1:16" x14ac:dyDescent="0.2">
      <c r="B566" s="89" t="s">
        <v>2</v>
      </c>
      <c r="E566">
        <v>2.2443</v>
      </c>
      <c r="F566">
        <v>4.0525000000000002</v>
      </c>
    </row>
    <row r="567" spans="1:16" x14ac:dyDescent="0.2">
      <c r="B567" s="88" t="s">
        <v>3</v>
      </c>
      <c r="E567">
        <v>2.5771000000000002</v>
      </c>
      <c r="F567">
        <v>2.9076</v>
      </c>
      <c r="G567">
        <f t="shared" si="65"/>
        <v>2.9985666666666666</v>
      </c>
      <c r="H567">
        <f t="shared" si="66"/>
        <v>3.15245</v>
      </c>
      <c r="I567">
        <f t="shared" si="67"/>
        <v>0.65198604052313647</v>
      </c>
      <c r="J567">
        <f t="shared" si="68"/>
        <v>9.7085565544199337E-2</v>
      </c>
    </row>
    <row r="568" spans="1:16" x14ac:dyDescent="0.2">
      <c r="B568" s="88" t="s">
        <v>3</v>
      </c>
      <c r="E568">
        <v>1.2877000000000001</v>
      </c>
      <c r="F568">
        <v>2.8978000000000002</v>
      </c>
    </row>
    <row r="569" spans="1:16" x14ac:dyDescent="0.2">
      <c r="B569" s="89" t="s">
        <v>3</v>
      </c>
      <c r="E569">
        <v>5.1308999999999996</v>
      </c>
      <c r="F569">
        <v>3.4070999999999998</v>
      </c>
    </row>
    <row r="570" spans="1:16" x14ac:dyDescent="0.2">
      <c r="B570" s="88" t="s">
        <v>4</v>
      </c>
      <c r="E570">
        <v>0.34279999999999999</v>
      </c>
      <c r="F570">
        <v>35.3065</v>
      </c>
      <c r="G570">
        <f t="shared" si="65"/>
        <v>0.33816666666666667</v>
      </c>
      <c r="H570">
        <f t="shared" si="66"/>
        <v>37.918149999999997</v>
      </c>
      <c r="I570">
        <f t="shared" si="67"/>
        <v>8.5881270324748883E-3</v>
      </c>
      <c r="J570">
        <f t="shared" si="68"/>
        <v>0.93651560644289955</v>
      </c>
    </row>
    <row r="571" spans="1:16" x14ac:dyDescent="0.2">
      <c r="B571" s="88" t="s">
        <v>4</v>
      </c>
      <c r="E571">
        <v>0.31040000000000001</v>
      </c>
      <c r="F571">
        <v>40.288800000000002</v>
      </c>
    </row>
    <row r="572" spans="1:16" x14ac:dyDescent="0.2">
      <c r="B572" s="89" t="s">
        <v>4</v>
      </c>
      <c r="E572">
        <v>0.36130000000000001</v>
      </c>
      <c r="F572">
        <v>35.547499999999999</v>
      </c>
    </row>
    <row r="573" spans="1:16" x14ac:dyDescent="0.2">
      <c r="B573" s="88" t="s">
        <v>5</v>
      </c>
      <c r="E573">
        <v>1.4839</v>
      </c>
      <c r="F573">
        <v>1.9624999999999999</v>
      </c>
      <c r="G573">
        <f t="shared" si="65"/>
        <v>1.4474</v>
      </c>
      <c r="H573">
        <f t="shared" si="66"/>
        <v>1.3620000000000001</v>
      </c>
      <c r="I573">
        <f t="shared" si="67"/>
        <v>9.662620417533424E-2</v>
      </c>
      <c r="J573">
        <f t="shared" si="68"/>
        <v>0.24224362698493171</v>
      </c>
    </row>
    <row r="574" spans="1:16" x14ac:dyDescent="0.2">
      <c r="B574" s="88" t="s">
        <v>5</v>
      </c>
      <c r="E574">
        <v>1.141</v>
      </c>
      <c r="F574">
        <v>2.0007000000000001</v>
      </c>
    </row>
    <row r="575" spans="1:16" x14ac:dyDescent="0.2">
      <c r="B575" s="89" t="s">
        <v>5</v>
      </c>
      <c r="E575">
        <v>1.7173</v>
      </c>
      <c r="F575">
        <v>0.72330000000000005</v>
      </c>
      <c r="P575" s="83"/>
    </row>
    <row r="576" spans="1:16" x14ac:dyDescent="0.2">
      <c r="B576" s="88" t="s">
        <v>6</v>
      </c>
      <c r="E576">
        <v>61.875100000000003</v>
      </c>
      <c r="F576">
        <v>0.9405</v>
      </c>
      <c r="G576">
        <f t="shared" si="65"/>
        <v>30.834233333333334</v>
      </c>
      <c r="H576">
        <f t="shared" si="66"/>
        <v>1.8507500000000001</v>
      </c>
      <c r="I576">
        <f t="shared" si="67"/>
        <v>9.8121262406005307</v>
      </c>
      <c r="J576">
        <f t="shared" si="68"/>
        <v>0.19354010303159797</v>
      </c>
    </row>
    <row r="577" spans="1:10" x14ac:dyDescent="0.2">
      <c r="B577" s="88" t="s">
        <v>6</v>
      </c>
      <c r="E577">
        <v>27.307500000000001</v>
      </c>
      <c r="F577">
        <v>1.6039000000000001</v>
      </c>
    </row>
    <row r="578" spans="1:10" x14ac:dyDescent="0.2">
      <c r="B578" s="89" t="s">
        <v>6</v>
      </c>
      <c r="E578">
        <v>3.3201000000000001</v>
      </c>
      <c r="F578">
        <v>2.0975999999999999</v>
      </c>
    </row>
    <row r="579" spans="1:10" x14ac:dyDescent="0.2">
      <c r="A579" s="27">
        <v>42940</v>
      </c>
      <c r="B579" s="87" t="s">
        <v>2</v>
      </c>
      <c r="E579">
        <v>4.4204999999999997</v>
      </c>
      <c r="F579">
        <v>4.8971</v>
      </c>
      <c r="G579">
        <f t="shared" si="65"/>
        <v>2.8235333333333332</v>
      </c>
      <c r="H579">
        <f t="shared" si="66"/>
        <v>3.2846000000000002</v>
      </c>
      <c r="I579">
        <f t="shared" si="67"/>
        <v>0.47294829683748879</v>
      </c>
      <c r="J579">
        <f t="shared" si="68"/>
        <v>0.32547232515905888</v>
      </c>
    </row>
    <row r="580" spans="1:10" x14ac:dyDescent="0.2">
      <c r="B580" s="88" t="s">
        <v>2</v>
      </c>
      <c r="E580">
        <v>2.3418999999999999</v>
      </c>
      <c r="F580">
        <v>3.5790000000000002</v>
      </c>
    </row>
    <row r="581" spans="1:10" x14ac:dyDescent="0.2">
      <c r="B581" s="89" t="s">
        <v>2</v>
      </c>
      <c r="E581">
        <v>1.7081999999999999</v>
      </c>
      <c r="F581">
        <v>2.9902000000000002</v>
      </c>
    </row>
    <row r="582" spans="1:10" x14ac:dyDescent="0.2">
      <c r="B582" s="88" t="s">
        <v>3</v>
      </c>
      <c r="E582">
        <v>2.0326</v>
      </c>
      <c r="F582">
        <v>2.6757</v>
      </c>
      <c r="G582">
        <f t="shared" si="65"/>
        <v>3.9841666666666669</v>
      </c>
      <c r="H582">
        <f t="shared" si="66"/>
        <v>2.9819499999999999</v>
      </c>
      <c r="I582">
        <f t="shared" si="67"/>
        <v>0.74330089341272032</v>
      </c>
      <c r="J582">
        <f t="shared" si="68"/>
        <v>8.8821571037003597E-2</v>
      </c>
    </row>
    <row r="583" spans="1:10" x14ac:dyDescent="0.2">
      <c r="B583" s="88" t="s">
        <v>3</v>
      </c>
      <c r="E583">
        <v>6.4146000000000001</v>
      </c>
      <c r="F583">
        <v>2.7826</v>
      </c>
    </row>
    <row r="584" spans="1:10" x14ac:dyDescent="0.2">
      <c r="B584" s="89" t="s">
        <v>3</v>
      </c>
      <c r="E584">
        <v>3.5053000000000001</v>
      </c>
      <c r="F584">
        <v>3.1812999999999998</v>
      </c>
    </row>
    <row r="585" spans="1:10" x14ac:dyDescent="0.2">
      <c r="B585" s="88" t="s">
        <v>4</v>
      </c>
      <c r="E585">
        <v>0.32679999999999998</v>
      </c>
      <c r="F585">
        <v>45.959499999999998</v>
      </c>
      <c r="G585">
        <f t="shared" si="65"/>
        <v>0.84313333333333329</v>
      </c>
      <c r="H585">
        <f t="shared" si="66"/>
        <v>22.83145</v>
      </c>
      <c r="I585">
        <f t="shared" si="67"/>
        <v>0.21906078388665795</v>
      </c>
      <c r="J585">
        <f t="shared" si="68"/>
        <v>7.461426977685524</v>
      </c>
    </row>
    <row r="586" spans="1:10" x14ac:dyDescent="0.2">
      <c r="B586" s="88" t="s">
        <v>4</v>
      </c>
      <c r="E586">
        <v>1.5829</v>
      </c>
      <c r="F586">
        <v>4.8661000000000003</v>
      </c>
    </row>
    <row r="587" spans="1:10" x14ac:dyDescent="0.2">
      <c r="B587" s="89" t="s">
        <v>4</v>
      </c>
      <c r="E587">
        <v>0.61970000000000003</v>
      </c>
      <c r="F587">
        <v>40.796799999999998</v>
      </c>
    </row>
    <row r="588" spans="1:10" x14ac:dyDescent="0.2">
      <c r="B588" s="88" t="s">
        <v>5</v>
      </c>
      <c r="E588">
        <v>2.2629999999999999</v>
      </c>
      <c r="F588">
        <v>1.3016000000000001</v>
      </c>
      <c r="G588">
        <f t="shared" si="65"/>
        <v>1.7907999999999999</v>
      </c>
      <c r="H588">
        <f t="shared" si="66"/>
        <v>1.8368000000000002</v>
      </c>
      <c r="I588">
        <f t="shared" si="67"/>
        <v>0.13888351234037841</v>
      </c>
      <c r="J588">
        <f t="shared" si="68"/>
        <v>0.21454158881982133</v>
      </c>
    </row>
    <row r="589" spans="1:10" x14ac:dyDescent="0.2">
      <c r="B589" s="88" t="s">
        <v>5</v>
      </c>
      <c r="E589">
        <v>1.4749000000000001</v>
      </c>
      <c r="F589">
        <v>1.2722</v>
      </c>
    </row>
    <row r="590" spans="1:10" x14ac:dyDescent="0.2">
      <c r="B590" s="89" t="s">
        <v>5</v>
      </c>
      <c r="E590">
        <v>1.6345000000000001</v>
      </c>
      <c r="F590">
        <v>2.4014000000000002</v>
      </c>
    </row>
    <row r="591" spans="1:10" x14ac:dyDescent="0.2">
      <c r="B591" s="88" t="s">
        <v>6</v>
      </c>
      <c r="E591">
        <v>102.4192</v>
      </c>
      <c r="F591">
        <v>2.8281000000000001</v>
      </c>
      <c r="G591">
        <f t="shared" si="65"/>
        <v>97.144233333333332</v>
      </c>
      <c r="H591">
        <f t="shared" si="66"/>
        <v>2.5734500000000002</v>
      </c>
      <c r="I591">
        <f t="shared" si="67"/>
        <v>1.5835881276860306</v>
      </c>
      <c r="J591">
        <f t="shared" si="68"/>
        <v>4.9227525422869477E-2</v>
      </c>
    </row>
    <row r="592" spans="1:10" x14ac:dyDescent="0.2">
      <c r="B592" s="88" t="s">
        <v>6</v>
      </c>
      <c r="E592">
        <v>95.810900000000004</v>
      </c>
      <c r="F592">
        <v>2.5874000000000001</v>
      </c>
    </row>
    <row r="593" spans="1:10" x14ac:dyDescent="0.2">
      <c r="B593" s="89" t="s">
        <v>6</v>
      </c>
      <c r="E593">
        <v>93.202600000000004</v>
      </c>
      <c r="F593">
        <v>2.5594999999999999</v>
      </c>
    </row>
    <row r="594" spans="1:10" x14ac:dyDescent="0.2">
      <c r="A594" s="27">
        <v>42948</v>
      </c>
      <c r="B594" s="87" t="s">
        <v>2</v>
      </c>
      <c r="E594">
        <v>3.1589999999999998</v>
      </c>
      <c r="F594">
        <v>5.8346</v>
      </c>
      <c r="G594">
        <f t="shared" si="65"/>
        <v>2.5200333333333331</v>
      </c>
      <c r="H594">
        <f t="shared" si="66"/>
        <v>4.1618999999999993</v>
      </c>
      <c r="I594">
        <f t="shared" si="67"/>
        <v>0.22555612835176289</v>
      </c>
      <c r="J594">
        <f t="shared" si="68"/>
        <v>0.34377211013068582</v>
      </c>
    </row>
    <row r="595" spans="1:10" x14ac:dyDescent="0.2">
      <c r="B595" s="88" t="s">
        <v>2</v>
      </c>
      <c r="E595">
        <v>1.8110999999999999</v>
      </c>
      <c r="F595">
        <v>3.8</v>
      </c>
    </row>
    <row r="596" spans="1:10" x14ac:dyDescent="0.2">
      <c r="B596" s="89" t="s">
        <v>2</v>
      </c>
      <c r="E596">
        <v>2.59</v>
      </c>
      <c r="F596">
        <v>4.5237999999999996</v>
      </c>
    </row>
    <row r="597" spans="1:10" x14ac:dyDescent="0.2">
      <c r="B597" s="88" t="s">
        <v>3</v>
      </c>
      <c r="E597">
        <v>3.5289000000000001</v>
      </c>
      <c r="F597">
        <v>3.0943999999999998</v>
      </c>
      <c r="G597">
        <f t="shared" si="65"/>
        <v>5.6794000000000002</v>
      </c>
      <c r="H597">
        <f t="shared" si="66"/>
        <v>3.6026499999999997</v>
      </c>
      <c r="I597">
        <f t="shared" si="67"/>
        <v>0.90847801355404945</v>
      </c>
      <c r="J597">
        <f t="shared" si="68"/>
        <v>0.21001799481984418</v>
      </c>
    </row>
    <row r="598" spans="1:10" x14ac:dyDescent="0.2">
      <c r="B598" s="88" t="s">
        <v>3</v>
      </c>
      <c r="E598">
        <v>8.7445000000000004</v>
      </c>
      <c r="F598">
        <v>4.1601999999999997</v>
      </c>
    </row>
    <row r="599" spans="1:10" x14ac:dyDescent="0.2">
      <c r="B599" s="89" t="s">
        <v>3</v>
      </c>
      <c r="E599">
        <v>4.7648000000000001</v>
      </c>
      <c r="F599">
        <v>3.0451000000000001</v>
      </c>
    </row>
    <row r="600" spans="1:10" x14ac:dyDescent="0.2">
      <c r="B600" s="88" t="s">
        <v>4</v>
      </c>
      <c r="E600">
        <v>0.43219999999999997</v>
      </c>
      <c r="F600">
        <v>24.628399999999999</v>
      </c>
      <c r="G600">
        <f t="shared" si="65"/>
        <v>0.42543333333333333</v>
      </c>
      <c r="H600">
        <f t="shared" si="66"/>
        <v>29.950050000000001</v>
      </c>
      <c r="I600">
        <f t="shared" si="67"/>
        <v>1.1418325102577356E-2</v>
      </c>
      <c r="J600">
        <f t="shared" si="68"/>
        <v>1.8243995524656897</v>
      </c>
    </row>
    <row r="601" spans="1:10" x14ac:dyDescent="0.2">
      <c r="B601" s="88" t="s">
        <v>4</v>
      </c>
      <c r="E601">
        <v>0.38829999999999998</v>
      </c>
      <c r="F601">
        <v>34.479500000000002</v>
      </c>
    </row>
    <row r="602" spans="1:10" x14ac:dyDescent="0.2">
      <c r="B602" s="89" t="s">
        <v>4</v>
      </c>
      <c r="E602">
        <v>0.45579999999999998</v>
      </c>
      <c r="F602">
        <v>25.4206</v>
      </c>
    </row>
    <row r="603" spans="1:10" x14ac:dyDescent="0.2">
      <c r="B603" s="88" t="s">
        <v>5</v>
      </c>
      <c r="E603">
        <v>1.2730999999999999</v>
      </c>
      <c r="F603">
        <v>1.7874000000000001</v>
      </c>
      <c r="G603">
        <f t="shared" si="65"/>
        <v>1.3888666666666667</v>
      </c>
      <c r="H603">
        <f t="shared" si="66"/>
        <v>2.3663499999999997</v>
      </c>
      <c r="I603">
        <f t="shared" si="67"/>
        <v>3.3459666155824991E-2</v>
      </c>
      <c r="J603">
        <f t="shared" si="68"/>
        <v>0.14824226542811317</v>
      </c>
    </row>
    <row r="604" spans="1:10" x14ac:dyDescent="0.2">
      <c r="B604" s="88" t="s">
        <v>5</v>
      </c>
      <c r="E604">
        <v>1.4418</v>
      </c>
      <c r="F604">
        <v>2.073</v>
      </c>
    </row>
    <row r="605" spans="1:10" x14ac:dyDescent="0.2">
      <c r="B605" s="89" t="s">
        <v>5</v>
      </c>
      <c r="E605">
        <v>1.4517</v>
      </c>
      <c r="F605">
        <v>2.6597</v>
      </c>
    </row>
    <row r="606" spans="1:10" x14ac:dyDescent="0.2">
      <c r="B606" s="88" t="s">
        <v>6</v>
      </c>
      <c r="E606">
        <v>61.162100000000002</v>
      </c>
      <c r="F606">
        <v>1.4244000000000001</v>
      </c>
      <c r="G606">
        <f t="shared" si="65"/>
        <v>44.664233333333335</v>
      </c>
      <c r="H606">
        <f t="shared" si="66"/>
        <v>1.9752000000000001</v>
      </c>
      <c r="I606">
        <f t="shared" si="67"/>
        <v>8.8897792492485657</v>
      </c>
      <c r="J606">
        <f t="shared" si="68"/>
        <v>0.11948223484871862</v>
      </c>
    </row>
    <row r="607" spans="1:10" x14ac:dyDescent="0.2">
      <c r="B607" s="88" t="s">
        <v>6</v>
      </c>
      <c r="E607">
        <v>58.934600000000003</v>
      </c>
      <c r="F607">
        <v>1.8098000000000001</v>
      </c>
    </row>
    <row r="608" spans="1:10" x14ac:dyDescent="0.2">
      <c r="B608" s="89" t="s">
        <v>6</v>
      </c>
      <c r="E608">
        <v>13.896000000000001</v>
      </c>
      <c r="F608">
        <v>2.1406000000000001</v>
      </c>
    </row>
  </sheetData>
  <pageMargins left="0.7" right="0.7" top="0.75" bottom="0.75" header="0.3" footer="0.3"/>
  <pageSetup orientation="portrait" horizontalDpi="4294967292" verticalDpi="4294967292"/>
  <ignoredErrors>
    <ignoredError sqref="G279:J32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11CB-A50D-324D-A5E7-66F82F4456A2}">
  <dimension ref="A1:E41"/>
  <sheetViews>
    <sheetView tabSelected="1" workbookViewId="0">
      <selection activeCell="C1" sqref="C1:C1048576"/>
    </sheetView>
  </sheetViews>
  <sheetFormatPr baseColWidth="10" defaultRowHeight="15" x14ac:dyDescent="0.2"/>
  <cols>
    <col min="1" max="5" width="10.83203125" style="92"/>
  </cols>
  <sheetData>
    <row r="1" spans="1:5" ht="30" x14ac:dyDescent="0.2">
      <c r="A1" s="113" t="s">
        <v>0</v>
      </c>
      <c r="B1" s="112" t="s">
        <v>1</v>
      </c>
      <c r="C1" s="38" t="s">
        <v>133</v>
      </c>
      <c r="D1" s="38" t="s">
        <v>134</v>
      </c>
      <c r="E1" s="38" t="s">
        <v>135</v>
      </c>
    </row>
    <row r="2" spans="1:5" x14ac:dyDescent="0.2">
      <c r="A2" s="93">
        <v>42468</v>
      </c>
      <c r="B2" s="9" t="s">
        <v>2</v>
      </c>
      <c r="C2" s="20">
        <v>6.2</v>
      </c>
      <c r="D2" s="20">
        <v>0.55000000000000004</v>
      </c>
      <c r="E2" s="94" t="s">
        <v>21</v>
      </c>
    </row>
    <row r="3" spans="1:5" x14ac:dyDescent="0.2">
      <c r="A3" s="93">
        <v>42468</v>
      </c>
      <c r="B3" s="9" t="s">
        <v>3</v>
      </c>
      <c r="C3" s="94"/>
      <c r="D3" s="20">
        <v>0.22</v>
      </c>
      <c r="E3" s="20">
        <v>0.124</v>
      </c>
    </row>
    <row r="4" spans="1:5" x14ac:dyDescent="0.2">
      <c r="A4" s="93">
        <v>42468</v>
      </c>
      <c r="B4" s="9" t="s">
        <v>4</v>
      </c>
      <c r="C4" s="20">
        <v>3.18</v>
      </c>
      <c r="D4" s="20">
        <v>0.20200000000000001</v>
      </c>
      <c r="E4" s="20">
        <v>0.10299999999999999</v>
      </c>
    </row>
    <row r="5" spans="1:5" x14ac:dyDescent="0.2">
      <c r="A5" s="93">
        <v>42468</v>
      </c>
      <c r="B5" s="9" t="s">
        <v>5</v>
      </c>
      <c r="C5" s="94"/>
      <c r="D5" s="20">
        <v>0.77</v>
      </c>
      <c r="E5" s="94"/>
    </row>
    <row r="6" spans="1:5" x14ac:dyDescent="0.2">
      <c r="A6" s="93">
        <v>42468</v>
      </c>
      <c r="B6" s="9" t="s">
        <v>6</v>
      </c>
      <c r="C6" s="20">
        <v>11.05</v>
      </c>
      <c r="D6" s="20">
        <v>0.93</v>
      </c>
      <c r="E6" s="94"/>
    </row>
    <row r="7" spans="1:5" x14ac:dyDescent="0.2">
      <c r="A7" s="93">
        <v>42475</v>
      </c>
      <c r="B7" s="9" t="s">
        <v>2</v>
      </c>
      <c r="C7" s="94">
        <v>5.62</v>
      </c>
      <c r="D7" s="94">
        <v>0.42899999999999999</v>
      </c>
      <c r="E7" s="94">
        <v>0.35099999999999998</v>
      </c>
    </row>
    <row r="8" spans="1:5" x14ac:dyDescent="0.2">
      <c r="A8" s="93">
        <v>42475</v>
      </c>
      <c r="B8" s="9" t="s">
        <v>3</v>
      </c>
      <c r="C8" s="94">
        <v>2.5099999999999998</v>
      </c>
      <c r="D8" s="94">
        <v>0.17399999999999999</v>
      </c>
      <c r="E8" s="94">
        <v>0.182</v>
      </c>
    </row>
    <row r="9" spans="1:5" x14ac:dyDescent="0.2">
      <c r="A9" s="93">
        <v>42475</v>
      </c>
      <c r="B9" s="9" t="s">
        <v>4</v>
      </c>
      <c r="C9" s="20">
        <v>3.18</v>
      </c>
      <c r="D9" s="20">
        <v>0.23599999999999999</v>
      </c>
      <c r="E9" s="20">
        <v>0.111</v>
      </c>
    </row>
    <row r="10" spans="1:5" x14ac:dyDescent="0.2">
      <c r="A10" s="93">
        <v>42475</v>
      </c>
      <c r="B10" s="9" t="s">
        <v>5</v>
      </c>
      <c r="C10" s="94"/>
      <c r="D10" s="20">
        <v>0.49199999999999999</v>
      </c>
      <c r="E10" s="94"/>
    </row>
    <row r="11" spans="1:5" x14ac:dyDescent="0.2">
      <c r="A11" s="93">
        <v>42475</v>
      </c>
      <c r="B11" s="9" t="s">
        <v>6</v>
      </c>
      <c r="C11" s="20">
        <v>10.78</v>
      </c>
      <c r="D11" s="20">
        <v>0.69099999999999995</v>
      </c>
      <c r="E11" s="94"/>
    </row>
    <row r="12" spans="1:5" x14ac:dyDescent="0.2">
      <c r="A12" s="93">
        <v>42482</v>
      </c>
      <c r="B12" s="9" t="s">
        <v>2</v>
      </c>
      <c r="C12" s="86">
        <v>6</v>
      </c>
      <c r="D12" s="20">
        <v>0.49</v>
      </c>
      <c r="E12" s="20">
        <v>0.158</v>
      </c>
    </row>
    <row r="13" spans="1:5" x14ac:dyDescent="0.2">
      <c r="A13" s="93">
        <v>42482</v>
      </c>
      <c r="B13" s="9" t="s">
        <v>3</v>
      </c>
      <c r="C13" s="20">
        <v>2.4500000000000002</v>
      </c>
      <c r="D13" s="20">
        <v>0.19</v>
      </c>
      <c r="E13" s="20">
        <v>0.22</v>
      </c>
    </row>
    <row r="14" spans="1:5" x14ac:dyDescent="0.2">
      <c r="A14" s="93">
        <v>42482</v>
      </c>
      <c r="B14" s="9" t="s">
        <v>4</v>
      </c>
      <c r="C14" s="20">
        <v>3.18</v>
      </c>
      <c r="D14" s="20">
        <v>0.22</v>
      </c>
      <c r="E14" s="20">
        <v>8.3000000000000004E-2</v>
      </c>
    </row>
    <row r="15" spans="1:5" x14ac:dyDescent="0.2">
      <c r="A15" s="93">
        <v>42482</v>
      </c>
      <c r="B15" s="9" t="s">
        <v>5</v>
      </c>
      <c r="C15" s="20">
        <v>8.1</v>
      </c>
      <c r="D15" s="20">
        <v>0.56999999999999995</v>
      </c>
      <c r="E15" s="20">
        <v>6.2E-2</v>
      </c>
    </row>
    <row r="16" spans="1:5" x14ac:dyDescent="0.2">
      <c r="A16" s="93">
        <v>42482</v>
      </c>
      <c r="B16" s="9" t="s">
        <v>6</v>
      </c>
      <c r="C16" s="20">
        <v>10.9</v>
      </c>
      <c r="D16" s="20">
        <v>0.65600000000000003</v>
      </c>
      <c r="E16" s="20">
        <v>7.8E-2</v>
      </c>
    </row>
    <row r="17" spans="1:5" x14ac:dyDescent="0.2">
      <c r="A17" s="93">
        <v>42489</v>
      </c>
      <c r="B17" s="9" t="s">
        <v>2</v>
      </c>
      <c r="C17" s="20">
        <v>6.19</v>
      </c>
      <c r="D17" s="20">
        <v>0.42</v>
      </c>
      <c r="E17" s="111">
        <f>1/6.2</f>
        <v>0.16129032258064516</v>
      </c>
    </row>
    <row r="18" spans="1:5" x14ac:dyDescent="0.2">
      <c r="A18" s="93">
        <v>42489</v>
      </c>
      <c r="B18" s="9" t="s">
        <v>3</v>
      </c>
      <c r="C18" s="20">
        <v>2.4500000000000002</v>
      </c>
      <c r="D18" s="20">
        <v>0.15</v>
      </c>
      <c r="E18" s="111">
        <f>1/5.5</f>
        <v>0.18181818181818182</v>
      </c>
    </row>
    <row r="19" spans="1:5" x14ac:dyDescent="0.2">
      <c r="A19" s="93">
        <v>42489</v>
      </c>
      <c r="B19" s="9" t="s">
        <v>4</v>
      </c>
      <c r="C19" s="20">
        <v>3.18</v>
      </c>
      <c r="D19" s="20">
        <v>0.21</v>
      </c>
      <c r="E19" s="111">
        <f>1.8/10.1</f>
        <v>0.17821782178217824</v>
      </c>
    </row>
    <row r="20" spans="1:5" x14ac:dyDescent="0.2">
      <c r="A20" s="93">
        <v>42489</v>
      </c>
      <c r="B20" s="9" t="s">
        <v>5</v>
      </c>
      <c r="C20" s="20">
        <v>8.1</v>
      </c>
      <c r="D20" s="20">
        <v>0.5</v>
      </c>
      <c r="E20" s="111">
        <f>2/25.2</f>
        <v>7.9365079365079361E-2</v>
      </c>
    </row>
    <row r="21" spans="1:5" x14ac:dyDescent="0.2">
      <c r="A21" s="93">
        <v>42489</v>
      </c>
      <c r="B21" s="9" t="s">
        <v>6</v>
      </c>
      <c r="C21" s="20">
        <v>11.4</v>
      </c>
      <c r="D21" s="20">
        <v>0.71</v>
      </c>
      <c r="E21" s="111">
        <f>2/12.8</f>
        <v>0.15625</v>
      </c>
    </row>
    <row r="22" spans="1:5" x14ac:dyDescent="0.2">
      <c r="A22" s="93">
        <v>42496</v>
      </c>
      <c r="B22" s="9" t="s">
        <v>2</v>
      </c>
      <c r="C22" s="20">
        <v>6.03</v>
      </c>
      <c r="D22" s="20">
        <v>0.37</v>
      </c>
      <c r="E22" s="111">
        <f>1/9</f>
        <v>0.1111111111111111</v>
      </c>
    </row>
    <row r="23" spans="1:5" x14ac:dyDescent="0.2">
      <c r="A23" s="93">
        <v>42496</v>
      </c>
      <c r="B23" s="9" t="s">
        <v>3</v>
      </c>
      <c r="C23" s="20">
        <v>2.29</v>
      </c>
      <c r="D23" s="20">
        <v>0.115</v>
      </c>
      <c r="E23" s="111">
        <f>2/17.4</f>
        <v>0.1149425287356322</v>
      </c>
    </row>
    <row r="24" spans="1:5" x14ac:dyDescent="0.2">
      <c r="A24" s="93">
        <v>42496</v>
      </c>
      <c r="B24" s="9" t="s">
        <v>4</v>
      </c>
      <c r="C24" s="20">
        <v>3.18</v>
      </c>
      <c r="D24" s="20">
        <v>0.19500000000000001</v>
      </c>
      <c r="E24" s="111">
        <f>1.8/11</f>
        <v>0.16363636363636364</v>
      </c>
    </row>
    <row r="25" spans="1:5" x14ac:dyDescent="0.2">
      <c r="A25" s="93">
        <v>42496</v>
      </c>
      <c r="B25" s="9" t="s">
        <v>5</v>
      </c>
      <c r="C25" s="20">
        <v>8.01</v>
      </c>
      <c r="D25" s="20">
        <v>0.4</v>
      </c>
      <c r="E25" s="111">
        <f>2/26</f>
        <v>7.6923076923076927E-2</v>
      </c>
    </row>
    <row r="26" spans="1:5" x14ac:dyDescent="0.2">
      <c r="A26" s="93">
        <v>42496</v>
      </c>
      <c r="B26" s="9" t="s">
        <v>6</v>
      </c>
      <c r="C26" s="20">
        <v>10.84</v>
      </c>
      <c r="D26" s="20">
        <v>0.66</v>
      </c>
      <c r="E26" s="111">
        <f>2/14.3</f>
        <v>0.13986013986013984</v>
      </c>
    </row>
    <row r="27" spans="1:5" x14ac:dyDescent="0.2">
      <c r="A27" s="93">
        <v>42504</v>
      </c>
      <c r="B27" s="9" t="s">
        <v>2</v>
      </c>
      <c r="C27" s="94"/>
      <c r="D27" s="20">
        <v>0.40200000000000002</v>
      </c>
      <c r="E27" s="94"/>
    </row>
    <row r="28" spans="1:5" x14ac:dyDescent="0.2">
      <c r="A28" s="93">
        <v>42504</v>
      </c>
      <c r="B28" s="9" t="s">
        <v>3</v>
      </c>
      <c r="C28" s="94"/>
      <c r="D28" s="94">
        <v>0.21199999999999999</v>
      </c>
      <c r="E28" s="94"/>
    </row>
    <row r="29" spans="1:5" x14ac:dyDescent="0.2">
      <c r="A29" s="93">
        <v>42504</v>
      </c>
      <c r="B29" s="9" t="s">
        <v>4</v>
      </c>
      <c r="C29" s="94"/>
      <c r="D29" s="94">
        <v>0.191</v>
      </c>
      <c r="E29" s="94"/>
    </row>
    <row r="30" spans="1:5" x14ac:dyDescent="0.2">
      <c r="A30" s="93">
        <v>42504</v>
      </c>
      <c r="B30" s="9" t="s">
        <v>5</v>
      </c>
      <c r="C30" s="94"/>
      <c r="D30" s="94">
        <v>0.39900000000000002</v>
      </c>
      <c r="E30" s="94"/>
    </row>
    <row r="31" spans="1:5" x14ac:dyDescent="0.2">
      <c r="A31" s="93">
        <v>42504</v>
      </c>
      <c r="B31" s="9" t="s">
        <v>6</v>
      </c>
      <c r="C31" s="94">
        <v>11.58</v>
      </c>
      <c r="D31" s="94">
        <v>0.72799999999999998</v>
      </c>
      <c r="E31" s="94"/>
    </row>
    <row r="32" spans="1:5" x14ac:dyDescent="0.2">
      <c r="A32" s="93">
        <v>42510</v>
      </c>
      <c r="B32" s="9" t="s">
        <v>2</v>
      </c>
      <c r="C32" s="94">
        <v>6.3</v>
      </c>
      <c r="D32" s="94">
        <v>0.39300000000000002</v>
      </c>
      <c r="E32" s="110">
        <f>1/8.58</f>
        <v>0.11655011655011654</v>
      </c>
    </row>
    <row r="33" spans="1:5" x14ac:dyDescent="0.2">
      <c r="A33" s="93">
        <v>42510</v>
      </c>
      <c r="B33" s="9" t="s">
        <v>3</v>
      </c>
      <c r="C33" s="94">
        <v>2.4500000000000002</v>
      </c>
      <c r="D33" s="94">
        <v>0.20030000000000001</v>
      </c>
      <c r="E33" s="110">
        <f>1/7.42</f>
        <v>0.13477088948787061</v>
      </c>
    </row>
    <row r="34" spans="1:5" x14ac:dyDescent="0.2">
      <c r="A34" s="93">
        <v>42510</v>
      </c>
      <c r="B34" s="9" t="s">
        <v>4</v>
      </c>
      <c r="C34" s="94">
        <v>3.18</v>
      </c>
      <c r="D34" s="94">
        <v>0.21</v>
      </c>
      <c r="E34" s="110">
        <f>1.8/7.42</f>
        <v>0.24258760107816713</v>
      </c>
    </row>
    <row r="35" spans="1:5" x14ac:dyDescent="0.2">
      <c r="A35" s="93">
        <v>42510</v>
      </c>
      <c r="B35" s="9" t="s">
        <v>5</v>
      </c>
      <c r="C35" s="94">
        <v>8.0500000000000007</v>
      </c>
      <c r="D35" s="94">
        <v>0.48</v>
      </c>
      <c r="E35" s="110">
        <f>1/31.1</f>
        <v>3.215434083601286E-2</v>
      </c>
    </row>
    <row r="36" spans="1:5" x14ac:dyDescent="0.2">
      <c r="A36" s="93">
        <v>42510</v>
      </c>
      <c r="B36" s="9" t="s">
        <v>6</v>
      </c>
      <c r="C36" s="94">
        <v>10.85</v>
      </c>
      <c r="D36" s="94">
        <v>0.72799999999999998</v>
      </c>
      <c r="E36" s="110">
        <f>1/6.55</f>
        <v>0.15267175572519084</v>
      </c>
    </row>
    <row r="37" spans="1:5" x14ac:dyDescent="0.2">
      <c r="A37" s="93">
        <v>42546</v>
      </c>
      <c r="B37" s="9" t="s">
        <v>2</v>
      </c>
      <c r="C37" s="92">
        <v>5.9</v>
      </c>
      <c r="D37" s="29">
        <v>0.39</v>
      </c>
      <c r="E37" s="92">
        <f>2/11.45</f>
        <v>0.17467248908296945</v>
      </c>
    </row>
    <row r="38" spans="1:5" x14ac:dyDescent="0.2">
      <c r="A38" s="93">
        <v>42546</v>
      </c>
      <c r="B38" s="9" t="s">
        <v>3</v>
      </c>
      <c r="C38" s="92">
        <v>2.81</v>
      </c>
      <c r="D38" s="92">
        <v>0.31</v>
      </c>
      <c r="E38" s="92">
        <f>1/6.61</f>
        <v>0.15128593040847199</v>
      </c>
    </row>
    <row r="39" spans="1:5" x14ac:dyDescent="0.2">
      <c r="A39" s="93">
        <v>42546</v>
      </c>
      <c r="B39" s="9" t="s">
        <v>4</v>
      </c>
      <c r="D39" s="92">
        <v>0.2</v>
      </c>
      <c r="E39" s="92">
        <f>1/3.5</f>
        <v>0.2857142857142857</v>
      </c>
    </row>
    <row r="40" spans="1:5" x14ac:dyDescent="0.2">
      <c r="A40" s="93">
        <v>42546</v>
      </c>
      <c r="B40" s="9" t="s">
        <v>5</v>
      </c>
      <c r="C40" s="92">
        <v>8.39</v>
      </c>
      <c r="D40" s="92">
        <v>0.51</v>
      </c>
      <c r="E40" s="92">
        <f>2/3.95</f>
        <v>0.50632911392405056</v>
      </c>
    </row>
    <row r="41" spans="1:5" x14ac:dyDescent="0.2">
      <c r="A41" s="93">
        <v>42546</v>
      </c>
      <c r="B41" s="9" t="s">
        <v>6</v>
      </c>
      <c r="C41" s="92">
        <v>11.22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topLeftCell="C1" workbookViewId="0">
      <selection activeCell="N14" sqref="N14"/>
    </sheetView>
  </sheetViews>
  <sheetFormatPr baseColWidth="10" defaultColWidth="8.83203125" defaultRowHeight="15" x14ac:dyDescent="0.2"/>
  <cols>
    <col min="2" max="2" width="13.5" bestFit="1" customWidth="1"/>
    <col min="3" max="3" width="19.6640625" bestFit="1" customWidth="1"/>
    <col min="4" max="4" width="13.5" bestFit="1" customWidth="1"/>
    <col min="5" max="5" width="8.6640625" customWidth="1"/>
    <col min="6" max="6" width="15" bestFit="1" customWidth="1"/>
    <col min="7" max="7" width="10.33203125" bestFit="1" customWidth="1"/>
  </cols>
  <sheetData>
    <row r="1" spans="1:16" x14ac:dyDescent="0.2">
      <c r="A1" t="s">
        <v>136</v>
      </c>
    </row>
    <row r="2" spans="1:16" s="4" customFormat="1" ht="17" x14ac:dyDescent="0.2">
      <c r="B2" s="31" t="s">
        <v>121</v>
      </c>
      <c r="C2" s="31" t="s">
        <v>122</v>
      </c>
      <c r="D2" s="31" t="s">
        <v>125</v>
      </c>
      <c r="E2" s="31" t="s">
        <v>123</v>
      </c>
      <c r="F2" s="31" t="s">
        <v>126</v>
      </c>
      <c r="G2" s="31" t="s">
        <v>124</v>
      </c>
      <c r="H2" s="39" t="s">
        <v>128</v>
      </c>
      <c r="I2" s="39" t="s">
        <v>127</v>
      </c>
    </row>
    <row r="3" spans="1:16" x14ac:dyDescent="0.2">
      <c r="A3" s="41" t="s">
        <v>109</v>
      </c>
      <c r="B3" s="16">
        <v>1.2</v>
      </c>
      <c r="C3" s="16">
        <v>18.399999999999999</v>
      </c>
      <c r="D3" s="16">
        <v>13.81</v>
      </c>
      <c r="E3" s="16">
        <f>D3-B3</f>
        <v>12.610000000000001</v>
      </c>
      <c r="F3" s="16">
        <v>13.69</v>
      </c>
      <c r="G3" s="16">
        <f>F3-B3</f>
        <v>12.49</v>
      </c>
      <c r="H3" s="16">
        <f>E3-G3</f>
        <v>0.12000000000000099</v>
      </c>
      <c r="I3" s="25">
        <f>(H3/E3)*100</f>
        <v>0.95162569389374285</v>
      </c>
      <c r="J3" s="45">
        <f>AVERAGE(I3:I5)</f>
        <v>1.1365126595464685</v>
      </c>
    </row>
    <row r="4" spans="1:16" x14ac:dyDescent="0.2">
      <c r="A4" s="41" t="s">
        <v>110</v>
      </c>
      <c r="B4" s="16">
        <v>1.1000000000000001</v>
      </c>
      <c r="C4" s="16">
        <v>20.100000000000001</v>
      </c>
      <c r="D4" s="16">
        <v>15.07</v>
      </c>
      <c r="E4" s="16">
        <f t="shared" ref="E4:E14" si="0">D4-B4</f>
        <v>13.97</v>
      </c>
      <c r="F4" s="16">
        <v>14.9</v>
      </c>
      <c r="G4" s="16">
        <f t="shared" ref="G4:G14" si="1">F4-B4</f>
        <v>13.8</v>
      </c>
      <c r="H4" s="16">
        <f t="shared" ref="H4:H14" si="2">E4-G4</f>
        <v>0.16999999999999993</v>
      </c>
      <c r="I4" s="25">
        <f t="shared" ref="I4:I14" si="3">(H4/E4)*100</f>
        <v>1.2168933428775943</v>
      </c>
    </row>
    <row r="5" spans="1:16" x14ac:dyDescent="0.2">
      <c r="A5" s="42" t="s">
        <v>111</v>
      </c>
      <c r="B5" s="17">
        <v>1.1000000000000001</v>
      </c>
      <c r="C5" s="17">
        <v>22.6</v>
      </c>
      <c r="D5" s="17">
        <v>16.41</v>
      </c>
      <c r="E5" s="17">
        <f t="shared" si="0"/>
        <v>15.31</v>
      </c>
      <c r="F5" s="17">
        <v>16.22</v>
      </c>
      <c r="G5" s="17">
        <f t="shared" si="1"/>
        <v>15.12</v>
      </c>
      <c r="H5" s="17">
        <f t="shared" si="2"/>
        <v>0.19000000000000128</v>
      </c>
      <c r="I5" s="26">
        <f t="shared" si="3"/>
        <v>1.2410189418680684</v>
      </c>
    </row>
    <row r="6" spans="1:16" x14ac:dyDescent="0.2">
      <c r="A6" s="41" t="s">
        <v>112</v>
      </c>
      <c r="B6" s="16">
        <v>1.1000000000000001</v>
      </c>
      <c r="C6" s="16">
        <v>13.7</v>
      </c>
      <c r="D6" s="16">
        <v>5.25</v>
      </c>
      <c r="E6" s="16">
        <f t="shared" si="0"/>
        <v>4.1500000000000004</v>
      </c>
      <c r="F6" s="16">
        <v>4.82</v>
      </c>
      <c r="G6" s="16">
        <f t="shared" si="1"/>
        <v>3.72</v>
      </c>
      <c r="H6" s="16">
        <f t="shared" si="2"/>
        <v>0.43000000000000016</v>
      </c>
      <c r="I6" s="25">
        <f t="shared" si="3"/>
        <v>10.361445783132533</v>
      </c>
      <c r="J6" s="45">
        <f>AVERAGE(I6:I8)</f>
        <v>10.573385999599198</v>
      </c>
    </row>
    <row r="7" spans="1:16" x14ac:dyDescent="0.2">
      <c r="A7" s="41" t="s">
        <v>113</v>
      </c>
      <c r="B7" s="16">
        <v>1.1000000000000001</v>
      </c>
      <c r="C7" s="16">
        <v>14.7</v>
      </c>
      <c r="D7" s="16">
        <v>5.64</v>
      </c>
      <c r="E7" s="16">
        <f t="shared" si="0"/>
        <v>4.5399999999999991</v>
      </c>
      <c r="F7" s="16">
        <v>5.17</v>
      </c>
      <c r="G7" s="16">
        <f t="shared" si="1"/>
        <v>4.07</v>
      </c>
      <c r="H7" s="16">
        <f t="shared" si="2"/>
        <v>0.46999999999999886</v>
      </c>
      <c r="I7" s="25">
        <f t="shared" si="3"/>
        <v>10.352422907488963</v>
      </c>
    </row>
    <row r="8" spans="1:16" x14ac:dyDescent="0.2">
      <c r="A8" s="42" t="s">
        <v>114</v>
      </c>
      <c r="B8" s="17">
        <v>1.1000000000000001</v>
      </c>
      <c r="C8" s="17">
        <v>12.4</v>
      </c>
      <c r="D8" s="17">
        <v>4.28</v>
      </c>
      <c r="E8" s="17">
        <f t="shared" si="0"/>
        <v>3.18</v>
      </c>
      <c r="F8" s="17">
        <v>3.93</v>
      </c>
      <c r="G8" s="17">
        <f t="shared" si="1"/>
        <v>2.83</v>
      </c>
      <c r="H8" s="17">
        <f t="shared" si="2"/>
        <v>0.35000000000000009</v>
      </c>
      <c r="I8" s="26">
        <f t="shared" si="3"/>
        <v>11.006289308176102</v>
      </c>
    </row>
    <row r="9" spans="1:16" x14ac:dyDescent="0.2">
      <c r="A9" s="41" t="s">
        <v>115</v>
      </c>
      <c r="B9" s="16">
        <v>1.2</v>
      </c>
      <c r="C9" s="16">
        <v>20.8</v>
      </c>
      <c r="D9" s="16">
        <v>16.55</v>
      </c>
      <c r="E9" s="16">
        <f t="shared" si="0"/>
        <v>15.350000000000001</v>
      </c>
      <c r="F9" s="16">
        <v>16.47</v>
      </c>
      <c r="G9" s="16">
        <f t="shared" si="1"/>
        <v>15.27</v>
      </c>
      <c r="H9" s="16">
        <f t="shared" si="2"/>
        <v>8.0000000000001847E-2</v>
      </c>
      <c r="I9" s="25">
        <f t="shared" si="3"/>
        <v>0.52117263843649408</v>
      </c>
      <c r="J9" s="45">
        <f>AVERAGE(I9:I11)</f>
        <v>0.57262811294337845</v>
      </c>
      <c r="L9" t="s">
        <v>141</v>
      </c>
    </row>
    <row r="10" spans="1:16" x14ac:dyDescent="0.2">
      <c r="A10" s="41" t="s">
        <v>116</v>
      </c>
      <c r="B10" s="16">
        <v>1.2</v>
      </c>
      <c r="C10" s="16">
        <v>17.600000000000001</v>
      </c>
      <c r="D10" s="16">
        <v>14.22</v>
      </c>
      <c r="E10" s="16">
        <f t="shared" si="0"/>
        <v>13.020000000000001</v>
      </c>
      <c r="F10" s="16">
        <v>14.15</v>
      </c>
      <c r="G10" s="16">
        <f t="shared" si="1"/>
        <v>12.950000000000001</v>
      </c>
      <c r="H10" s="16">
        <f t="shared" si="2"/>
        <v>7.0000000000000284E-2</v>
      </c>
      <c r="I10" s="25">
        <f t="shared" si="3"/>
        <v>0.53763440860215261</v>
      </c>
      <c r="L10" s="16"/>
      <c r="M10" s="80" t="s">
        <v>139</v>
      </c>
      <c r="N10" s="80" t="s">
        <v>140</v>
      </c>
    </row>
    <row r="11" spans="1:16" x14ac:dyDescent="0.2">
      <c r="A11" s="42" t="s">
        <v>117</v>
      </c>
      <c r="B11" s="17">
        <v>1.1000000000000001</v>
      </c>
      <c r="C11" s="17">
        <v>22.3</v>
      </c>
      <c r="D11" s="17">
        <v>17.79</v>
      </c>
      <c r="E11" s="17">
        <f t="shared" si="0"/>
        <v>16.689999999999998</v>
      </c>
      <c r="F11" s="17">
        <v>17.68</v>
      </c>
      <c r="G11" s="17">
        <f t="shared" si="1"/>
        <v>16.579999999999998</v>
      </c>
      <c r="H11" s="17">
        <f t="shared" si="2"/>
        <v>0.10999999999999943</v>
      </c>
      <c r="I11" s="26">
        <f t="shared" si="3"/>
        <v>0.65907729179148855</v>
      </c>
      <c r="L11" s="80" t="s">
        <v>2</v>
      </c>
      <c r="M11" s="16">
        <v>0.56999999999999995</v>
      </c>
      <c r="N11" s="16">
        <v>3.65</v>
      </c>
    </row>
    <row r="12" spans="1:16" x14ac:dyDescent="0.2">
      <c r="A12" s="41" t="s">
        <v>118</v>
      </c>
      <c r="B12" s="16">
        <v>1.1000000000000001</v>
      </c>
      <c r="C12" s="40">
        <v>24</v>
      </c>
      <c r="D12" s="16">
        <v>16.59</v>
      </c>
      <c r="E12" s="16">
        <f t="shared" si="0"/>
        <v>15.49</v>
      </c>
      <c r="F12" s="16">
        <v>16.149999999999999</v>
      </c>
      <c r="G12" s="16">
        <f t="shared" si="1"/>
        <v>15.049999999999999</v>
      </c>
      <c r="H12" s="16">
        <f t="shared" si="2"/>
        <v>0.44000000000000128</v>
      </c>
      <c r="I12" s="25">
        <f t="shared" si="3"/>
        <v>2.8405422853453923</v>
      </c>
      <c r="J12" s="45">
        <f>AVERAGE(I12:I14)</f>
        <v>2.7028817087545884</v>
      </c>
      <c r="L12" s="80" t="s">
        <v>3</v>
      </c>
      <c r="M12" s="16">
        <v>10.57</v>
      </c>
      <c r="N12" s="16">
        <v>6.3</v>
      </c>
    </row>
    <row r="13" spans="1:16" x14ac:dyDescent="0.2">
      <c r="A13" s="41" t="s">
        <v>119</v>
      </c>
      <c r="B13" s="16">
        <v>1.1000000000000001</v>
      </c>
      <c r="C13" s="16">
        <v>20.7</v>
      </c>
      <c r="D13" s="16">
        <v>15.52</v>
      </c>
      <c r="E13" s="16">
        <f t="shared" si="0"/>
        <v>14.42</v>
      </c>
      <c r="F13" s="16">
        <v>15.25</v>
      </c>
      <c r="G13" s="16">
        <f t="shared" si="1"/>
        <v>14.15</v>
      </c>
      <c r="H13" s="16">
        <f t="shared" si="2"/>
        <v>0.26999999999999957</v>
      </c>
      <c r="I13" s="25">
        <f t="shared" si="3"/>
        <v>1.8723994452149764</v>
      </c>
      <c r="L13" s="80" t="s">
        <v>5</v>
      </c>
      <c r="M13" s="16">
        <v>1.1399999999999999</v>
      </c>
      <c r="N13" s="16">
        <v>0.56000000000000005</v>
      </c>
    </row>
    <row r="14" spans="1:16" x14ac:dyDescent="0.2">
      <c r="A14" s="41" t="s">
        <v>120</v>
      </c>
      <c r="B14" s="16">
        <v>1.1000000000000001</v>
      </c>
      <c r="C14" s="16">
        <v>22.9</v>
      </c>
      <c r="D14" s="16">
        <v>15.53</v>
      </c>
      <c r="E14" s="16">
        <f t="shared" si="0"/>
        <v>14.43</v>
      </c>
      <c r="F14" s="16">
        <v>15.04</v>
      </c>
      <c r="G14" s="16">
        <f t="shared" si="1"/>
        <v>13.94</v>
      </c>
      <c r="H14" s="16">
        <f t="shared" si="2"/>
        <v>0.49000000000000021</v>
      </c>
      <c r="I14" s="25">
        <f t="shared" si="3"/>
        <v>3.3957033957033969</v>
      </c>
      <c r="L14" s="80" t="s">
        <v>6</v>
      </c>
      <c r="M14" s="16">
        <v>2.7</v>
      </c>
      <c r="N14" s="16">
        <v>20.83</v>
      </c>
      <c r="P14" t="s">
        <v>142</v>
      </c>
    </row>
    <row r="16" spans="1:16" x14ac:dyDescent="0.2">
      <c r="A16" t="s">
        <v>137</v>
      </c>
    </row>
    <row r="17" spans="1:10" ht="17" x14ac:dyDescent="0.2">
      <c r="A17" s="4"/>
      <c r="B17" s="31" t="s">
        <v>121</v>
      </c>
      <c r="C17" s="31" t="s">
        <v>122</v>
      </c>
      <c r="D17" s="31" t="s">
        <v>125</v>
      </c>
      <c r="E17" s="31" t="s">
        <v>123</v>
      </c>
      <c r="F17" s="31" t="s">
        <v>126</v>
      </c>
      <c r="G17" s="31" t="s">
        <v>124</v>
      </c>
      <c r="H17" s="39" t="s">
        <v>128</v>
      </c>
      <c r="I17" s="39" t="s">
        <v>127</v>
      </c>
      <c r="J17" s="4"/>
    </row>
    <row r="18" spans="1:10" x14ac:dyDescent="0.2">
      <c r="A18" s="41" t="s">
        <v>112</v>
      </c>
      <c r="B18" s="16">
        <v>1.1000000000000001</v>
      </c>
      <c r="C18" s="16">
        <v>19</v>
      </c>
      <c r="D18" s="16">
        <v>10.0122</v>
      </c>
      <c r="E18" s="16">
        <f>D18-B18</f>
        <v>8.9122000000000003</v>
      </c>
      <c r="F18" s="16">
        <v>9.4705999999999992</v>
      </c>
      <c r="G18" s="16">
        <f>F18-B18</f>
        <v>8.3705999999999996</v>
      </c>
      <c r="H18" s="16">
        <f>E18-G18</f>
        <v>0.54160000000000075</v>
      </c>
      <c r="I18" s="25">
        <f>(H18/E18)*100</f>
        <v>6.0770629025381027</v>
      </c>
      <c r="J18" s="45">
        <f>AVERAGE(I18:I20)</f>
        <v>6.3032118639739849</v>
      </c>
    </row>
    <row r="19" spans="1:10" x14ac:dyDescent="0.2">
      <c r="A19" s="41" t="s">
        <v>113</v>
      </c>
      <c r="B19" s="16">
        <v>1.1000000000000001</v>
      </c>
      <c r="C19" s="16">
        <v>17.8</v>
      </c>
      <c r="D19" s="16">
        <v>8.2887000000000004</v>
      </c>
      <c r="E19" s="16">
        <f t="shared" ref="E19:E29" si="4">D19-B19</f>
        <v>7.1887000000000008</v>
      </c>
      <c r="F19" s="16">
        <v>7.8517000000000001</v>
      </c>
      <c r="G19" s="16">
        <f t="shared" ref="G19:G29" si="5">F19-B19</f>
        <v>6.7516999999999996</v>
      </c>
      <c r="H19" s="16">
        <f t="shared" ref="H19:H29" si="6">E19-G19</f>
        <v>0.43700000000000117</v>
      </c>
      <c r="I19" s="25">
        <f t="shared" ref="I19:I29" si="7">(H19/E19)*100</f>
        <v>6.0789850737963906</v>
      </c>
    </row>
    <row r="20" spans="1:10" x14ac:dyDescent="0.2">
      <c r="A20" s="42" t="s">
        <v>114</v>
      </c>
      <c r="B20" s="17">
        <v>1.1000000000000001</v>
      </c>
      <c r="C20" s="17">
        <v>19.899999999999999</v>
      </c>
      <c r="D20" s="17">
        <v>9.3297000000000008</v>
      </c>
      <c r="E20" s="17">
        <f t="shared" si="4"/>
        <v>8.2297000000000011</v>
      </c>
      <c r="F20" s="17">
        <v>8.7738999999999994</v>
      </c>
      <c r="G20" s="17">
        <f t="shared" si="5"/>
        <v>7.6738999999999997</v>
      </c>
      <c r="H20" s="17">
        <f t="shared" si="6"/>
        <v>0.5558000000000014</v>
      </c>
      <c r="I20" s="26">
        <f t="shared" si="7"/>
        <v>6.7535876155874615</v>
      </c>
    </row>
    <row r="21" spans="1:10" x14ac:dyDescent="0.2">
      <c r="A21" s="41" t="s">
        <v>109</v>
      </c>
      <c r="B21" s="16">
        <v>1.1000000000000001</v>
      </c>
      <c r="C21" s="16">
        <v>20.100000000000001</v>
      </c>
      <c r="D21" s="16">
        <v>14.929399999999999</v>
      </c>
      <c r="E21" s="16">
        <f t="shared" si="4"/>
        <v>13.8294</v>
      </c>
      <c r="F21" s="16">
        <v>14.845700000000001</v>
      </c>
      <c r="G21" s="16">
        <f t="shared" si="5"/>
        <v>13.745700000000001</v>
      </c>
      <c r="H21" s="16">
        <f t="shared" si="6"/>
        <v>8.3699999999998553E-2</v>
      </c>
      <c r="I21" s="25">
        <f t="shared" si="7"/>
        <v>0.60523233112064556</v>
      </c>
      <c r="J21" s="45">
        <f>AVERAGE(I21:I23)</f>
        <v>0.56358686126543511</v>
      </c>
    </row>
    <row r="22" spans="1:10" x14ac:dyDescent="0.2">
      <c r="A22" s="41" t="s">
        <v>110</v>
      </c>
      <c r="B22" s="16">
        <v>1.1000000000000001</v>
      </c>
      <c r="C22" s="16">
        <v>20</v>
      </c>
      <c r="D22" s="16">
        <v>14.7928</v>
      </c>
      <c r="E22" s="16">
        <f t="shared" si="4"/>
        <v>13.6928</v>
      </c>
      <c r="F22" s="16">
        <v>14.720599999999999</v>
      </c>
      <c r="G22" s="16">
        <f t="shared" si="5"/>
        <v>13.6206</v>
      </c>
      <c r="H22" s="16">
        <f t="shared" si="6"/>
        <v>7.2200000000000486E-2</v>
      </c>
      <c r="I22" s="25">
        <f t="shared" si="7"/>
        <v>0.52728441224585543</v>
      </c>
    </row>
    <row r="23" spans="1:10" x14ac:dyDescent="0.2">
      <c r="A23" s="42" t="s">
        <v>111</v>
      </c>
      <c r="B23" s="17">
        <v>1.1000000000000001</v>
      </c>
      <c r="C23" s="17">
        <v>24.1</v>
      </c>
      <c r="D23" s="17">
        <v>17.7773</v>
      </c>
      <c r="E23" s="17">
        <f t="shared" si="4"/>
        <v>16.677299999999999</v>
      </c>
      <c r="F23" s="17">
        <v>17.684200000000001</v>
      </c>
      <c r="G23" s="17">
        <f t="shared" si="5"/>
        <v>16.584199999999999</v>
      </c>
      <c r="H23" s="17">
        <f t="shared" si="6"/>
        <v>9.3099999999999739E-2</v>
      </c>
      <c r="I23" s="26">
        <f t="shared" si="7"/>
        <v>0.55824384042980424</v>
      </c>
    </row>
    <row r="24" spans="1:10" x14ac:dyDescent="0.2">
      <c r="A24" s="41" t="s">
        <v>118</v>
      </c>
      <c r="B24" s="16">
        <v>1.2</v>
      </c>
      <c r="C24" s="16">
        <v>20.7</v>
      </c>
      <c r="D24" s="16">
        <v>3.8892000000000002</v>
      </c>
      <c r="E24" s="16">
        <f t="shared" si="4"/>
        <v>2.6892000000000005</v>
      </c>
      <c r="F24" s="16">
        <v>3.3048999999999999</v>
      </c>
      <c r="G24" s="16">
        <f t="shared" si="5"/>
        <v>2.1048999999999998</v>
      </c>
      <c r="H24" s="16">
        <f t="shared" si="6"/>
        <v>0.58430000000000071</v>
      </c>
      <c r="I24" s="25">
        <f t="shared" si="7"/>
        <v>21.727651346125263</v>
      </c>
      <c r="J24" s="45">
        <f>AVERAGE(I24:I26)</f>
        <v>20.83056889154928</v>
      </c>
    </row>
    <row r="25" spans="1:10" x14ac:dyDescent="0.2">
      <c r="A25" s="41" t="s">
        <v>119</v>
      </c>
      <c r="B25" s="16">
        <v>1.1000000000000001</v>
      </c>
      <c r="C25" s="16">
        <v>18.3</v>
      </c>
      <c r="D25" s="16">
        <v>3.0718000000000001</v>
      </c>
      <c r="E25" s="16">
        <f t="shared" si="4"/>
        <v>1.9718</v>
      </c>
      <c r="F25" s="16">
        <v>2.6638000000000002</v>
      </c>
      <c r="G25" s="16">
        <f t="shared" si="5"/>
        <v>1.5638000000000001</v>
      </c>
      <c r="H25" s="16">
        <f t="shared" si="6"/>
        <v>0.40799999999999992</v>
      </c>
      <c r="I25" s="25">
        <f t="shared" si="7"/>
        <v>20.69175372755857</v>
      </c>
    </row>
    <row r="26" spans="1:10" x14ac:dyDescent="0.2">
      <c r="A26" s="42" t="s">
        <v>120</v>
      </c>
      <c r="B26" s="17">
        <v>1.1000000000000001</v>
      </c>
      <c r="C26" s="17">
        <v>18.7</v>
      </c>
      <c r="D26" s="17">
        <v>2.8426999999999998</v>
      </c>
      <c r="E26" s="17">
        <f t="shared" si="4"/>
        <v>1.7426999999999997</v>
      </c>
      <c r="F26" s="17">
        <v>2.4929000000000001</v>
      </c>
      <c r="G26" s="17">
        <f t="shared" si="5"/>
        <v>1.3929</v>
      </c>
      <c r="H26" s="17">
        <f t="shared" si="6"/>
        <v>0.34979999999999967</v>
      </c>
      <c r="I26" s="26">
        <f t="shared" si="7"/>
        <v>20.072301600964007</v>
      </c>
    </row>
    <row r="27" spans="1:10" x14ac:dyDescent="0.2">
      <c r="A27" s="41" t="s">
        <v>115</v>
      </c>
      <c r="B27" s="16">
        <v>1.2</v>
      </c>
      <c r="C27" s="40">
        <v>22.6</v>
      </c>
      <c r="D27" s="16">
        <v>13.587400000000001</v>
      </c>
      <c r="E27" s="16">
        <f t="shared" si="4"/>
        <v>12.387400000000001</v>
      </c>
      <c r="F27" s="16">
        <v>13.1839</v>
      </c>
      <c r="G27" s="16">
        <f t="shared" si="5"/>
        <v>11.9839</v>
      </c>
      <c r="H27" s="16">
        <f t="shared" si="6"/>
        <v>0.40350000000000108</v>
      </c>
      <c r="I27" s="25">
        <f t="shared" si="7"/>
        <v>3.2573421379789225</v>
      </c>
      <c r="J27" s="45">
        <f>AVERAGE(I27:I29)</f>
        <v>3.6484804425713633</v>
      </c>
    </row>
    <row r="28" spans="1:10" x14ac:dyDescent="0.2">
      <c r="A28" s="41" t="s">
        <v>138</v>
      </c>
      <c r="B28" s="16">
        <v>1.1000000000000001</v>
      </c>
      <c r="C28" s="16">
        <v>27.3</v>
      </c>
      <c r="D28" s="16">
        <v>16.020900000000001</v>
      </c>
      <c r="E28" s="16">
        <f t="shared" si="4"/>
        <v>14.920900000000001</v>
      </c>
      <c r="F28" s="16">
        <v>15.4527</v>
      </c>
      <c r="G28" s="16">
        <f t="shared" si="5"/>
        <v>14.3527</v>
      </c>
      <c r="H28" s="16">
        <f t="shared" si="6"/>
        <v>0.56820000000000093</v>
      </c>
      <c r="I28" s="25">
        <f t="shared" si="7"/>
        <v>3.8080812819602095</v>
      </c>
    </row>
    <row r="29" spans="1:10" x14ac:dyDescent="0.2">
      <c r="A29" s="41" t="s">
        <v>117</v>
      </c>
      <c r="B29" s="16">
        <v>1.1000000000000001</v>
      </c>
      <c r="C29" s="16">
        <v>24.3</v>
      </c>
      <c r="D29" s="16">
        <v>13.831899999999999</v>
      </c>
      <c r="E29" s="16">
        <f t="shared" si="4"/>
        <v>12.7319</v>
      </c>
      <c r="F29" s="16">
        <v>13.337899999999999</v>
      </c>
      <c r="G29" s="16">
        <f t="shared" si="5"/>
        <v>12.2379</v>
      </c>
      <c r="H29" s="16">
        <f t="shared" si="6"/>
        <v>0.49399999999999977</v>
      </c>
      <c r="I29" s="25">
        <f t="shared" si="7"/>
        <v>3.8800179077749575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C305-0BFC-B641-9C75-88FC74F4F3FB}">
  <dimension ref="A3"/>
  <sheetViews>
    <sheetView workbookViewId="0">
      <selection activeCell="A3" sqref="A3"/>
    </sheetView>
  </sheetViews>
  <sheetFormatPr baseColWidth="10" defaultRowHeight="15" x14ac:dyDescent="0.2"/>
  <sheetData>
    <row r="3" spans="1:1" x14ac:dyDescent="0.2">
      <c r="A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Samples</vt:lpstr>
      <vt:lpstr>Gas Samples</vt:lpstr>
      <vt:lpstr>Velocity Data</vt:lpstr>
      <vt:lpstr>%OM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</dc:creator>
  <cp:lastModifiedBy>Emily Bristol</cp:lastModifiedBy>
  <dcterms:created xsi:type="dcterms:W3CDTF">2015-10-23T02:33:24Z</dcterms:created>
  <dcterms:modified xsi:type="dcterms:W3CDTF">2018-07-02T23:55:45Z</dcterms:modified>
</cp:coreProperties>
</file>