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8_{080E361B-B8F5-4476-8523-88732FCB262E}" xr6:coauthVersionLast="47" xr6:coauthVersionMax="47" xr10:uidLastSave="{00000000-0000-0000-0000-000000000000}"/>
  <bookViews>
    <workbookView xWindow="-120" yWindow="-120" windowWidth="29040" windowHeight="15720" xr2:uid="{EB30C26F-4571-5447-8EFE-CD622A342A0B}"/>
  </bookViews>
  <sheets>
    <sheet name="Bluejay Profile" sheetId="7" r:id="rId1"/>
    <sheet name="Project Model" sheetId="2" r:id="rId2"/>
    <sheet name="Approved Line Charts" sheetId="6" r:id="rId3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'Project Model'!$N$14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2" l="1"/>
  <c r="J32" i="2"/>
  <c r="J28" i="2"/>
  <c r="J19" i="2"/>
  <c r="H33" i="2"/>
  <c r="I33" i="2" s="1"/>
  <c r="J33" i="2" s="1"/>
  <c r="H34" i="2"/>
  <c r="H32" i="2"/>
  <c r="I32" i="2" s="1"/>
  <c r="H27" i="2"/>
  <c r="I27" i="2" s="1"/>
  <c r="J27" i="2" s="1"/>
  <c r="H28" i="2"/>
  <c r="I28" i="2" s="1"/>
  <c r="H29" i="2"/>
  <c r="I29" i="2" s="1"/>
  <c r="J29" i="2" s="1"/>
  <c r="H26" i="2"/>
  <c r="H20" i="2"/>
  <c r="I20" i="2" s="1"/>
  <c r="J20" i="2" s="1"/>
  <c r="H21" i="2"/>
  <c r="I21" i="2" s="1"/>
  <c r="J21" i="2" s="1"/>
  <c r="H22" i="2"/>
  <c r="I22" i="2" s="1"/>
  <c r="J22" i="2" s="1"/>
  <c r="H23" i="2"/>
  <c r="H19" i="2"/>
  <c r="D20" i="2"/>
  <c r="G20" i="2"/>
  <c r="I34" i="2"/>
  <c r="I26" i="2"/>
  <c r="J26" i="2" s="1"/>
  <c r="I23" i="2"/>
  <c r="J23" i="2" s="1"/>
  <c r="I19" i="2"/>
  <c r="O26" i="2"/>
  <c r="N13" i="2"/>
  <c r="D38" i="2"/>
  <c r="G38" i="2" s="1"/>
  <c r="N17" i="2"/>
  <c r="N16" i="2"/>
  <c r="N15" i="2"/>
  <c r="E38" i="2"/>
  <c r="E24" i="2"/>
  <c r="D24" i="2"/>
  <c r="G19" i="2"/>
  <c r="D19" i="2"/>
  <c r="I38" i="2" l="1"/>
  <c r="E42" i="2"/>
  <c r="D33" i="2"/>
  <c r="F33" i="2"/>
  <c r="F34" i="2"/>
  <c r="F32" i="2"/>
  <c r="F35" i="2" s="1"/>
  <c r="Q28" i="2" s="1"/>
  <c r="F27" i="2"/>
  <c r="F28" i="2"/>
  <c r="F29" i="2"/>
  <c r="F26" i="2"/>
  <c r="F30" i="2" s="1"/>
  <c r="Q27" i="2" s="1"/>
  <c r="F20" i="2"/>
  <c r="F21" i="2"/>
  <c r="F22" i="2"/>
  <c r="F23" i="2"/>
  <c r="F19" i="2"/>
  <c r="F24" i="2" s="1"/>
  <c r="Q26" i="2" s="1"/>
  <c r="E33" i="2"/>
  <c r="E34" i="2"/>
  <c r="E32" i="2"/>
  <c r="E27" i="2"/>
  <c r="E28" i="2"/>
  <c r="E29" i="2"/>
  <c r="E26" i="2"/>
  <c r="E30" i="2" s="1"/>
  <c r="P27" i="2" s="1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D35" i="2" l="1"/>
  <c r="O28" i="2" s="1"/>
  <c r="E35" i="2"/>
  <c r="P28" i="2" s="1"/>
  <c r="D30" i="2"/>
  <c r="O27" i="2" s="1"/>
  <c r="P26" i="2"/>
  <c r="F38" i="2"/>
  <c r="G30" i="2"/>
  <c r="N14" i="2"/>
  <c r="G34" i="2"/>
  <c r="N18" i="2"/>
  <c r="G33" i="2"/>
  <c r="G26" i="2"/>
  <c r="G27" i="2"/>
  <c r="G32" i="2"/>
  <c r="G22" i="2"/>
  <c r="G28" i="2"/>
  <c r="G21" i="2"/>
  <c r="G23" i="2"/>
  <c r="G29" i="2"/>
  <c r="G35" i="2" l="1"/>
  <c r="G24" i="2"/>
  <c r="N12" i="2"/>
  <c r="G42" i="2"/>
  <c r="F42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<sst xmlns="http://schemas.openxmlformats.org/spreadsheetml/2006/main" count="114" uniqueCount="82">
  <si>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</si>
  <si>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</si>
  <si>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</si>
  <si>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</si>
  <si>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</si>
  <si>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</si>
  <si>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</si>
  <si>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</si>
  <si>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</si>
  <si>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</si>
  <si>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</si>
  <si>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</si>
  <si>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</si>
  <si>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</si>
  <si>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</si>
  <si>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</si>
  <si>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</si>
  <si>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</si>
  <si>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</si>
  <si>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</si>
  <si>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</si>
  <si>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</si>
  <si>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</si>
  <si>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</si>
  <si>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</si>
  <si>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</si>
  <si>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</si>
  <si>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</si>
  <si>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</si>
  <si>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</si>
  <si>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</si>
  <si>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</si>
  <si>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</si>
  <si>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</si>
  <si>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</si>
  <si>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</si>
  <si>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</si>
  <si>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</si>
  <si>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</si>
  <si>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</si>
  <si>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</si>
  <si>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</si>
  <si>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</si>
  <si>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</si>
  <si>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</si>
  <si>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</si>
  <si>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</si>
  <si>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</si>
  <si>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Overall Totals for Approved Projects:</t>
  </si>
  <si>
    <t>NPV Discount Rate % decrease:</t>
  </si>
  <si>
    <t>Adjusted based on % Partnership:</t>
  </si>
  <si>
    <t>Total Approved NPV:</t>
  </si>
  <si>
    <t>Bluejay Natural Gas</t>
  </si>
  <si>
    <t>Annual Revenues: ~ $ 50 Billion</t>
  </si>
  <si>
    <t>Industry: Energy, wide range of products</t>
  </si>
  <si>
    <t>Headquarters: Baltimore, MD</t>
  </si>
  <si>
    <t>Project Development Manager:</t>
  </si>
  <si>
    <t>Project Characteristics:</t>
  </si>
  <si>
    <t>Capital expenditures</t>
  </si>
  <si>
    <t xml:space="preserve">if large: senior project managers required </t>
  </si>
  <si>
    <t>limited supply: senior project managers</t>
  </si>
  <si>
    <t>Future revenue streams</t>
  </si>
  <si>
    <t>Varying degrees of risk</t>
  </si>
  <si>
    <t>Joint partnerships</t>
  </si>
  <si>
    <t>Bluejay Share % : Other Company Share %</t>
  </si>
  <si>
    <t>% Bluejay: Expenditures Incured</t>
  </si>
  <si>
    <t>% Bluejay: Revenue</t>
  </si>
  <si>
    <t>CEO:</t>
  </si>
  <si>
    <t>Goals:</t>
  </si>
  <si>
    <t>Capital expenditures within fixed budget</t>
  </si>
  <si>
    <t>Managing risk</t>
  </si>
  <si>
    <t>Company Heads &amp; Functional Areas:</t>
  </si>
  <si>
    <t>Pet project approval</t>
  </si>
  <si>
    <t>Upcoming Meetings:</t>
  </si>
  <si>
    <t>Project Proposals: Next 3 Years</t>
  </si>
  <si>
    <t xml:space="preserve">Financial Analysis: </t>
  </si>
  <si>
    <t>Expected Revenue Streams: NPV for each Proposal</t>
  </si>
  <si>
    <t>NPV Discount Rate: 12%</t>
  </si>
  <si>
    <t>Maximum Total Capital Expenditures (all projects):</t>
  </si>
  <si>
    <t>$10 Billion</t>
  </si>
  <si>
    <t>Maximum Total Annual Capital Expenditures (all projects):</t>
  </si>
  <si>
    <t>$ 4 Billion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</si>
</sst>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10" applyNumberFormat="0" applyFill="0" applyAlignment="0" applyProtection="0"/>
  </cellStyleXfs>
  <cellXfs count="65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0" fillId="8" borderId="0" xfId="1" applyNumberFormat="1" applyFont="1" applyFill="1"/>
    <xf numFmtId="9" fontId="12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13" fillId="0" borderId="10" xfId="3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1115</c:v>
                </c:pt>
                <c:pt idx="1">
                  <c:v>999</c:v>
                </c:pt>
                <c:pt idx="2">
                  <c:v>1199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1518</c:v>
                </c:pt>
                <c:pt idx="1">
                  <c:v>1302</c:v>
                </c:pt>
                <c:pt idx="2">
                  <c:v>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1850</c:v>
                </c:pt>
                <c:pt idx="1">
                  <c:v>650</c:v>
                </c:pt>
                <c:pt idx="2">
                  <c:v>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Here: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8A48-D856-4755-9052-7206BE006FFE}">
  <dimension ref="A1:A36"/>
  <sheetViews>
    <sheetView tabSelected="1" workbookViewId="0">
      <selection activeCell="G13" sqref="G13"/>
    </sheetView>
  </sheetViews>
  <sheetFormatPr defaultRowHeight="15.75"/>
  <cols>
    <col min="1" max="1" width="50.875" bestFit="1" customWidth="1"/>
  </cols>
  <sheetData>
    <row r="1" spans="1:1" ht="20.25" thickBot="1">
      <c r="A1" s="60" t="s">
        <v>52</v>
      </c>
    </row>
    <row r="2" spans="1:1" ht="16.5" thickTop="1">
      <c r="A2" t="s">
        <v>53</v>
      </c>
    </row>
    <row r="4" spans="1:1">
      <c r="A4" t="s">
        <v>54</v>
      </c>
    </row>
    <row r="5" spans="1:1">
      <c r="A5" t="s">
        <v>55</v>
      </c>
    </row>
    <row r="7" spans="1:1">
      <c r="A7" t="s">
        <v>56</v>
      </c>
    </row>
    <row r="8" spans="1:1">
      <c r="A8" t="s">
        <v>57</v>
      </c>
    </row>
    <row r="9" spans="1:1">
      <c r="A9" s="61" t="s">
        <v>58</v>
      </c>
    </row>
    <row r="10" spans="1:1">
      <c r="A10" s="62" t="s">
        <v>59</v>
      </c>
    </row>
    <row r="11" spans="1:1">
      <c r="A11" s="62" t="s">
        <v>60</v>
      </c>
    </row>
    <row r="12" spans="1:1">
      <c r="A12" s="61" t="s">
        <v>61</v>
      </c>
    </row>
    <row r="13" spans="1:1">
      <c r="A13" s="61" t="s">
        <v>62</v>
      </c>
    </row>
    <row r="14" spans="1:1">
      <c r="A14" s="61" t="s">
        <v>63</v>
      </c>
    </row>
    <row r="15" spans="1:1">
      <c r="A15" s="62" t="s">
        <v>64</v>
      </c>
    </row>
    <row r="16" spans="1:1">
      <c r="A16" s="63" t="s">
        <v>65</v>
      </c>
    </row>
    <row r="17" spans="1:1">
      <c r="A17" s="63" t="s">
        <v>66</v>
      </c>
    </row>
    <row r="19" spans="1:1">
      <c r="A19" t="s">
        <v>67</v>
      </c>
    </row>
    <row r="20" spans="1:1">
      <c r="A20" s="64" t="s">
        <v>68</v>
      </c>
    </row>
    <row r="21" spans="1:1">
      <c r="A21" s="61" t="s">
        <v>69</v>
      </c>
    </row>
    <row r="22" spans="1:1">
      <c r="A22" s="61" t="s">
        <v>70</v>
      </c>
    </row>
    <row r="24" spans="1:1">
      <c r="A24" t="s">
        <v>71</v>
      </c>
    </row>
    <row r="25" spans="1:1">
      <c r="A25" t="s">
        <v>68</v>
      </c>
    </row>
    <row r="26" spans="1:1">
      <c r="A26" s="61" t="s">
        <v>72</v>
      </c>
    </row>
    <row r="28" spans="1:1">
      <c r="A28" t="s">
        <v>73</v>
      </c>
    </row>
    <row r="29" spans="1:1">
      <c r="A29" s="61" t="s">
        <v>74</v>
      </c>
    </row>
    <row r="30" spans="1:1">
      <c r="A30" s="61" t="s">
        <v>75</v>
      </c>
    </row>
    <row r="31" spans="1:1">
      <c r="A31" s="61" t="s">
        <v>76</v>
      </c>
    </row>
    <row r="32" spans="1:1">
      <c r="A32" s="61" t="s">
        <v>77</v>
      </c>
    </row>
    <row r="33" spans="1:1">
      <c r="A33" s="61" t="s">
        <v>78</v>
      </c>
    </row>
    <row r="34" spans="1:1">
      <c r="A34" s="62" t="s">
        <v>79</v>
      </c>
    </row>
    <row r="35" spans="1:1">
      <c r="A35" s="61" t="s">
        <v>80</v>
      </c>
    </row>
    <row r="36" spans="1:1">
      <c r="A36" s="6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49"/>
  <sheetViews>
    <sheetView zoomScale="80" zoomScaleNormal="80" workbookViewId="0">
      <selection activeCell="P44" sqref="P44"/>
    </sheetView>
  </sheetViews>
  <sheetFormatPr defaultColWidth="8.875" defaultRowHeight="15.75"/>
  <cols>
    <col min="1" max="1" width="12" bestFit="1" customWidth="1"/>
    <col min="2" max="2" width="14" bestFit="1" customWidth="1"/>
    <col min="3" max="3" width="14.375" customWidth="1"/>
    <col min="4" max="4" width="12.5" customWidth="1"/>
    <col min="5" max="5" width="12" bestFit="1" customWidth="1"/>
    <col min="6" max="6" width="11.625" bestFit="1" customWidth="1"/>
    <col min="7" max="7" width="11.875" bestFit="1" customWidth="1"/>
    <col min="8" max="8" width="9" bestFit="1" customWidth="1"/>
    <col min="9" max="9" width="9.875" bestFit="1" customWidth="1"/>
    <col min="10" max="10" width="7.125" customWidth="1"/>
    <col min="11" max="11" width="14.625" bestFit="1" customWidth="1"/>
    <col min="12" max="12" width="9.625" customWidth="1"/>
    <col min="13" max="13" width="34" bestFit="1" customWidth="1"/>
    <col min="14" max="14" width="18.5" bestFit="1" customWidth="1"/>
    <col min="15" max="15" width="14.125" customWidth="1"/>
    <col min="16" max="16" width="14.375" customWidth="1"/>
  </cols>
  <sheetData>
    <row r="1" spans="1:16" ht="21">
      <c r="A1" s="52" t="s">
        <v>46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54" t="s">
        <v>22</v>
      </c>
      <c r="N3" s="54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49</v>
      </c>
      <c r="N7" s="49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56" t="s">
        <v>12</v>
      </c>
      <c r="N9" s="5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0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0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/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4</v>
      </c>
      <c r="O15" s="44"/>
    </row>
    <row r="16" spans="1:16" ht="17.100000000000001" customHeight="1">
      <c r="M16" s="38" t="s">
        <v>27</v>
      </c>
      <c r="N16" s="38">
        <f>SUM(K26:K29)</f>
        <v>3</v>
      </c>
      <c r="O16" s="44"/>
    </row>
    <row r="17" spans="1:17">
      <c r="D17" s="59" t="s">
        <v>50</v>
      </c>
      <c r="E17" s="59"/>
      <c r="F17" s="59"/>
      <c r="G17" s="59"/>
      <c r="M17" s="38" t="s">
        <v>28</v>
      </c>
      <c r="N17" s="38">
        <f>SUM(K32:K34)</f>
        <v>2</v>
      </c>
      <c r="O17" s="44"/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M18" s="38" t="s">
        <v>29</v>
      </c>
      <c r="N18" s="38">
        <f>SUM(N15:N17)</f>
        <v>9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0">
        <v>0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 t="shared" ref="E20:E23" si="0">F5*C20</f>
        <v>99</v>
      </c>
      <c r="F20" s="6">
        <f t="shared" ref="F20:F23" si="1">G5*C20</f>
        <v>99</v>
      </c>
      <c r="G20" s="6">
        <f>SUM(D20,E20,F20)</f>
        <v>363</v>
      </c>
      <c r="H20" s="6">
        <f t="shared" ref="H20:H23" si="2">H5</f>
        <v>180</v>
      </c>
      <c r="I20" s="5">
        <f t="shared" ref="I20:I23" si="3">H20*(1-$N$7)</f>
        <v>158.4</v>
      </c>
      <c r="J20" s="2">
        <f t="shared" ref="J20:J23" si="4">IF(K20=0,"",I20/SUM(E5:G5))</f>
        <v>0.14400000000000002</v>
      </c>
      <c r="K20" s="50">
        <v>1</v>
      </c>
      <c r="M20" s="12" t="s">
        <v>36</v>
      </c>
      <c r="N20" s="19">
        <f>IF(SUM(N10:N14)=5,1,0)</f>
        <v>0</v>
      </c>
    </row>
    <row r="21" spans="1:17">
      <c r="A21" s="7">
        <v>3</v>
      </c>
      <c r="B21" s="8" t="s">
        <v>8</v>
      </c>
      <c r="C21" s="2">
        <v>0.5</v>
      </c>
      <c r="D21" s="5">
        <f t="shared" ref="D21:D23" si="5">E6*C21</f>
        <v>50</v>
      </c>
      <c r="E21" s="5">
        <f t="shared" si="0"/>
        <v>100</v>
      </c>
      <c r="F21" s="6">
        <f t="shared" si="1"/>
        <v>200</v>
      </c>
      <c r="G21" s="6">
        <f t="shared" ref="G21:G34" si="6">SUM(D21,E21,F21)</f>
        <v>350</v>
      </c>
      <c r="H21" s="6">
        <f t="shared" si="2"/>
        <v>80</v>
      </c>
      <c r="I21" s="5">
        <f t="shared" si="3"/>
        <v>70.400000000000006</v>
      </c>
      <c r="J21" s="2">
        <f t="shared" si="4"/>
        <v>0.10057142857142858</v>
      </c>
      <c r="K21" s="50">
        <v>1</v>
      </c>
    </row>
    <row r="22" spans="1:17">
      <c r="A22" s="7">
        <v>4</v>
      </c>
      <c r="B22" s="8" t="s">
        <v>8</v>
      </c>
      <c r="C22" s="3">
        <v>1</v>
      </c>
      <c r="D22" s="5">
        <f t="shared" si="5"/>
        <v>750</v>
      </c>
      <c r="E22" s="5">
        <f t="shared" si="0"/>
        <v>500</v>
      </c>
      <c r="F22" s="6">
        <f t="shared" si="1"/>
        <v>300</v>
      </c>
      <c r="G22" s="6">
        <f t="shared" si="6"/>
        <v>1550</v>
      </c>
      <c r="H22" s="6">
        <f t="shared" si="2"/>
        <v>310</v>
      </c>
      <c r="I22" s="5">
        <f t="shared" si="3"/>
        <v>272.8</v>
      </c>
      <c r="J22" s="2">
        <f t="shared" si="4"/>
        <v>0.17600000000000002</v>
      </c>
      <c r="K22" s="50">
        <v>1</v>
      </c>
    </row>
    <row r="23" spans="1:17">
      <c r="A23" s="7">
        <v>5</v>
      </c>
      <c r="B23" s="8" t="s">
        <v>8</v>
      </c>
      <c r="C23" s="4">
        <v>0.75</v>
      </c>
      <c r="D23" s="5">
        <f t="shared" si="5"/>
        <v>150</v>
      </c>
      <c r="E23" s="5">
        <f t="shared" si="0"/>
        <v>300</v>
      </c>
      <c r="F23" s="6">
        <f t="shared" si="1"/>
        <v>600</v>
      </c>
      <c r="G23" s="5">
        <f t="shared" si="6"/>
        <v>1050</v>
      </c>
      <c r="H23" s="6">
        <f t="shared" si="2"/>
        <v>220</v>
      </c>
      <c r="I23" s="5">
        <f t="shared" si="3"/>
        <v>193.6</v>
      </c>
      <c r="J23" s="2">
        <f t="shared" si="4"/>
        <v>0.13828571428571429</v>
      </c>
      <c r="K23" s="50">
        <v>1</v>
      </c>
    </row>
    <row r="24" spans="1:17">
      <c r="C24" s="45" t="s">
        <v>37</v>
      </c>
      <c r="D24" s="43">
        <f>SUMPRODUCT(D19:D23,K19:K23)</f>
        <v>1115</v>
      </c>
      <c r="E24" s="43">
        <f>SUMPRODUCT(E19:E23,K19:K23)</f>
        <v>999</v>
      </c>
      <c r="F24" s="43">
        <f>SUMPRODUCT(F19:F23,K19:K23)</f>
        <v>1199</v>
      </c>
      <c r="G24" s="43">
        <f t="shared" si="6"/>
        <v>3313</v>
      </c>
      <c r="K24" s="44"/>
      <c r="O24" s="51" t="s">
        <v>41</v>
      </c>
      <c r="P24" s="51"/>
      <c r="Q24" s="51"/>
    </row>
    <row r="25" spans="1:17">
      <c r="K25" s="44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6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0">
        <v>1</v>
      </c>
      <c r="M26" s="58" t="s">
        <v>45</v>
      </c>
      <c r="N26" s="46" t="s">
        <v>40</v>
      </c>
      <c r="O26" s="36">
        <f>D24</f>
        <v>1115</v>
      </c>
      <c r="P26" s="36">
        <f>E24</f>
        <v>999</v>
      </c>
      <c r="Q26" s="36">
        <f>F24</f>
        <v>1199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6"/>
        <v>1800</v>
      </c>
      <c r="H27" s="6">
        <f t="shared" ref="H27:H29" si="7">H10</f>
        <v>410</v>
      </c>
      <c r="I27" s="5">
        <f t="shared" ref="I27:I29" si="8">H27*(1-$N$7)</f>
        <v>360.8</v>
      </c>
      <c r="J27" s="2">
        <f t="shared" ref="J27:J29" si="9">IF(K27=0,"",I27/SUM(E10:G10))</f>
        <v>0.20044444444444445</v>
      </c>
      <c r="K27" s="50">
        <v>1</v>
      </c>
      <c r="M27" s="58"/>
      <c r="N27" s="46" t="s">
        <v>9</v>
      </c>
      <c r="O27" s="36">
        <f>D30</f>
        <v>1518</v>
      </c>
      <c r="P27" s="36">
        <f>E30</f>
        <v>1302</v>
      </c>
      <c r="Q27" s="36">
        <f>F30</f>
        <v>986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6"/>
        <v>2100</v>
      </c>
      <c r="H28" s="6">
        <f t="shared" si="7"/>
        <v>280</v>
      </c>
      <c r="I28" s="5">
        <f t="shared" si="8"/>
        <v>246.4</v>
      </c>
      <c r="J28" s="2" t="str">
        <f t="shared" si="9"/>
        <v/>
      </c>
      <c r="K28" s="50">
        <v>0</v>
      </c>
      <c r="M28" s="58"/>
      <c r="N28" s="46" t="s">
        <v>10</v>
      </c>
      <c r="O28" s="36">
        <f>D35</f>
        <v>1850</v>
      </c>
      <c r="P28" s="36">
        <f>E35</f>
        <v>650</v>
      </c>
      <c r="Q28" s="36">
        <f>F35</f>
        <v>550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6"/>
        <v>1206</v>
      </c>
      <c r="H29" s="6">
        <f t="shared" si="7"/>
        <v>380</v>
      </c>
      <c r="I29" s="5">
        <f t="shared" si="8"/>
        <v>334.4</v>
      </c>
      <c r="J29" s="2">
        <f t="shared" si="9"/>
        <v>0.18577777777777776</v>
      </c>
      <c r="K29" s="50">
        <v>1</v>
      </c>
    </row>
    <row r="30" spans="1:17">
      <c r="C30" s="45" t="s">
        <v>38</v>
      </c>
      <c r="D30" s="43">
        <f>SUMPRODUCT(D26:D29,$K$26:$K$29)</f>
        <v>1518</v>
      </c>
      <c r="E30" s="43">
        <f t="shared" ref="E30:F30" si="10">SUMPRODUCT(E26:E29,$K$26:$K$29)</f>
        <v>1302</v>
      </c>
      <c r="F30" s="43">
        <f t="shared" si="10"/>
        <v>986</v>
      </c>
      <c r="G30" s="36">
        <f>SUM(D30:F30)</f>
        <v>3806</v>
      </c>
      <c r="K30" s="44"/>
    </row>
    <row r="31" spans="1:17">
      <c r="K31" s="44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6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0">
        <v>0</v>
      </c>
    </row>
    <row r="33" spans="1:11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6"/>
        <v>750</v>
      </c>
      <c r="H33" s="39">
        <f t="shared" ref="H33:H34" si="11">H14</f>
        <v>260</v>
      </c>
      <c r="I33" s="5">
        <f t="shared" ref="I33" si="12">H33*(1-$N$7)</f>
        <v>228.8</v>
      </c>
      <c r="J33" s="2">
        <f t="shared" ref="J33:J34" si="13">IF(K33=0,"",I33/SUM(E14:G14))</f>
        <v>0.15253333333333335</v>
      </c>
      <c r="K33" s="50">
        <v>1</v>
      </c>
    </row>
    <row r="34" spans="1:11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6"/>
        <v>2300</v>
      </c>
      <c r="H34" s="39">
        <f t="shared" si="11"/>
        <v>340</v>
      </c>
      <c r="I34" s="5">
        <f>H34*(1-$N$7)</f>
        <v>299.2</v>
      </c>
      <c r="J34" s="2">
        <f t="shared" si="13"/>
        <v>0.13008695652173913</v>
      </c>
      <c r="K34" s="50">
        <v>1</v>
      </c>
    </row>
    <row r="35" spans="1:11">
      <c r="C35" s="45" t="s">
        <v>39</v>
      </c>
      <c r="D35" s="5">
        <f>SUMPRODUCT(D32:D34,$K$32:$K$34)</f>
        <v>1850</v>
      </c>
      <c r="E35" s="5">
        <f t="shared" ref="E35:F35" si="14">SUMPRODUCT(E32:E34,$K$32:$K$34)</f>
        <v>650</v>
      </c>
      <c r="F35" s="5">
        <f t="shared" si="14"/>
        <v>550</v>
      </c>
      <c r="G35" s="5">
        <f>SUM(D35:F35)</f>
        <v>3050</v>
      </c>
    </row>
    <row r="36" spans="1:11">
      <c r="F36" s="1"/>
      <c r="G36" s="1"/>
    </row>
    <row r="37" spans="1:11">
      <c r="D37" s="12" t="s">
        <v>18</v>
      </c>
      <c r="E37" s="12" t="s">
        <v>17</v>
      </c>
      <c r="F37" s="13" t="s">
        <v>19</v>
      </c>
      <c r="G37" s="12" t="s">
        <v>11</v>
      </c>
      <c r="I37" s="47" t="s">
        <v>51</v>
      </c>
    </row>
    <row r="38" spans="1:11">
      <c r="C38" s="45" t="s">
        <v>48</v>
      </c>
      <c r="D38" s="14">
        <f>SUMPRODUCT(D19:D23,$K$19:$K$23)+SUMPRODUCT(D26:D29,$K$26:$K$29)+SUMPRODUCT(D32:D34,$K$32:$K$34)</f>
        <v>4483</v>
      </c>
      <c r="E38" s="14">
        <f>SUMPRODUCT(E19:E23,$K$19:$K$23)+SUMPRODUCT(E26:E29,$K$26:$K$29)+SUMPRODUCT(E32:E34,$K$32:$K$34)</f>
        <v>2951</v>
      </c>
      <c r="F38" s="14">
        <f t="shared" ref="F38" si="15">SUMPRODUCT(F19:F23,$K$19:$K$23)+SUMPRODUCT(F26:F29,$K$26:$K$29)+SUMPRODUCT(F32:F34,$K$32:$K$34)</f>
        <v>2735</v>
      </c>
      <c r="G38" s="14">
        <f>SUM(D38:F38)</f>
        <v>10169</v>
      </c>
      <c r="I38" s="48">
        <f>SUMPRODUCT(I19:I34,K19:K34)</f>
        <v>2076.8000000000002</v>
      </c>
    </row>
    <row r="40" spans="1:11">
      <c r="E40" s="55" t="s">
        <v>32</v>
      </c>
      <c r="F40" s="55"/>
      <c r="G40" s="55"/>
    </row>
    <row r="41" spans="1:11">
      <c r="D41" s="12" t="s">
        <v>31</v>
      </c>
      <c r="E41" s="12" t="s">
        <v>33</v>
      </c>
      <c r="F41" s="12" t="s">
        <v>34</v>
      </c>
      <c r="G41" s="12" t="s">
        <v>35</v>
      </c>
    </row>
    <row r="42" spans="1:11">
      <c r="D42" s="40"/>
      <c r="E42" s="42">
        <f>AVERAGE(J19:J34)</f>
        <v>0.14741107277049306</v>
      </c>
      <c r="F42" s="42">
        <f>MIN(J19:J34)</f>
        <v>9.9000000000000005E-2</v>
      </c>
      <c r="G42" s="42">
        <f>MAX(J19:J34)</f>
        <v>0.20044444444444445</v>
      </c>
    </row>
    <row r="43" spans="1:11">
      <c r="D43" s="2">
        <v>0</v>
      </c>
      <c r="E43" s="2">
        <f t="dataTable" ref="E43:G49" dt2D="0" dtr="0" r1="N7"/>
        <v>0.16751258269374214</v>
      </c>
      <c r="F43" s="2">
        <v>0.1125</v>
      </c>
      <c r="G43" s="2">
        <v>0.22777777777777777</v>
      </c>
    </row>
    <row r="44" spans="1:11">
      <c r="D44" s="2">
        <v>0.05</v>
      </c>
      <c r="E44" s="2">
        <v>0.15913695355905499</v>
      </c>
      <c r="F44" s="2">
        <v>0.106875</v>
      </c>
      <c r="G44" s="2">
        <v>0.21638888888888888</v>
      </c>
    </row>
    <row r="45" spans="1:11">
      <c r="D45" s="2">
        <v>0.1</v>
      </c>
      <c r="E45" s="2">
        <v>0.1507613244243679</v>
      </c>
      <c r="F45" s="2">
        <v>0.10125000000000001</v>
      </c>
      <c r="G45" s="2">
        <v>0.20499999999999999</v>
      </c>
    </row>
    <row r="46" spans="1:11">
      <c r="D46" s="2">
        <v>0.15</v>
      </c>
      <c r="E46" s="2">
        <v>0.14238569528968081</v>
      </c>
      <c r="F46" s="2">
        <v>9.5625000000000002E-2</v>
      </c>
      <c r="G46" s="2">
        <v>0.19361111111111112</v>
      </c>
    </row>
    <row r="47" spans="1:11">
      <c r="D47" s="2">
        <v>0.2</v>
      </c>
      <c r="E47" s="2">
        <v>0.1340100661549937</v>
      </c>
      <c r="F47" s="2">
        <v>0.09</v>
      </c>
      <c r="G47" s="2">
        <v>0.18222222222222223</v>
      </c>
    </row>
    <row r="48" spans="1:11">
      <c r="D48" s="2">
        <v>0.25</v>
      </c>
      <c r="E48" s="2">
        <v>0.12563443702030658</v>
      </c>
      <c r="F48" s="2">
        <v>8.4375000000000006E-2</v>
      </c>
      <c r="G48" s="2">
        <v>0.17083333333333334</v>
      </c>
    </row>
    <row r="49" spans="4:7">
      <c r="D49" s="2">
        <v>0.3</v>
      </c>
      <c r="E49" s="2">
        <v>0.11725880788561947</v>
      </c>
      <c r="F49" s="2">
        <v>7.8749999999999987E-2</v>
      </c>
      <c r="G49" s="2">
        <v>0.15944444444444444</v>
      </c>
    </row>
  </sheetData>
  <mergeCells count="7">
    <mergeCell ref="O24:Q24"/>
    <mergeCell ref="A1:L1"/>
    <mergeCell ref="M3:N3"/>
    <mergeCell ref="E40:G40"/>
    <mergeCell ref="M9:N9"/>
    <mergeCell ref="M26:M28"/>
    <mergeCell ref="D17:G17"/>
  </mergeCells>
  <conditionalFormatting sqref="D38:F38">
    <cfRule type="cellIs" dxfId="10" priority="9" operator="greaterThan">
      <formula>4000</formula>
    </cfRule>
    <cfRule type="cellIs" dxfId="9" priority="10" operator="lessThan">
      <formula>4000</formula>
    </cfRule>
  </conditionalFormatting>
  <conditionalFormatting sqref="G38">
    <cfRule type="cellIs" dxfId="8" priority="1" operator="greaterThan">
      <formula>10000</formula>
    </cfRule>
    <cfRule type="cellIs" dxfId="7" priority="2" operator="lessThan">
      <formula>10000</formula>
    </cfRule>
  </conditionalFormatting>
  <conditionalFormatting sqref="H26:H29 H32:H34">
    <cfRule type="cellIs" dxfId="6" priority="33" operator="equal">
      <formula>MIN($K$19:$K$29)</formula>
    </cfRule>
    <cfRule type="cellIs" dxfId="5" priority="34" operator="equal">
      <formula>MAX($K$19:$K$29)</formula>
    </cfRule>
  </conditionalFormatting>
  <conditionalFormatting sqref="M20:N20">
    <cfRule type="cellIs" dxfId="4" priority="3" operator="lessThan">
      <formula>1</formula>
    </cfRule>
    <cfRule type="cellIs" dxfId="3" priority="4" operator="equal">
      <formula>1</formula>
    </cfRule>
  </conditionalFormatting>
  <conditionalFormatting sqref="N10:N13">
    <cfRule type="cellIs" dxfId="2" priority="24" operator="equal">
      <formula>1</formula>
    </cfRule>
  </conditionalFormatting>
  <conditionalFormatting sqref="N10:N14">
    <cfRule type="cellIs" dxfId="1" priority="5" operator="lessThan">
      <formula>1</formula>
    </cfRule>
  </conditionalFormatting>
  <conditionalFormatting sqref="N14">
    <cfRule type="cellIs" dxfId="0" priority="6" operator="greater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25" defaultRowHeight="15.75"/>
  <cols>
    <col min="4" max="4" width="10.37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Bluejay Profile</vt:lpstr>
      <vt:lpstr>Project Model</vt:lpstr>
      <vt:lpstr>Approved Line Charts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2023-07-10T15:53:06Z</dcterms:modified>
  <cp:category/>
  <cp:contentStatus/>
</cp:coreProperties>
</file>