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34d28fbf11a0a344/Desktop/Learning/Business Analytics with Excel Johns Hopkins/"/>
    </mc:Choice>
  </mc:AlternateContent>
  <xr:revisionPtr revIDLastSave="349" documentId="8_{0CF24259-4307-45AA-9015-07385894B801}" xr6:coauthVersionLast="47" xr6:coauthVersionMax="47" xr10:uidLastSave="{DE214B32-99A3-42D4-8A3B-049F0711CBA0}"/>
  <bookViews>
    <workbookView xWindow="12585" yWindow="1230" windowWidth="16350" windowHeight="15270" xr2:uid="{00000000-000D-0000-FFFF-FFFF00000000}"/>
  </bookViews>
  <sheets>
    <sheet name="Sheet1" sheetId="3" r:id="rId1"/>
    <sheet name="Microsoft Sales" sheetId="1" r:id="rId2"/>
    <sheet name="Toy Compan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2" l="1"/>
  <c r="G5" i="2"/>
  <c r="H5" i="2" s="1"/>
  <c r="F6" i="2"/>
  <c r="F7" i="2" s="1"/>
  <c r="F8" i="2" s="1"/>
  <c r="F9" i="2" s="1"/>
  <c r="G9" i="2" s="1"/>
  <c r="H9" i="2" s="1"/>
  <c r="K48" i="1"/>
  <c r="K46" i="1"/>
  <c r="K34" i="1"/>
  <c r="L34" i="1" s="1"/>
  <c r="L27" i="1"/>
  <c r="L29" i="1"/>
  <c r="L30" i="1"/>
  <c r="L31" i="1"/>
  <c r="L32" i="1"/>
  <c r="L38" i="1"/>
  <c r="L39" i="1"/>
  <c r="L40" i="1"/>
  <c r="K25" i="1"/>
  <c r="L25" i="1" s="1"/>
  <c r="K26" i="1"/>
  <c r="L26" i="1" s="1"/>
  <c r="K27" i="1"/>
  <c r="K28" i="1"/>
  <c r="L28" i="1" s="1"/>
  <c r="K29" i="1"/>
  <c r="K30" i="1"/>
  <c r="K31" i="1"/>
  <c r="K32" i="1"/>
  <c r="K33" i="1"/>
  <c r="L33" i="1" s="1"/>
  <c r="K35" i="1"/>
  <c r="L35" i="1" s="1"/>
  <c r="K36" i="1"/>
  <c r="L36" i="1" s="1"/>
  <c r="K37" i="1"/>
  <c r="L37" i="1" s="1"/>
  <c r="K38" i="1"/>
  <c r="K39" i="1"/>
  <c r="K40" i="1"/>
  <c r="K41" i="1"/>
  <c r="L41" i="1" s="1"/>
  <c r="K42" i="1"/>
  <c r="L42" i="1" s="1"/>
  <c r="K43" i="1"/>
  <c r="L43" i="1" s="1"/>
  <c r="K24" i="1"/>
  <c r="L24" i="1" s="1"/>
  <c r="D23" i="1"/>
  <c r="D4" i="1"/>
  <c r="D5" i="1"/>
  <c r="D6" i="1"/>
  <c r="D7" i="1"/>
  <c r="D8" i="1"/>
  <c r="D9" i="1"/>
  <c r="D10" i="1"/>
  <c r="D11" i="1"/>
  <c r="D12" i="1"/>
  <c r="D13" i="1"/>
  <c r="D14" i="1"/>
  <c r="D15" i="1"/>
  <c r="D16" i="1"/>
  <c r="D17" i="1"/>
  <c r="D18" i="1"/>
  <c r="D19" i="1"/>
  <c r="D20" i="1"/>
  <c r="D21" i="1"/>
  <c r="D3" i="1"/>
  <c r="I5" i="2" l="1"/>
  <c r="J5" i="2" s="1"/>
  <c r="K5" i="2" s="1"/>
  <c r="G7" i="2"/>
  <c r="H7" i="2" s="1"/>
  <c r="G8" i="2"/>
  <c r="H8" i="2" s="1"/>
  <c r="G6" i="2"/>
  <c r="H6" i="2" s="1"/>
  <c r="F15" i="2"/>
  <c r="L44" i="1"/>
  <c r="I6" i="2" l="1"/>
  <c r="J6" i="2" s="1"/>
  <c r="K6" i="2" s="1"/>
  <c r="F16" i="2"/>
  <c r="I7" i="2"/>
  <c r="J7" i="2" s="1"/>
  <c r="K7" i="2" s="1"/>
  <c r="F17" i="2" l="1"/>
  <c r="I9" i="2" s="1"/>
  <c r="J9" i="2" s="1"/>
  <c r="K9" i="2" s="1"/>
  <c r="I8" i="2"/>
  <c r="J8" i="2" s="1"/>
  <c r="K8" i="2" s="1"/>
  <c r="B22" i="2" s="1"/>
  <c r="K11" i="2" l="1"/>
</calcChain>
</file>

<file path=xl/sharedStrings.xml><?xml version="1.0" encoding="utf-8"?>
<sst xmlns="http://schemas.openxmlformats.org/spreadsheetml/2006/main" count="54" uniqueCount="48">
  <si>
    <t>Average of Seasonally Adjusted Sales</t>
  </si>
  <si>
    <t>Year</t>
  </si>
  <si>
    <t>Year Number</t>
  </si>
  <si>
    <t>Percent Growth</t>
  </si>
  <si>
    <t>Average Percent Growth:</t>
  </si>
  <si>
    <t>Exponential Model</t>
  </si>
  <si>
    <t>a:</t>
  </si>
  <si>
    <t>b:</t>
  </si>
  <si>
    <t>Exponential Forecast</t>
  </si>
  <si>
    <t>Absolute Percentage Error</t>
  </si>
  <si>
    <t>MAPE</t>
  </si>
  <si>
    <t>New Product: Indoor Fort Building Kit</t>
  </si>
  <si>
    <t>Unit Price</t>
  </si>
  <si>
    <t>per kit</t>
  </si>
  <si>
    <t>of revenue</t>
  </si>
  <si>
    <t>Goal: Pay back $4M Investment by EOY 5</t>
  </si>
  <si>
    <t>Investment:</t>
  </si>
  <si>
    <t>Revenue:</t>
  </si>
  <si>
    <t>Units Sold</t>
  </si>
  <si>
    <t>Revenue</t>
  </si>
  <si>
    <t>Sales Growth Rate</t>
  </si>
  <si>
    <t>kits year 1</t>
  </si>
  <si>
    <t>Quanity Sold</t>
  </si>
  <si>
    <t>Cash Flow</t>
  </si>
  <si>
    <t>Cost:</t>
  </si>
  <si>
    <t>Variable Cost Rate</t>
  </si>
  <si>
    <t>Variable Costs</t>
  </si>
  <si>
    <t>SG&amp;A Rate 1:</t>
  </si>
  <si>
    <t>SG&amp;A Cost:</t>
  </si>
  <si>
    <t>S&amp;A Cost: Percentage of Revenue</t>
  </si>
  <si>
    <t>S&amp;G Rate</t>
  </si>
  <si>
    <t>Total Annual Cost</t>
  </si>
  <si>
    <t>SG&amp;A Rate Annual Decrease:</t>
  </si>
  <si>
    <t>Annual Profit</t>
  </si>
  <si>
    <t xml:space="preserve">Total Profit </t>
  </si>
  <si>
    <t>(minus investment)</t>
  </si>
  <si>
    <t>Sales Growth Rate Needed = 48.8%</t>
  </si>
  <si>
    <t>Net Present Value (NPV)</t>
  </si>
  <si>
    <t>Discount Rate:</t>
  </si>
  <si>
    <t>NPV:</t>
  </si>
  <si>
    <t>if NPV used -&gt;</t>
  </si>
  <si>
    <t>exponential function should not be used to model the growth of the company in the long term, 2025 and 2050 values do not seem reasonable, overestimation increases after year 17</t>
  </si>
  <si>
    <t>Sales Growth Rate Needed ~58.88%</t>
  </si>
  <si>
    <t>Decision Analysis through Regression and NPV</t>
  </si>
  <si>
    <t>Part 1: Microsoft
Scenario
Work with historical data from a business: the annual sales for Microsoft (in millions of dollars) for the years 1992 through 2011.</t>
  </si>
  <si>
    <t>Part 2: Toy Company: a new business.
Scenario
You are the product manager of a toy company thinking of launching a new product, the indoor fort building kit. Your critics say these are just overpriced cardboard boxes, but you know this product will be successful and you seek out initial investors.
At the start of year 1 (right now), you will incur a cost of $4 million to build and staff a production factory. In year 1, you expect to sell 80,000 kits at a unit price of $25 each. The price of $25 will remain unchanged through years 1 to 5. Unit sales are expected to grow by the same percentage (g) each year. During years 1 to 5, you incur two types of costs: variable costs and fixed SG&amp;A (selling, general, and administrative) costs. Each year, variable costs equal half of revenue. During year 1, SG&amp;A costs equal 40% of revenue. This percentage is assumed to drop 2% per year, so during year 2, SG&amp;A costs will equal 38% of revenue, and so on.
Your goal is to pay back the $4M investment by the end of year 5.</t>
  </si>
  <si>
    <t>Analysis: work with historical data from a business, annual percent growth, model to forecast annual sales, evaluate models with MAPE</t>
  </si>
  <si>
    <t>Analysis: revenue, costs, and profit for years 1 through 5; annual percentage growth rate needed to pay back the plant cost by the end of year 5, NPV of cash 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</si>
</sst>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B0F0"/>
        <bgColor indexed="64"/>
      </patternFill>
    </fill>
    <fill>
      <patternFill patternType="solid">
        <fgColor rgb="FFFFFF00"/>
        <bgColor indexed="64"/>
      </patternFill>
    </fill>
    <fill>
      <patternFill patternType="solid">
        <fgColor theme="7"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164" fontId="0" fillId="0" borderId="0" xfId="1" applyNumberFormat="1" applyFont="1" applyAlignment="1">
      <alignment horizontal="center"/>
    </xf>
    <xf numFmtId="0" fontId="0" fillId="0" borderId="0" xfId="0" applyAlignment="1">
      <alignment horizontal="center"/>
    </xf>
    <xf numFmtId="0" fontId="2" fillId="2" borderId="1" xfId="0" applyFont="1" applyFill="1" applyBorder="1" applyAlignment="1">
      <alignment horizontal="center"/>
    </xf>
    <xf numFmtId="164" fontId="2" fillId="2" borderId="1" xfId="1" applyNumberFormat="1" applyFont="1" applyFill="1" applyBorder="1" applyAlignment="1">
      <alignment horizontal="center"/>
    </xf>
    <xf numFmtId="1" fontId="0" fillId="0" borderId="1" xfId="0" applyNumberFormat="1" applyBorder="1" applyAlignment="1">
      <alignment horizontal="center"/>
    </xf>
    <xf numFmtId="164" fontId="0" fillId="0" borderId="1" xfId="1" applyNumberFormat="1" applyFont="1" applyBorder="1" applyAlignment="1">
      <alignment horizontal="center"/>
    </xf>
    <xf numFmtId="0" fontId="0" fillId="0" borderId="1" xfId="0" applyBorder="1" applyAlignment="1">
      <alignment horizontal="center"/>
    </xf>
    <xf numFmtId="0" fontId="0" fillId="0" borderId="1" xfId="0" applyBorder="1"/>
    <xf numFmtId="0" fontId="2" fillId="3" borderId="1" xfId="0" applyFont="1" applyFill="1" applyBorder="1"/>
    <xf numFmtId="9" fontId="0" fillId="0" borderId="1" xfId="2" applyFont="1" applyBorder="1"/>
    <xf numFmtId="165" fontId="0" fillId="0" borderId="1" xfId="2" applyNumberFormat="1" applyFont="1" applyBorder="1"/>
    <xf numFmtId="165" fontId="0" fillId="0" borderId="1" xfId="2" applyNumberFormat="1" applyFont="1" applyBorder="1" applyAlignment="1">
      <alignment horizontal="center"/>
    </xf>
    <xf numFmtId="44" fontId="0" fillId="0" borderId="0" xfId="1" applyFont="1"/>
    <xf numFmtId="44" fontId="0" fillId="0" borderId="1" xfId="1" applyFont="1" applyBorder="1"/>
    <xf numFmtId="0" fontId="0" fillId="3" borderId="1" xfId="0" applyFill="1" applyBorder="1"/>
    <xf numFmtId="165" fontId="2" fillId="3" borderId="1" xfId="0" applyNumberFormat="1" applyFont="1" applyFill="1" applyBorder="1"/>
    <xf numFmtId="0" fontId="0" fillId="3" borderId="1" xfId="0" applyFill="1" applyBorder="1" applyAlignment="1">
      <alignment horizontal="center"/>
    </xf>
    <xf numFmtId="1" fontId="0" fillId="3" borderId="1" xfId="0" applyNumberFormat="1" applyFill="1" applyBorder="1" applyAlignment="1">
      <alignment horizontal="center"/>
    </xf>
    <xf numFmtId="0" fontId="0" fillId="0" borderId="2" xfId="0" applyBorder="1" applyAlignment="1">
      <alignment horizontal="center"/>
    </xf>
    <xf numFmtId="164" fontId="2" fillId="0" borderId="3" xfId="1" applyNumberFormat="1" applyFont="1" applyBorder="1" applyAlignment="1">
      <alignment horizontal="right"/>
    </xf>
    <xf numFmtId="165" fontId="2" fillId="0" borderId="4" xfId="0" applyNumberFormat="1" applyFont="1" applyBorder="1" applyAlignment="1">
      <alignment horizontal="right"/>
    </xf>
    <xf numFmtId="0" fontId="0" fillId="0" borderId="7" xfId="0" applyBorder="1"/>
    <xf numFmtId="0" fontId="0" fillId="0" borderId="8" xfId="0" applyBorder="1"/>
    <xf numFmtId="0" fontId="0" fillId="0" borderId="9" xfId="0" applyBorder="1"/>
    <xf numFmtId="0" fontId="0" fillId="0" borderId="10" xfId="0" applyBorder="1"/>
    <xf numFmtId="0" fontId="0" fillId="4" borderId="0" xfId="0" applyFill="1"/>
    <xf numFmtId="0" fontId="0" fillId="0" borderId="1" xfId="0" applyBorder="1" applyAlignment="1">
      <alignment horizontal="center" vertical="center"/>
    </xf>
    <xf numFmtId="1" fontId="0" fillId="0" borderId="1" xfId="1" applyNumberFormat="1" applyFont="1" applyBorder="1" applyAlignment="1">
      <alignment horizontal="center" vertical="center"/>
    </xf>
    <xf numFmtId="44" fontId="0" fillId="0" borderId="1" xfId="1" applyFont="1" applyBorder="1" applyAlignment="1">
      <alignment horizontal="center" vertical="center"/>
    </xf>
    <xf numFmtId="44" fontId="0" fillId="0" borderId="1" xfId="0" applyNumberFormat="1" applyBorder="1"/>
    <xf numFmtId="44" fontId="0" fillId="3" borderId="1" xfId="0" applyNumberFormat="1" applyFill="1" applyBorder="1"/>
    <xf numFmtId="9" fontId="0" fillId="0" borderId="1" xfId="2" applyFont="1" applyBorder="1" applyAlignment="1">
      <alignment horizontal="center"/>
    </xf>
    <xf numFmtId="44" fontId="0" fillId="3" borderId="1" xfId="1" applyFont="1" applyFill="1" applyBorder="1"/>
    <xf numFmtId="0" fontId="0" fillId="4" borderId="1" xfId="0" applyFill="1" applyBorder="1"/>
    <xf numFmtId="44" fontId="0" fillId="4" borderId="1" xfId="0" applyNumberFormat="1" applyFill="1" applyBorder="1"/>
    <xf numFmtId="0" fontId="4" fillId="5" borderId="0" xfId="0" applyFont="1" applyFill="1" applyAlignment="1">
      <alignment horizontal="right"/>
    </xf>
    <xf numFmtId="10" fontId="0" fillId="4" borderId="1" xfId="2" applyNumberFormat="1" applyFont="1" applyFill="1" applyBorder="1"/>
    <xf numFmtId="0" fontId="0" fillId="0" borderId="5" xfId="0" applyBorder="1" applyAlignment="1">
      <alignment horizontal="center"/>
    </xf>
    <xf numFmtId="0" fontId="0" fillId="0" borderId="6" xfId="0" applyBorder="1" applyAlignment="1">
      <alignment horizontal="center"/>
    </xf>
    <xf numFmtId="0" fontId="0" fillId="4" borderId="0" xfId="0" applyFill="1" applyAlignment="1">
      <alignment horizontal="center" wrapText="1"/>
    </xf>
    <xf numFmtId="0" fontId="0" fillId="4" borderId="0" xfId="0" applyFill="1" applyAlignment="1">
      <alignment horizontal="center"/>
    </xf>
    <xf numFmtId="0" fontId="3" fillId="0" borderId="0" xfId="0" applyFont="1" applyAlignment="1">
      <alignment horizontal="center"/>
    </xf>
    <xf numFmtId="0" fontId="0" fillId="0" borderId="1" xfId="0" applyBorder="1" applyAlignment="1">
      <alignment horizontal="center" vertical="center"/>
    </xf>
    <xf numFmtId="0" fontId="4" fillId="5" borderId="0" xfId="0" applyFont="1" applyFill="1" applyAlignment="1">
      <alignment horizontal="center"/>
    </xf>
    <xf numFmtId="0" fontId="0" fillId="0" borderId="0" xfId="0" applyAlignment="1">
      <alignment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Adjusted 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2.211728982390403E-2"/>
                  <c:y val="-0.12873681476427051"/>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200" baseline="0"/>
                      <a:t>y = 158193e</a:t>
                    </a:r>
                    <a:r>
                      <a:rPr lang="en-US" sz="1200" baseline="30000"/>
                      <a:t>0.043x</a:t>
                    </a:r>
                    <a:br>
                      <a:rPr lang="en-US" sz="1200" baseline="0"/>
                    </a:br>
                    <a:r>
                      <a:rPr lang="en-US" sz="1200" baseline="0"/>
                      <a:t>R² = 0.9287</a:t>
                    </a:r>
                    <a:endParaRPr lang="en-US" sz="12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'Microsoft Sales'!$B$2:$B$21</c:f>
              <c:numCache>
                <c:formatCode>General</c:formatCode>
                <c:ptCount val="20"/>
                <c:pt idx="0" formatCode="0">
                  <c:v>1</c:v>
                </c:pt>
                <c:pt idx="1">
                  <c:v>2</c:v>
                </c:pt>
                <c:pt idx="2">
                  <c:v>3</c:v>
                </c:pt>
                <c:pt idx="3" formatCode="0">
                  <c:v>4</c:v>
                </c:pt>
                <c:pt idx="4">
                  <c:v>5</c:v>
                </c:pt>
                <c:pt idx="5">
                  <c:v>6</c:v>
                </c:pt>
                <c:pt idx="6" formatCode="0">
                  <c:v>7</c:v>
                </c:pt>
                <c:pt idx="7">
                  <c:v>8</c:v>
                </c:pt>
                <c:pt idx="8">
                  <c:v>9</c:v>
                </c:pt>
                <c:pt idx="9" formatCode="0">
                  <c:v>10</c:v>
                </c:pt>
                <c:pt idx="10">
                  <c:v>11</c:v>
                </c:pt>
                <c:pt idx="11">
                  <c:v>12</c:v>
                </c:pt>
                <c:pt idx="12" formatCode="0">
                  <c:v>13</c:v>
                </c:pt>
                <c:pt idx="13">
                  <c:v>14</c:v>
                </c:pt>
                <c:pt idx="14">
                  <c:v>15</c:v>
                </c:pt>
                <c:pt idx="15" formatCode="0">
                  <c:v>16</c:v>
                </c:pt>
                <c:pt idx="16">
                  <c:v>17</c:v>
                </c:pt>
                <c:pt idx="17">
                  <c:v>18</c:v>
                </c:pt>
                <c:pt idx="18" formatCode="0">
                  <c:v>19</c:v>
                </c:pt>
                <c:pt idx="19">
                  <c:v>20</c:v>
                </c:pt>
              </c:numCache>
            </c:numRef>
          </c:xVal>
          <c:yVal>
            <c:numRef>
              <c:f>'Microsoft Sales'!$C$2:$C$21</c:f>
              <c:numCache>
                <c:formatCode>"$"#,##0.00</c:formatCode>
                <c:ptCount val="20"/>
                <c:pt idx="0">
                  <c:v>150781.16666666666</c:v>
                </c:pt>
                <c:pt idx="1">
                  <c:v>161696.25</c:v>
                </c:pt>
                <c:pt idx="2">
                  <c:v>175688.83333333334</c:v>
                </c:pt>
                <c:pt idx="3">
                  <c:v>185437.25</c:v>
                </c:pt>
                <c:pt idx="4">
                  <c:v>196728.16666666666</c:v>
                </c:pt>
                <c:pt idx="5">
                  <c:v>206334.08333333334</c:v>
                </c:pt>
                <c:pt idx="6">
                  <c:v>215657.66666666666</c:v>
                </c:pt>
                <c:pt idx="7">
                  <c:v>233872</c:v>
                </c:pt>
                <c:pt idx="8">
                  <c:v>248748.25</c:v>
                </c:pt>
                <c:pt idx="9">
                  <c:v>255663.75</c:v>
                </c:pt>
                <c:pt idx="10">
                  <c:v>261272.41666666666</c:v>
                </c:pt>
                <c:pt idx="11">
                  <c:v>272232.5</c:v>
                </c:pt>
                <c:pt idx="12">
                  <c:v>288987.5</c:v>
                </c:pt>
                <c:pt idx="13">
                  <c:v>307826.08333333331</c:v>
                </c:pt>
                <c:pt idx="14">
                  <c:v>323823.08333333331</c:v>
                </c:pt>
                <c:pt idx="15">
                  <c:v>334008</c:v>
                </c:pt>
                <c:pt idx="16">
                  <c:v>328780.33333333331</c:v>
                </c:pt>
                <c:pt idx="17">
                  <c:v>303288.91666666669</c:v>
                </c:pt>
                <c:pt idx="18">
                  <c:v>323964.16666666669</c:v>
                </c:pt>
                <c:pt idx="19">
                  <c:v>349717.75</c:v>
                </c:pt>
              </c:numCache>
            </c:numRef>
          </c:yVal>
          <c:smooth val="0"/>
          <c:extLst>
            <c:ext xmlns:c16="http://schemas.microsoft.com/office/drawing/2014/chart" uri="{C3380CC4-5D6E-409C-BE32-E72D297353CC}">
              <c16:uniqueId val="{00000000-78B2-4288-BD2D-FE74DB8DB948}"/>
            </c:ext>
          </c:extLst>
        </c:ser>
        <c:dLbls>
          <c:showLegendKey val="0"/>
          <c:showVal val="0"/>
          <c:showCatName val="0"/>
          <c:showSerName val="0"/>
          <c:showPercent val="0"/>
          <c:showBubbleSize val="0"/>
        </c:dLbls>
        <c:axId val="1272171471"/>
        <c:axId val="1272164271"/>
      </c:scatterChart>
      <c:valAx>
        <c:axId val="127217147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Number (1992 - 2011)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164271"/>
        <c:crosses val="autoZero"/>
        <c:crossBetween val="midCat"/>
        <c:majorUnit val="1"/>
      </c:valAx>
      <c:valAx>
        <c:axId val="1272164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Seasonally Adjusted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171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485776</xdr:colOff>
      <xdr:row>1</xdr:row>
      <xdr:rowOff>47625</xdr:rowOff>
    </xdr:from>
    <xdr:to>
      <xdr:col>15</xdr:col>
      <xdr:colOff>304800</xdr:colOff>
      <xdr:row>20</xdr:row>
      <xdr:rowOff>185737</xdr:rowOff>
    </xdr:to>
    <xdr:graphicFrame macro="">
      <xdr:nvGraphicFramePr>
        <xdr:cNvPr id="3" name="Chart 2">
          <a:extLst>
            <a:ext uri="{FF2B5EF4-FFF2-40B4-BE49-F238E27FC236}">
              <a16:creationId xmlns:a16="http://schemas.microsoft.com/office/drawing/2014/main" id="{E53A4EAD-A116-4EC4-199A-E48F13CE0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A710-0454-49AB-96D7-D931E380553C}">
  <dimension ref="A1:A7"/>
  <sheetViews>
    <sheetView tabSelected="1" workbookViewId="0">
      <selection activeCell="B7" sqref="B7"/>
    </sheetView>
  </sheetViews>
  <sheetFormatPr defaultRowHeight="15" x14ac:dyDescent="0.25"/>
  <cols>
    <col min="1" max="1" width="69.140625" customWidth="1"/>
  </cols>
  <sheetData>
    <row r="1" spans="1:1" x14ac:dyDescent="0.25">
      <c r="A1" t="s">
        <v>43</v>
      </c>
    </row>
    <row r="3" spans="1:1" ht="75" x14ac:dyDescent="0.25">
      <c r="A3" s="45" t="s">
        <v>44</v>
      </c>
    </row>
    <row r="4" spans="1:1" ht="30" x14ac:dyDescent="0.25">
      <c r="A4" s="45" t="s">
        <v>46</v>
      </c>
    </row>
    <row r="6" spans="1:1" ht="294" customHeight="1" x14ac:dyDescent="0.25">
      <c r="A6" s="45" t="s">
        <v>45</v>
      </c>
    </row>
    <row r="7" spans="1:1" ht="45" x14ac:dyDescent="0.25">
      <c r="A7" s="4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workbookViewId="0">
      <selection activeCell="C47" sqref="C47"/>
    </sheetView>
  </sheetViews>
  <sheetFormatPr defaultRowHeight="15" x14ac:dyDescent="0.25"/>
  <cols>
    <col min="1" max="1" width="5" style="2" bestFit="1" customWidth="1"/>
    <col min="2" max="2" width="12.7109375" style="2" bestFit="1" customWidth="1"/>
    <col min="3" max="3" width="34.7109375" style="1" bestFit="1" customWidth="1"/>
    <col min="4" max="4" width="15" bestFit="1" customWidth="1"/>
    <col min="9" max="9" width="12.7109375" bestFit="1" customWidth="1"/>
    <col min="10" max="10" width="34.7109375" bestFit="1" customWidth="1"/>
    <col min="11" max="11" width="19.7109375" bestFit="1" customWidth="1"/>
    <col min="12" max="12" width="24.5703125" bestFit="1" customWidth="1"/>
  </cols>
  <sheetData>
    <row r="1" spans="1:4" x14ac:dyDescent="0.25">
      <c r="A1" s="3" t="s">
        <v>1</v>
      </c>
      <c r="B1" s="3" t="s">
        <v>2</v>
      </c>
      <c r="C1" s="4" t="s">
        <v>0</v>
      </c>
      <c r="D1" s="9" t="s">
        <v>3</v>
      </c>
    </row>
    <row r="2" spans="1:4" x14ac:dyDescent="0.25">
      <c r="A2" s="5">
        <v>1992</v>
      </c>
      <c r="B2" s="5">
        <v>1</v>
      </c>
      <c r="C2" s="6">
        <v>150781.16666666666</v>
      </c>
      <c r="D2" s="7"/>
    </row>
    <row r="3" spans="1:4" x14ac:dyDescent="0.25">
      <c r="A3" s="7">
        <v>1993</v>
      </c>
      <c r="B3" s="7">
        <v>2</v>
      </c>
      <c r="C3" s="6">
        <v>161696.25</v>
      </c>
      <c r="D3" s="12">
        <f>(C3-C2)/C2</f>
        <v>7.2390229991146179E-2</v>
      </c>
    </row>
    <row r="4" spans="1:4" x14ac:dyDescent="0.25">
      <c r="A4" s="7">
        <v>1994</v>
      </c>
      <c r="B4" s="7">
        <v>3</v>
      </c>
      <c r="C4" s="6">
        <v>175688.83333333334</v>
      </c>
      <c r="D4" s="12">
        <f t="shared" ref="D4:D21" si="0">(C4-C3)/C3</f>
        <v>8.6536226618325052E-2</v>
      </c>
    </row>
    <row r="5" spans="1:4" x14ac:dyDescent="0.25">
      <c r="A5" s="7">
        <v>1995</v>
      </c>
      <c r="B5" s="5">
        <v>4</v>
      </c>
      <c r="C5" s="6">
        <v>185437.25</v>
      </c>
      <c r="D5" s="12">
        <f t="shared" si="0"/>
        <v>5.5486831358092327E-2</v>
      </c>
    </row>
    <row r="6" spans="1:4" x14ac:dyDescent="0.25">
      <c r="A6" s="7">
        <v>1996</v>
      </c>
      <c r="B6" s="7">
        <v>5</v>
      </c>
      <c r="C6" s="6">
        <v>196728.16666666666</v>
      </c>
      <c r="D6" s="12">
        <f t="shared" si="0"/>
        <v>6.0888072200524203E-2</v>
      </c>
    </row>
    <row r="7" spans="1:4" x14ac:dyDescent="0.25">
      <c r="A7" s="7">
        <v>1997</v>
      </c>
      <c r="B7" s="7">
        <v>6</v>
      </c>
      <c r="C7" s="6">
        <v>206334.08333333334</v>
      </c>
      <c r="D7" s="12">
        <f t="shared" si="0"/>
        <v>4.8828374855659648E-2</v>
      </c>
    </row>
    <row r="8" spans="1:4" x14ac:dyDescent="0.25">
      <c r="A8" s="7">
        <v>1998</v>
      </c>
      <c r="B8" s="5">
        <v>7</v>
      </c>
      <c r="C8" s="6">
        <v>215657.66666666666</v>
      </c>
      <c r="D8" s="12">
        <f t="shared" si="0"/>
        <v>4.5186830904087892E-2</v>
      </c>
    </row>
    <row r="9" spans="1:4" x14ac:dyDescent="0.25">
      <c r="A9" s="7">
        <v>1999</v>
      </c>
      <c r="B9" s="7">
        <v>8</v>
      </c>
      <c r="C9" s="6">
        <v>233872</v>
      </c>
      <c r="D9" s="12">
        <f t="shared" si="0"/>
        <v>8.4459475124927977E-2</v>
      </c>
    </row>
    <row r="10" spans="1:4" x14ac:dyDescent="0.25">
      <c r="A10" s="7">
        <v>2000</v>
      </c>
      <c r="B10" s="7">
        <v>9</v>
      </c>
      <c r="C10" s="6">
        <v>248748.25</v>
      </c>
      <c r="D10" s="12">
        <f t="shared" si="0"/>
        <v>6.3608512348635154E-2</v>
      </c>
    </row>
    <row r="11" spans="1:4" x14ac:dyDescent="0.25">
      <c r="A11" s="7">
        <v>2001</v>
      </c>
      <c r="B11" s="5">
        <v>10</v>
      </c>
      <c r="C11" s="6">
        <v>255663.75</v>
      </c>
      <c r="D11" s="12">
        <f t="shared" si="0"/>
        <v>2.7801200611461588E-2</v>
      </c>
    </row>
    <row r="12" spans="1:4" x14ac:dyDescent="0.25">
      <c r="A12" s="7">
        <v>2002</v>
      </c>
      <c r="B12" s="7">
        <v>11</v>
      </c>
      <c r="C12" s="6">
        <v>261272.41666666666</v>
      </c>
      <c r="D12" s="12">
        <f t="shared" si="0"/>
        <v>2.1937668780445632E-2</v>
      </c>
    </row>
    <row r="13" spans="1:4" x14ac:dyDescent="0.25">
      <c r="A13" s="7">
        <v>2003</v>
      </c>
      <c r="B13" s="7">
        <v>12</v>
      </c>
      <c r="C13" s="6">
        <v>272232.5</v>
      </c>
      <c r="D13" s="12">
        <f t="shared" si="0"/>
        <v>4.1948872648567039E-2</v>
      </c>
    </row>
    <row r="14" spans="1:4" x14ac:dyDescent="0.25">
      <c r="A14" s="7">
        <v>2004</v>
      </c>
      <c r="B14" s="5">
        <v>13</v>
      </c>
      <c r="C14" s="6">
        <v>288987.5</v>
      </c>
      <c r="D14" s="12">
        <f t="shared" si="0"/>
        <v>6.154665589156328E-2</v>
      </c>
    </row>
    <row r="15" spans="1:4" x14ac:dyDescent="0.25">
      <c r="A15" s="7">
        <v>2005</v>
      </c>
      <c r="B15" s="7">
        <v>14</v>
      </c>
      <c r="C15" s="6">
        <v>307826.08333333331</v>
      </c>
      <c r="D15" s="12">
        <f t="shared" si="0"/>
        <v>6.5188229017979368E-2</v>
      </c>
    </row>
    <row r="16" spans="1:4" x14ac:dyDescent="0.25">
      <c r="A16" s="7">
        <v>2006</v>
      </c>
      <c r="B16" s="7">
        <v>15</v>
      </c>
      <c r="C16" s="6">
        <v>323823.08333333331</v>
      </c>
      <c r="D16" s="12">
        <f t="shared" si="0"/>
        <v>5.1967655978903675E-2</v>
      </c>
    </row>
    <row r="17" spans="1:12" x14ac:dyDescent="0.25">
      <c r="A17" s="7">
        <v>2007</v>
      </c>
      <c r="B17" s="5">
        <v>16</v>
      </c>
      <c r="C17" s="6">
        <v>334008</v>
      </c>
      <c r="D17" s="12">
        <f t="shared" si="0"/>
        <v>3.1452102060873323E-2</v>
      </c>
    </row>
    <row r="18" spans="1:12" x14ac:dyDescent="0.25">
      <c r="A18" s="7">
        <v>2008</v>
      </c>
      <c r="B18" s="7">
        <v>17</v>
      </c>
      <c r="C18" s="6">
        <v>328780.33333333331</v>
      </c>
      <c r="D18" s="12">
        <f t="shared" si="0"/>
        <v>-1.5651321724829005E-2</v>
      </c>
    </row>
    <row r="19" spans="1:12" x14ac:dyDescent="0.25">
      <c r="A19" s="7">
        <v>2009</v>
      </c>
      <c r="B19" s="7">
        <v>18</v>
      </c>
      <c r="C19" s="6">
        <v>303288.91666666669</v>
      </c>
      <c r="D19" s="12">
        <f t="shared" si="0"/>
        <v>-7.7533277030965853E-2</v>
      </c>
    </row>
    <row r="20" spans="1:12" x14ac:dyDescent="0.25">
      <c r="A20" s="7">
        <v>2010</v>
      </c>
      <c r="B20" s="5">
        <v>19</v>
      </c>
      <c r="C20" s="6">
        <v>323964.16666666669</v>
      </c>
      <c r="D20" s="12">
        <f t="shared" si="0"/>
        <v>6.8170146892388359E-2</v>
      </c>
    </row>
    <row r="21" spans="1:12" x14ac:dyDescent="0.25">
      <c r="A21" s="7">
        <v>2011</v>
      </c>
      <c r="B21" s="7">
        <v>20</v>
      </c>
      <c r="C21" s="6">
        <v>349717.75</v>
      </c>
      <c r="D21" s="12">
        <f t="shared" si="0"/>
        <v>7.949516021576454E-2</v>
      </c>
    </row>
    <row r="22" spans="1:12" ht="15.75" thickBot="1" x14ac:dyDescent="0.3">
      <c r="A22" s="7">
        <v>2012</v>
      </c>
      <c r="B22" s="5">
        <v>21</v>
      </c>
    </row>
    <row r="23" spans="1:12" ht="15.75" thickBot="1" x14ac:dyDescent="0.3">
      <c r="A23" s="7">
        <v>2013</v>
      </c>
      <c r="B23" s="19">
        <v>22</v>
      </c>
      <c r="C23" s="20" t="s">
        <v>4</v>
      </c>
      <c r="D23" s="21">
        <f>AVERAGE(D3:D21)</f>
        <v>4.5984612986502658E-2</v>
      </c>
      <c r="F23" s="38" t="s">
        <v>5</v>
      </c>
      <c r="G23" s="39"/>
      <c r="I23" s="3" t="s">
        <v>2</v>
      </c>
      <c r="J23" s="4" t="s">
        <v>0</v>
      </c>
      <c r="K23" s="9" t="s">
        <v>8</v>
      </c>
      <c r="L23" s="9" t="s">
        <v>9</v>
      </c>
    </row>
    <row r="24" spans="1:12" x14ac:dyDescent="0.25">
      <c r="A24" s="7">
        <v>2014</v>
      </c>
      <c r="B24" s="5">
        <v>23</v>
      </c>
      <c r="F24" s="22" t="s">
        <v>6</v>
      </c>
      <c r="G24" s="23">
        <v>158193</v>
      </c>
      <c r="I24" s="5">
        <v>1</v>
      </c>
      <c r="J24" s="6">
        <v>150781.16666666666</v>
      </c>
      <c r="K24" s="14">
        <f>$G$24*EXP($G$25*I24)</f>
        <v>165143.66740010298</v>
      </c>
      <c r="L24" s="11">
        <f>ABS(J24-K24)/J24</f>
        <v>9.5253943519270107E-2</v>
      </c>
    </row>
    <row r="25" spans="1:12" ht="15.75" thickBot="1" x14ac:dyDescent="0.3">
      <c r="A25" s="7">
        <v>2015</v>
      </c>
      <c r="B25" s="7">
        <v>24</v>
      </c>
      <c r="F25" s="24" t="s">
        <v>7</v>
      </c>
      <c r="G25" s="25">
        <v>4.2999999999999997E-2</v>
      </c>
      <c r="I25" s="7">
        <v>2</v>
      </c>
      <c r="J25" s="6">
        <v>161696.25</v>
      </c>
      <c r="K25" s="14">
        <f t="shared" ref="K25:K43" si="1">$G$24*EXP($G$25*I25)</f>
        <v>172399.73249357322</v>
      </c>
      <c r="L25" s="11">
        <f t="shared" ref="L25:L43" si="2">ABS(J25-K25)/J25</f>
        <v>6.6194995205969331E-2</v>
      </c>
    </row>
    <row r="26" spans="1:12" x14ac:dyDescent="0.25">
      <c r="A26" s="7">
        <v>2016</v>
      </c>
      <c r="B26" s="5">
        <v>25</v>
      </c>
      <c r="I26" s="7">
        <v>3</v>
      </c>
      <c r="J26" s="6">
        <v>175688.83333333334</v>
      </c>
      <c r="K26" s="14">
        <f t="shared" si="1"/>
        <v>179974.61381214956</v>
      </c>
      <c r="L26" s="11">
        <f t="shared" si="2"/>
        <v>2.4394154127512661E-2</v>
      </c>
    </row>
    <row r="27" spans="1:12" x14ac:dyDescent="0.25">
      <c r="A27" s="7">
        <v>2017</v>
      </c>
      <c r="B27" s="7">
        <v>26</v>
      </c>
      <c r="I27" s="5">
        <v>4</v>
      </c>
      <c r="J27" s="6">
        <v>185437.25</v>
      </c>
      <c r="K27" s="14">
        <f t="shared" si="1"/>
        <v>187882.31946960744</v>
      </c>
      <c r="L27" s="11">
        <f t="shared" si="2"/>
        <v>1.3185427790842644E-2</v>
      </c>
    </row>
    <row r="28" spans="1:12" x14ac:dyDescent="0.25">
      <c r="A28" s="7">
        <v>2018</v>
      </c>
      <c r="B28" s="5">
        <v>27</v>
      </c>
      <c r="I28" s="7">
        <v>5</v>
      </c>
      <c r="J28" s="6">
        <v>196728.16666666666</v>
      </c>
      <c r="K28" s="14">
        <f t="shared" si="1"/>
        <v>196137.47306675219</v>
      </c>
      <c r="L28" s="11">
        <f t="shared" si="2"/>
        <v>3.0025878343863449E-3</v>
      </c>
    </row>
    <row r="29" spans="1:12" x14ac:dyDescent="0.25">
      <c r="A29" s="7">
        <v>2019</v>
      </c>
      <c r="B29" s="5">
        <v>28</v>
      </c>
      <c r="I29" s="7">
        <v>6</v>
      </c>
      <c r="J29" s="6">
        <v>206334.08333333334</v>
      </c>
      <c r="K29" s="14">
        <f t="shared" si="1"/>
        <v>204755.34073462404</v>
      </c>
      <c r="L29" s="11">
        <f t="shared" si="2"/>
        <v>7.6513902754439152E-3</v>
      </c>
    </row>
    <row r="30" spans="1:12" x14ac:dyDescent="0.25">
      <c r="A30" s="7">
        <v>2020</v>
      </c>
      <c r="B30" s="7">
        <v>29</v>
      </c>
      <c r="I30" s="5">
        <v>7</v>
      </c>
      <c r="J30" s="6">
        <v>215657.66666666666</v>
      </c>
      <c r="K30" s="14">
        <f t="shared" si="1"/>
        <v>213751.8593659233</v>
      </c>
      <c r="L30" s="11">
        <f t="shared" si="2"/>
        <v>8.8371877995373337E-3</v>
      </c>
    </row>
    <row r="31" spans="1:12" x14ac:dyDescent="0.25">
      <c r="A31" s="7">
        <v>2021</v>
      </c>
      <c r="B31" s="5">
        <v>30</v>
      </c>
      <c r="I31" s="7">
        <v>8</v>
      </c>
      <c r="J31" s="6">
        <v>233872</v>
      </c>
      <c r="K31" s="14">
        <f t="shared" si="1"/>
        <v>223143.66608686617</v>
      </c>
      <c r="L31" s="11">
        <f t="shared" si="2"/>
        <v>4.5872673569875101E-2</v>
      </c>
    </row>
    <row r="32" spans="1:12" x14ac:dyDescent="0.25">
      <c r="A32" s="7">
        <v>2022</v>
      </c>
      <c r="B32" s="7">
        <v>31</v>
      </c>
      <c r="I32" s="7">
        <v>9</v>
      </c>
      <c r="J32" s="6">
        <v>248748.25</v>
      </c>
      <c r="K32" s="14">
        <f t="shared" si="1"/>
        <v>232948.12902397109</v>
      </c>
      <c r="L32" s="11">
        <f t="shared" si="2"/>
        <v>6.3518521139460909E-2</v>
      </c>
    </row>
    <row r="33" spans="1:12" x14ac:dyDescent="0.25">
      <c r="A33" s="7">
        <v>2023</v>
      </c>
      <c r="B33" s="5">
        <v>32</v>
      </c>
      <c r="I33" s="5">
        <v>10</v>
      </c>
      <c r="J33" s="6">
        <v>255663.75</v>
      </c>
      <c r="K33" s="14">
        <f t="shared" si="1"/>
        <v>243183.37942267326</v>
      </c>
      <c r="L33" s="11">
        <f t="shared" si="2"/>
        <v>4.88155656690741E-2</v>
      </c>
    </row>
    <row r="34" spans="1:12" x14ac:dyDescent="0.25">
      <c r="A34" s="7">
        <v>2024</v>
      </c>
      <c r="B34" s="7">
        <v>33</v>
      </c>
      <c r="I34" s="7">
        <v>11</v>
      </c>
      <c r="J34" s="6">
        <v>261272.41666666666</v>
      </c>
      <c r="K34" s="14">
        <f>$G$24*EXP($G$25*I34)</f>
        <v>253868.34517716331</v>
      </c>
      <c r="L34" s="11">
        <f t="shared" si="2"/>
        <v>2.833851190250028E-2</v>
      </c>
    </row>
    <row r="35" spans="1:12" x14ac:dyDescent="0.25">
      <c r="A35" s="7">
        <v>2025</v>
      </c>
      <c r="B35" s="5">
        <v>34</v>
      </c>
      <c r="I35" s="7">
        <v>12</v>
      </c>
      <c r="J35" s="6">
        <v>272232.5</v>
      </c>
      <c r="K35" s="14">
        <f t="shared" si="1"/>
        <v>265022.78583345655</v>
      </c>
      <c r="L35" s="11">
        <f t="shared" si="2"/>
        <v>2.6483664391810113E-2</v>
      </c>
    </row>
    <row r="36" spans="1:12" x14ac:dyDescent="0.25">
      <c r="A36" s="7">
        <v>2026</v>
      </c>
      <c r="B36" s="5">
        <v>35</v>
      </c>
      <c r="I36" s="5">
        <v>13</v>
      </c>
      <c r="J36" s="6">
        <v>288987.5</v>
      </c>
      <c r="K36" s="14">
        <f t="shared" si="1"/>
        <v>276667.32913042337</v>
      </c>
      <c r="L36" s="11">
        <f t="shared" si="2"/>
        <v>4.2632192982660591E-2</v>
      </c>
    </row>
    <row r="37" spans="1:12" x14ac:dyDescent="0.25">
      <c r="A37" s="7">
        <v>2027</v>
      </c>
      <c r="B37" s="7">
        <v>36</v>
      </c>
      <c r="I37" s="7">
        <v>14</v>
      </c>
      <c r="J37" s="6">
        <v>307826.08333333331</v>
      </c>
      <c r="K37" s="14">
        <f t="shared" si="1"/>
        <v>288823.50914635573</v>
      </c>
      <c r="L37" s="11">
        <f t="shared" si="2"/>
        <v>6.1731527040222924E-2</v>
      </c>
    </row>
    <row r="38" spans="1:12" x14ac:dyDescent="0.25">
      <c r="A38" s="7">
        <v>2028</v>
      </c>
      <c r="B38" s="5">
        <v>37</v>
      </c>
      <c r="I38" s="7">
        <v>15</v>
      </c>
      <c r="J38" s="6">
        <v>323823.08333333331</v>
      </c>
      <c r="K38" s="14">
        <f t="shared" si="1"/>
        <v>301513.80612161325</v>
      </c>
      <c r="L38" s="11">
        <f t="shared" si="2"/>
        <v>6.8893412359845876E-2</v>
      </c>
    </row>
    <row r="39" spans="1:12" x14ac:dyDescent="0.25">
      <c r="A39" s="7">
        <v>2029</v>
      </c>
      <c r="B39" s="7">
        <v>38</v>
      </c>
      <c r="I39" s="5">
        <v>16</v>
      </c>
      <c r="J39" s="6">
        <v>334008</v>
      </c>
      <c r="K39" s="14">
        <f t="shared" si="1"/>
        <v>314761.68803099269</v>
      </c>
      <c r="L39" s="11">
        <f t="shared" si="2"/>
        <v>5.7622308354911583E-2</v>
      </c>
    </row>
    <row r="40" spans="1:12" x14ac:dyDescent="0.25">
      <c r="A40" s="7">
        <v>2030</v>
      </c>
      <c r="B40" s="5">
        <v>39</v>
      </c>
      <c r="I40" s="7">
        <v>17</v>
      </c>
      <c r="J40" s="6">
        <v>328780.33333333331</v>
      </c>
      <c r="K40" s="14">
        <f t="shared" si="1"/>
        <v>328591.65398269973</v>
      </c>
      <c r="L40" s="11">
        <f t="shared" si="2"/>
        <v>5.7387663282855005E-4</v>
      </c>
    </row>
    <row r="41" spans="1:12" x14ac:dyDescent="0.25">
      <c r="A41" s="7">
        <v>2031</v>
      </c>
      <c r="B41" s="5">
        <v>40</v>
      </c>
      <c r="I41" s="7">
        <v>18</v>
      </c>
      <c r="J41" s="6">
        <v>303288.91666666669</v>
      </c>
      <c r="K41" s="14">
        <f t="shared" si="1"/>
        <v>343029.27952418046</v>
      </c>
      <c r="L41" s="11">
        <f t="shared" si="2"/>
        <v>0.13103137198116241</v>
      </c>
    </row>
    <row r="42" spans="1:12" x14ac:dyDescent="0.25">
      <c r="A42" s="7">
        <v>2032</v>
      </c>
      <c r="B42" s="7">
        <v>41</v>
      </c>
      <c r="I42" s="5">
        <v>19</v>
      </c>
      <c r="J42" s="6">
        <v>323964.16666666669</v>
      </c>
      <c r="K42" s="14">
        <f t="shared" si="1"/>
        <v>358101.26393859531</v>
      </c>
      <c r="L42" s="11">
        <f t="shared" si="2"/>
        <v>0.10537306524722216</v>
      </c>
    </row>
    <row r="43" spans="1:12" x14ac:dyDescent="0.25">
      <c r="A43" s="7">
        <v>2033</v>
      </c>
      <c r="B43" s="5">
        <v>42</v>
      </c>
      <c r="I43" s="7">
        <v>20</v>
      </c>
      <c r="J43" s="6">
        <v>349717.75</v>
      </c>
      <c r="K43" s="14">
        <f t="shared" si="1"/>
        <v>373835.47961940081</v>
      </c>
      <c r="L43" s="11">
        <f t="shared" si="2"/>
        <v>6.8963412979183375E-2</v>
      </c>
    </row>
    <row r="44" spans="1:12" x14ac:dyDescent="0.25">
      <c r="A44" s="7">
        <v>2034</v>
      </c>
      <c r="B44" s="7">
        <v>43</v>
      </c>
      <c r="K44" s="9" t="s">
        <v>10</v>
      </c>
      <c r="L44" s="16">
        <f>AVERAGE(L24:L43)</f>
        <v>4.8418489540186016E-2</v>
      </c>
    </row>
    <row r="45" spans="1:12" x14ac:dyDescent="0.25">
      <c r="A45" s="7">
        <v>2035</v>
      </c>
      <c r="B45" s="5">
        <v>44</v>
      </c>
    </row>
    <row r="46" spans="1:12" x14ac:dyDescent="0.25">
      <c r="A46" s="7">
        <v>2036</v>
      </c>
      <c r="B46" s="5">
        <v>45</v>
      </c>
      <c r="I46" s="17">
        <v>2025</v>
      </c>
      <c r="J46" s="18">
        <v>34</v>
      </c>
      <c r="K46" s="14">
        <f>$G$24*EXP($G$25*J46)</f>
        <v>682536.36423284397</v>
      </c>
    </row>
    <row r="47" spans="1:12" x14ac:dyDescent="0.25">
      <c r="A47" s="7">
        <v>2037</v>
      </c>
      <c r="B47" s="7">
        <v>46</v>
      </c>
      <c r="K47" s="14"/>
    </row>
    <row r="48" spans="1:12" x14ac:dyDescent="0.25">
      <c r="A48" s="7">
        <v>2038</v>
      </c>
      <c r="B48" s="5">
        <v>47</v>
      </c>
      <c r="I48" s="17">
        <v>2050</v>
      </c>
      <c r="J48" s="18">
        <v>59</v>
      </c>
      <c r="K48" s="14">
        <f t="shared" ref="K48" si="3">$G$24*EXP($G$25*J48)</f>
        <v>1999826.7015583178</v>
      </c>
    </row>
    <row r="49" spans="1:11" x14ac:dyDescent="0.25">
      <c r="A49" s="7">
        <v>2039</v>
      </c>
      <c r="B49" s="7">
        <v>48</v>
      </c>
    </row>
    <row r="50" spans="1:11" x14ac:dyDescent="0.25">
      <c r="A50" s="7">
        <v>2040</v>
      </c>
      <c r="B50" s="5">
        <v>49</v>
      </c>
      <c r="I50" s="40" t="s">
        <v>41</v>
      </c>
      <c r="J50" s="40"/>
      <c r="K50" s="40"/>
    </row>
    <row r="51" spans="1:11" x14ac:dyDescent="0.25">
      <c r="A51" s="7">
        <v>2041</v>
      </c>
      <c r="B51" s="5">
        <v>50</v>
      </c>
      <c r="I51" s="40"/>
      <c r="J51" s="40"/>
      <c r="K51" s="40"/>
    </row>
    <row r="52" spans="1:11" x14ac:dyDescent="0.25">
      <c r="A52" s="7">
        <v>2042</v>
      </c>
      <c r="B52" s="7">
        <v>51</v>
      </c>
      <c r="I52" s="40"/>
      <c r="J52" s="40"/>
      <c r="K52" s="40"/>
    </row>
    <row r="53" spans="1:11" x14ac:dyDescent="0.25">
      <c r="A53" s="7">
        <v>2043</v>
      </c>
      <c r="B53" s="5">
        <v>52</v>
      </c>
    </row>
    <row r="54" spans="1:11" x14ac:dyDescent="0.25">
      <c r="A54" s="7">
        <v>2044</v>
      </c>
      <c r="B54" s="7">
        <v>53</v>
      </c>
    </row>
    <row r="55" spans="1:11" x14ac:dyDescent="0.25">
      <c r="A55" s="7">
        <v>2045</v>
      </c>
      <c r="B55" s="5">
        <v>54</v>
      </c>
    </row>
    <row r="56" spans="1:11" x14ac:dyDescent="0.25">
      <c r="A56" s="7">
        <v>2046</v>
      </c>
      <c r="B56" s="5">
        <v>55</v>
      </c>
    </row>
    <row r="57" spans="1:11" x14ac:dyDescent="0.25">
      <c r="A57" s="7">
        <v>2047</v>
      </c>
      <c r="B57" s="7">
        <v>56</v>
      </c>
    </row>
    <row r="58" spans="1:11" x14ac:dyDescent="0.25">
      <c r="A58" s="7">
        <v>2048</v>
      </c>
      <c r="B58" s="5">
        <v>57</v>
      </c>
    </row>
    <row r="59" spans="1:11" x14ac:dyDescent="0.25">
      <c r="A59" s="7">
        <v>2049</v>
      </c>
      <c r="B59" s="7">
        <v>58</v>
      </c>
    </row>
    <row r="60" spans="1:11" x14ac:dyDescent="0.25">
      <c r="A60" s="7">
        <v>2050</v>
      </c>
      <c r="B60" s="5">
        <v>59</v>
      </c>
    </row>
  </sheetData>
  <mergeCells count="2">
    <mergeCell ref="F23:G23"/>
    <mergeCell ref="I50:K5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56474-F047-4D7B-BF1E-57DBC0F0F721}">
  <dimension ref="A1:K22"/>
  <sheetViews>
    <sheetView workbookViewId="0">
      <selection activeCell="C17" sqref="C17"/>
    </sheetView>
  </sheetViews>
  <sheetFormatPr defaultRowHeight="15" x14ac:dyDescent="0.25"/>
  <cols>
    <col min="1" max="1" width="37" bestFit="1" customWidth="1"/>
    <col min="2" max="2" width="15" bestFit="1" customWidth="1"/>
    <col min="3" max="3" width="22" bestFit="1" customWidth="1"/>
    <col min="5" max="5" width="12.5703125" bestFit="1" customWidth="1"/>
    <col min="6" max="6" width="18" customWidth="1"/>
    <col min="7" max="7" width="15.28515625" bestFit="1" customWidth="1"/>
    <col min="8" max="9" width="14.28515625" bestFit="1" customWidth="1"/>
    <col min="10" max="10" width="18.7109375" bestFit="1" customWidth="1"/>
    <col min="11" max="11" width="14.28515625" bestFit="1" customWidth="1"/>
  </cols>
  <sheetData>
    <row r="1" spans="1:11" ht="23.25" x14ac:dyDescent="0.35">
      <c r="A1" s="42" t="s">
        <v>11</v>
      </c>
      <c r="B1" s="42"/>
      <c r="C1" s="42"/>
    </row>
    <row r="2" spans="1:11" x14ac:dyDescent="0.25">
      <c r="A2" s="26" t="s">
        <v>15</v>
      </c>
      <c r="B2" s="41" t="s">
        <v>36</v>
      </c>
      <c r="C2" s="41"/>
      <c r="E2" s="43" t="s">
        <v>23</v>
      </c>
      <c r="F2" s="43"/>
      <c r="G2" s="43"/>
      <c r="H2" s="43"/>
      <c r="I2" s="43"/>
      <c r="J2" s="43"/>
      <c r="K2" s="43"/>
    </row>
    <row r="3" spans="1:11" x14ac:dyDescent="0.25">
      <c r="A3" s="36" t="s">
        <v>40</v>
      </c>
      <c r="B3" s="44" t="s">
        <v>42</v>
      </c>
      <c r="C3" s="44"/>
      <c r="E3" s="27"/>
      <c r="F3" s="27"/>
      <c r="G3" s="27"/>
      <c r="H3" s="27"/>
      <c r="I3" s="27"/>
      <c r="J3" s="27"/>
      <c r="K3" s="27"/>
    </row>
    <row r="4" spans="1:11" x14ac:dyDescent="0.25">
      <c r="E4" s="27" t="s">
        <v>2</v>
      </c>
      <c r="F4" s="27" t="s">
        <v>18</v>
      </c>
      <c r="G4" s="27" t="s">
        <v>19</v>
      </c>
      <c r="H4" s="27" t="s">
        <v>26</v>
      </c>
      <c r="I4" s="27" t="s">
        <v>28</v>
      </c>
      <c r="J4" s="27" t="s">
        <v>31</v>
      </c>
      <c r="K4" s="27" t="s">
        <v>33</v>
      </c>
    </row>
    <row r="5" spans="1:11" x14ac:dyDescent="0.25">
      <c r="A5" t="s">
        <v>24</v>
      </c>
      <c r="E5" s="27">
        <v>1</v>
      </c>
      <c r="F5" s="28">
        <v>80000</v>
      </c>
      <c r="G5" s="29">
        <f>F5*$B$15</f>
        <v>2000000</v>
      </c>
      <c r="H5" s="30">
        <f>G5*$B$7</f>
        <v>1000000</v>
      </c>
      <c r="I5" s="30">
        <f>F13*G5</f>
        <v>800000</v>
      </c>
      <c r="J5" s="30">
        <f>H5+I5</f>
        <v>1800000</v>
      </c>
      <c r="K5" s="30">
        <f>G5-J5</f>
        <v>200000</v>
      </c>
    </row>
    <row r="6" spans="1:11" x14ac:dyDescent="0.25">
      <c r="A6" s="15" t="s">
        <v>16</v>
      </c>
      <c r="B6" s="33">
        <v>4000000</v>
      </c>
      <c r="E6" s="27">
        <v>2</v>
      </c>
      <c r="F6" s="28">
        <f>F5+(F5*$B$16)</f>
        <v>127200</v>
      </c>
      <c r="G6" s="29">
        <f t="shared" ref="G6:G9" si="0">F6*$B$15</f>
        <v>3180000</v>
      </c>
      <c r="H6" s="30">
        <f>G6*$B$7</f>
        <v>1590000</v>
      </c>
      <c r="I6" s="30">
        <f>F14*G6</f>
        <v>1208400</v>
      </c>
      <c r="J6" s="30">
        <f t="shared" ref="J6:J9" si="1">H6+I6</f>
        <v>2798400</v>
      </c>
      <c r="K6" s="30">
        <f t="shared" ref="K6:K9" si="2">G6-J6</f>
        <v>381600</v>
      </c>
    </row>
    <row r="7" spans="1:11" x14ac:dyDescent="0.25">
      <c r="A7" s="8" t="s">
        <v>25</v>
      </c>
      <c r="B7" s="10">
        <v>0.5</v>
      </c>
      <c r="C7" t="s">
        <v>14</v>
      </c>
      <c r="E7" s="27">
        <v>3</v>
      </c>
      <c r="F7" s="28">
        <f t="shared" ref="F7:F9" si="3">F6+(F6*$B$16)</f>
        <v>202248</v>
      </c>
      <c r="G7" s="29">
        <f t="shared" si="0"/>
        <v>5056200</v>
      </c>
      <c r="H7" s="30">
        <f>G7*$B$7</f>
        <v>2528100</v>
      </c>
      <c r="I7" s="30">
        <f>F15*G7</f>
        <v>1820232</v>
      </c>
      <c r="J7" s="30">
        <f t="shared" si="1"/>
        <v>4348332</v>
      </c>
      <c r="K7" s="30">
        <f t="shared" si="2"/>
        <v>707868</v>
      </c>
    </row>
    <row r="8" spans="1:11" x14ac:dyDescent="0.25">
      <c r="A8" s="8" t="s">
        <v>27</v>
      </c>
      <c r="B8" s="10">
        <v>0.4</v>
      </c>
      <c r="C8" t="s">
        <v>14</v>
      </c>
      <c r="E8" s="27">
        <v>4</v>
      </c>
      <c r="F8" s="28">
        <f t="shared" si="3"/>
        <v>321574.32</v>
      </c>
      <c r="G8" s="29">
        <f t="shared" si="0"/>
        <v>8039358</v>
      </c>
      <c r="H8" s="30">
        <f>G8*$B$7</f>
        <v>4019679</v>
      </c>
      <c r="I8" s="30">
        <f>F16*G8</f>
        <v>2733381.7199999997</v>
      </c>
      <c r="J8" s="30">
        <f t="shared" si="1"/>
        <v>6753060.7199999997</v>
      </c>
      <c r="K8" s="30">
        <f t="shared" si="2"/>
        <v>1286297.2800000003</v>
      </c>
    </row>
    <row r="9" spans="1:11" x14ac:dyDescent="0.25">
      <c r="A9" s="8" t="s">
        <v>32</v>
      </c>
      <c r="B9" s="10">
        <v>0.2</v>
      </c>
      <c r="C9" t="s">
        <v>14</v>
      </c>
      <c r="E9" s="27">
        <v>5</v>
      </c>
      <c r="F9" s="28">
        <f t="shared" si="3"/>
        <v>511303.16879999998</v>
      </c>
      <c r="G9" s="29">
        <f t="shared" si="0"/>
        <v>12782579.219999999</v>
      </c>
      <c r="H9" s="30">
        <f>G9*$B$7</f>
        <v>6391289.6099999994</v>
      </c>
      <c r="I9" s="30">
        <f>F17*G9</f>
        <v>4090425.3503999989</v>
      </c>
      <c r="J9" s="30">
        <f t="shared" si="1"/>
        <v>10481714.960399998</v>
      </c>
      <c r="K9" s="30">
        <f t="shared" si="2"/>
        <v>2300864.2596000005</v>
      </c>
    </row>
    <row r="11" spans="1:11" x14ac:dyDescent="0.25">
      <c r="E11" s="8" t="s">
        <v>29</v>
      </c>
      <c r="F11" s="8"/>
      <c r="J11" s="15" t="s">
        <v>34</v>
      </c>
      <c r="K11" s="31">
        <f>SUM(K5:K9)</f>
        <v>4876629.5396000007</v>
      </c>
    </row>
    <row r="12" spans="1:11" x14ac:dyDescent="0.25">
      <c r="E12" s="7" t="s">
        <v>2</v>
      </c>
      <c r="F12" s="7" t="s">
        <v>30</v>
      </c>
      <c r="J12" t="s">
        <v>35</v>
      </c>
    </row>
    <row r="13" spans="1:11" x14ac:dyDescent="0.25">
      <c r="A13" t="s">
        <v>17</v>
      </c>
      <c r="E13" s="7">
        <v>1</v>
      </c>
      <c r="F13" s="32">
        <v>0.4</v>
      </c>
    </row>
    <row r="14" spans="1:11" x14ac:dyDescent="0.25">
      <c r="A14" s="8" t="s">
        <v>22</v>
      </c>
      <c r="B14" s="8">
        <v>80000</v>
      </c>
      <c r="C14" t="s">
        <v>21</v>
      </c>
      <c r="E14" s="7">
        <v>2</v>
      </c>
      <c r="F14" s="32">
        <f>F13-0.02</f>
        <v>0.38</v>
      </c>
      <c r="K14" s="13"/>
    </row>
    <row r="15" spans="1:11" x14ac:dyDescent="0.25">
      <c r="A15" s="8" t="s">
        <v>12</v>
      </c>
      <c r="B15" s="14">
        <v>25</v>
      </c>
      <c r="C15" t="s">
        <v>13</v>
      </c>
      <c r="E15" s="7">
        <v>3</v>
      </c>
      <c r="F15" s="32">
        <f t="shared" ref="F15:F17" si="4">F14-0.02</f>
        <v>0.36</v>
      </c>
    </row>
    <row r="16" spans="1:11" x14ac:dyDescent="0.25">
      <c r="A16" s="34" t="s">
        <v>20</v>
      </c>
      <c r="B16" s="37">
        <v>0.59</v>
      </c>
      <c r="E16" s="7">
        <v>4</v>
      </c>
      <c r="F16" s="32">
        <f t="shared" si="4"/>
        <v>0.33999999999999997</v>
      </c>
    </row>
    <row r="17" spans="1:6" x14ac:dyDescent="0.25">
      <c r="E17" s="7">
        <v>5</v>
      </c>
      <c r="F17" s="32">
        <f t="shared" si="4"/>
        <v>0.31999999999999995</v>
      </c>
    </row>
    <row r="20" spans="1:6" x14ac:dyDescent="0.25">
      <c r="A20" t="s">
        <v>37</v>
      </c>
    </row>
    <row r="21" spans="1:6" x14ac:dyDescent="0.25">
      <c r="A21" s="8" t="s">
        <v>38</v>
      </c>
      <c r="B21" s="10">
        <v>0.05</v>
      </c>
    </row>
    <row r="22" spans="1:6" x14ac:dyDescent="0.25">
      <c r="A22" s="34" t="s">
        <v>39</v>
      </c>
      <c r="B22" s="35">
        <f>NPV(B21,K5:K9) - B6</f>
        <v>9108.9411158040166</v>
      </c>
    </row>
  </sheetData>
  <mergeCells count="4">
    <mergeCell ref="B2:C2"/>
    <mergeCell ref="A1:C1"/>
    <mergeCell ref="E2:K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Microsoft Sales</vt:lpstr>
      <vt:lpstr>Toy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Cutrone, Joseph</dc:creator>
  <cp:lastModifiedBy>Britta Smith</cp:lastModifiedBy>
  <dcterms:created xsi:type="dcterms:W3CDTF">2022-03-03T21:21:57Z</dcterms:created>
  <dcterms:modified xsi:type="dcterms:W3CDTF">2023-07-10T15:44:57Z</dcterms:modified>
</cp:coreProperties>
</file>