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265" yWindow="765" windowWidth="19440" windowHeight="15600" activeTab="3"/>
  </bookViews>
  <sheets>
    <sheet name="Overview" sheetId="4" r:id="rId1"/>
    <sheet name="Raw Data 48 Well" sheetId="2" r:id="rId2"/>
    <sheet name="Compound 1" sheetId="1" r:id="rId3"/>
    <sheet name="Compound 2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6" i="2" l="1"/>
  <c r="E6" i="2"/>
  <c r="F6" i="2"/>
  <c r="G6" i="2"/>
  <c r="H6" i="2"/>
  <c r="I6" i="2"/>
  <c r="D5" i="2"/>
  <c r="E5" i="2"/>
  <c r="F5" i="2"/>
  <c r="G5" i="2"/>
  <c r="H5" i="2"/>
  <c r="I5" i="2"/>
  <c r="D5" i="1"/>
  <c r="L5" i="1"/>
  <c r="C11" i="3"/>
  <c r="C10" i="3"/>
  <c r="C12" i="3"/>
  <c r="J7" i="3"/>
  <c r="J8" i="3"/>
  <c r="J9" i="3"/>
  <c r="C7" i="3"/>
  <c r="C8" i="3"/>
  <c r="C9" i="3"/>
  <c r="J10" i="3"/>
  <c r="J11" i="3"/>
  <c r="J12" i="3"/>
  <c r="D11" i="3"/>
  <c r="E11" i="3"/>
  <c r="F11" i="3"/>
  <c r="G11" i="3"/>
  <c r="H11" i="3"/>
  <c r="I11" i="3"/>
  <c r="D12" i="3"/>
  <c r="E12" i="3"/>
  <c r="F12" i="3"/>
  <c r="G12" i="3"/>
  <c r="H12" i="3"/>
  <c r="I12" i="3"/>
  <c r="D10" i="3"/>
  <c r="E10" i="3"/>
  <c r="F10" i="3"/>
  <c r="G10" i="3"/>
  <c r="H10" i="3"/>
  <c r="I10" i="3"/>
  <c r="J10" i="1"/>
  <c r="C10" i="1"/>
  <c r="C13" i="1" s="1"/>
  <c r="C11" i="1"/>
  <c r="C12" i="1"/>
  <c r="J7" i="1"/>
  <c r="J8" i="1"/>
  <c r="J9" i="1"/>
  <c r="C8" i="1"/>
  <c r="C9" i="1"/>
  <c r="J13" i="1" s="1"/>
  <c r="J11" i="1"/>
  <c r="J12" i="1"/>
  <c r="D8" i="1"/>
  <c r="E8" i="1"/>
  <c r="F8" i="1"/>
  <c r="G8" i="1"/>
  <c r="H8" i="1"/>
  <c r="I8" i="1"/>
  <c r="D9" i="1"/>
  <c r="E9" i="1"/>
  <c r="F9" i="1"/>
  <c r="G9" i="1"/>
  <c r="H9" i="1"/>
  <c r="I9" i="1"/>
  <c r="I13" i="1" s="1"/>
  <c r="D7" i="1"/>
  <c r="D14" i="1" s="1"/>
  <c r="E7" i="1"/>
  <c r="F7" i="1"/>
  <c r="G7" i="1"/>
  <c r="G14" i="1" s="1"/>
  <c r="H7" i="1"/>
  <c r="I7" i="1"/>
  <c r="C8" i="4"/>
  <c r="C7" i="4"/>
  <c r="B3" i="3"/>
  <c r="B2" i="3"/>
  <c r="B1" i="3"/>
  <c r="B3" i="1"/>
  <c r="B2" i="1"/>
  <c r="B1" i="1"/>
  <c r="E5" i="1"/>
  <c r="F5" i="1"/>
  <c r="G5" i="1"/>
  <c r="H5" i="1"/>
  <c r="I5" i="1"/>
  <c r="E8" i="2"/>
  <c r="F8" i="2"/>
  <c r="G8" i="2"/>
  <c r="H8" i="2"/>
  <c r="I8" i="2"/>
  <c r="D8" i="2"/>
  <c r="E7" i="2"/>
  <c r="F7" i="2"/>
  <c r="G7" i="2"/>
  <c r="H7" i="2"/>
  <c r="I7" i="2"/>
  <c r="D7" i="2"/>
  <c r="A6" i="2"/>
  <c r="A5" i="2"/>
  <c r="B2" i="2"/>
  <c r="D5" i="3"/>
  <c r="E14" i="3"/>
  <c r="F14" i="3"/>
  <c r="H14" i="3"/>
  <c r="I14" i="3"/>
  <c r="D14" i="3"/>
  <c r="F13" i="3"/>
  <c r="G13" i="3"/>
  <c r="H13" i="3"/>
  <c r="D13" i="3"/>
  <c r="E5" i="3"/>
  <c r="F5" i="3"/>
  <c r="G5" i="3"/>
  <c r="H5" i="3"/>
  <c r="I5" i="3"/>
  <c r="L10" i="3"/>
  <c r="L9" i="3"/>
  <c r="L8" i="3"/>
  <c r="L7" i="3"/>
  <c r="L6" i="3"/>
  <c r="L5" i="3"/>
  <c r="G13" i="1"/>
  <c r="L10" i="1"/>
  <c r="L9" i="1"/>
  <c r="L8" i="1"/>
  <c r="L7" i="1"/>
  <c r="L6" i="1"/>
  <c r="E14" i="1"/>
  <c r="F13" i="1"/>
  <c r="D13" i="1" l="1"/>
  <c r="F19" i="1"/>
  <c r="M7" i="1" s="1"/>
  <c r="J14" i="1"/>
  <c r="H19" i="1"/>
  <c r="M9" i="1" s="1"/>
  <c r="I14" i="1"/>
  <c r="E13" i="1"/>
  <c r="C13" i="3"/>
  <c r="J20" i="1"/>
  <c r="J23" i="1"/>
  <c r="D20" i="1"/>
  <c r="N5" i="1" s="1"/>
  <c r="F20" i="1"/>
  <c r="N7" i="1" s="1"/>
  <c r="C21" i="1"/>
  <c r="E21" i="1"/>
  <c r="O6" i="1" s="1"/>
  <c r="G21" i="1"/>
  <c r="O8" i="1" s="1"/>
  <c r="C23" i="1"/>
  <c r="E19" i="1"/>
  <c r="C24" i="1"/>
  <c r="J24" i="1"/>
  <c r="J21" i="1"/>
  <c r="G19" i="1"/>
  <c r="C20" i="1"/>
  <c r="E20" i="1"/>
  <c r="N6" i="1" s="1"/>
  <c r="G20" i="1"/>
  <c r="N8" i="1" s="1"/>
  <c r="I20" i="1"/>
  <c r="N10" i="1" s="1"/>
  <c r="D21" i="1"/>
  <c r="O5" i="1" s="1"/>
  <c r="F21" i="1"/>
  <c r="O7" i="1" s="1"/>
  <c r="H21" i="1"/>
  <c r="O9" i="1" s="1"/>
  <c r="J19" i="1"/>
  <c r="I19" i="1"/>
  <c r="L14" i="1"/>
  <c r="J22" i="1"/>
  <c r="H13" i="1"/>
  <c r="F14" i="1"/>
  <c r="H14" i="1"/>
  <c r="I13" i="3"/>
  <c r="E13" i="3"/>
  <c r="G14" i="3"/>
  <c r="C14" i="1"/>
  <c r="C14" i="3"/>
  <c r="C22" i="1"/>
  <c r="D19" i="1"/>
  <c r="J13" i="3"/>
  <c r="L14" i="3" s="1"/>
  <c r="J14" i="3"/>
  <c r="K16" i="1" l="1"/>
  <c r="C23" i="3"/>
  <c r="J24" i="3"/>
  <c r="C26" i="1"/>
  <c r="C25" i="1"/>
  <c r="I24" i="3"/>
  <c r="O10" i="3" s="1"/>
  <c r="H23" i="3"/>
  <c r="N9" i="3" s="1"/>
  <c r="C22" i="3"/>
  <c r="J23" i="3"/>
  <c r="D24" i="3"/>
  <c r="O5" i="3" s="1"/>
  <c r="E22" i="3"/>
  <c r="D26" i="1"/>
  <c r="M5" i="1"/>
  <c r="D25" i="1"/>
  <c r="J19" i="3"/>
  <c r="M10" i="1"/>
  <c r="I26" i="1"/>
  <c r="I25" i="1"/>
  <c r="C21" i="3"/>
  <c r="G24" i="3"/>
  <c r="O8" i="3" s="1"/>
  <c r="F23" i="3"/>
  <c r="N7" i="3" s="1"/>
  <c r="H22" i="3"/>
  <c r="J22" i="3"/>
  <c r="I23" i="3"/>
  <c r="N10" i="3" s="1"/>
  <c r="I22" i="3"/>
  <c r="H25" i="1"/>
  <c r="J26" i="1"/>
  <c r="J25" i="1"/>
  <c r="J21" i="3"/>
  <c r="E24" i="3"/>
  <c r="O6" i="3" s="1"/>
  <c r="D23" i="3"/>
  <c r="N5" i="3" s="1"/>
  <c r="F22" i="3"/>
  <c r="H24" i="3"/>
  <c r="O9" i="3" s="1"/>
  <c r="G23" i="3"/>
  <c r="N8" i="3" s="1"/>
  <c r="F25" i="1"/>
  <c r="H26" i="1"/>
  <c r="K16" i="3"/>
  <c r="C19" i="3"/>
  <c r="G22" i="3"/>
  <c r="M8" i="1"/>
  <c r="G25" i="1"/>
  <c r="G26" i="1"/>
  <c r="E26" i="1"/>
  <c r="M6" i="1"/>
  <c r="E25" i="1"/>
  <c r="C20" i="3"/>
  <c r="C24" i="3"/>
  <c r="J20" i="3"/>
  <c r="D22" i="3"/>
  <c r="F24" i="3"/>
  <c r="O7" i="3" s="1"/>
  <c r="E23" i="3"/>
  <c r="N6" i="3" s="1"/>
  <c r="F26" i="1"/>
  <c r="G25" i="3" l="1"/>
  <c r="M8" i="3"/>
  <c r="G26" i="3"/>
  <c r="E26" i="3"/>
  <c r="E25" i="3"/>
  <c r="M6" i="3"/>
  <c r="J25" i="3"/>
  <c r="J26" i="3"/>
  <c r="H26" i="3"/>
  <c r="M9" i="3"/>
  <c r="H25" i="3"/>
  <c r="D26" i="3"/>
  <c r="D25" i="3"/>
  <c r="M5" i="3"/>
  <c r="I25" i="3"/>
  <c r="M10" i="3"/>
  <c r="I26" i="3"/>
  <c r="F25" i="3"/>
  <c r="M7" i="3"/>
  <c r="F26" i="3"/>
  <c r="C26" i="3"/>
  <c r="C25" i="3"/>
  <c r="K29" i="1"/>
  <c r="K29" i="3" l="1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comments4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<sst xmlns="http://schemas.openxmlformats.org/spreadsheetml/2006/main" count="126" uniqueCount="45">
  <si>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</si>
  <si>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</si>
  <si>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</si>
  <si>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</si>
  <si>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</si>
  <si>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</si>
  <si>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</si>
  <si>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</si>
  <si>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</si>
  <si>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</si>
  <si>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</si>
  <si>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</si>
  <si>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</si>
  <si>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</si>
  <si>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</si>
  <si>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</si>
  <si>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</si>
  <si>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</si>
  <si>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</si>
  <si>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NTZ 30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</si>
  <si>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</si>
  <si>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</si>
  <si>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</si>
  <si>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</si>
  <si>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</si>
  <si>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</si>
  <si>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</si>
  <si>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</si>
  <si>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</si>
  <si>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</si>
  <si>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</si>
  <si>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</si>
  <si>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</si>
  <si>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</si>
  <si>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t>Compound: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</si>
  <si>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</si>
  <si>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</si>
  <si>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</si>
  <si>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</si>
  <si>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</si>
  <si>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</si>
  <si>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dilution 4/5</t>
  </si>
  <si>
    <t>141103_plate1</t>
  </si>
  <si>
    <t>GBC-0000017_1</t>
  </si>
  <si>
    <t>~ 2.007e-005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</si>
</sst>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5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9" borderId="0" xfId="0" applyNumberFormat="1" applyFill="1" applyBorder="1" applyAlignment="1" applyProtection="1">
      <alignment horizontal="center" vertical="center" wrapText="1"/>
      <protection locked="0"/>
    </xf>
    <xf numFmtId="2" fontId="0" fillId="9" borderId="1" xfId="0" applyNumberFormat="1" applyFill="1" applyBorder="1" applyAlignment="1" applyProtection="1">
      <alignment horizontal="center" vertical="center" wrapText="1"/>
      <protection locked="0"/>
    </xf>
    <xf numFmtId="0" fontId="0" fillId="9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0" fillId="8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32" xfId="0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8" borderId="0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164" fontId="3" fillId="8" borderId="1" xfId="0" applyNumberFormat="1" applyFont="1" applyFill="1" applyBorder="1" applyAlignment="1" applyProtection="1">
      <alignment horizontal="center" vertical="center"/>
      <protection locked="0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164" fontId="0" fillId="8" borderId="1" xfId="0" applyNumberFormat="1" applyFont="1" applyFill="1" applyBorder="1" applyAlignment="1" applyProtection="1">
      <alignment horizontal="center" vertical="center"/>
      <protection locked="0"/>
    </xf>
    <xf numFmtId="164" fontId="8" fillId="8" borderId="1" xfId="0" applyNumberFormat="1" applyFont="1" applyFill="1" applyBorder="1" applyAlignment="1" applyProtection="1">
      <alignment horizontal="center" vertical="center"/>
      <protection locked="0"/>
    </xf>
    <xf numFmtId="2" fontId="8" fillId="8" borderId="1" xfId="0" applyNumberFormat="1" applyFont="1" applyFill="1" applyBorder="1" applyAlignment="1" applyProtection="1">
      <alignment horizontal="center" vertical="center"/>
      <protection locked="0"/>
    </xf>
    <xf numFmtId="0" fontId="0" fillId="8" borderId="34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8" borderId="0" xfId="0" applyFont="1" applyFill="1" applyAlignment="1" applyProtection="1">
      <alignment horizontal="center" vertical="center"/>
      <protection locked="0"/>
    </xf>
    <xf numFmtId="164" fontId="0" fillId="10" borderId="1" xfId="0" applyNumberFormat="1" applyFill="1" applyBorder="1" applyAlignment="1" applyProtection="1">
      <alignment horizontal="center" vertical="center"/>
      <protection locked="0"/>
    </xf>
    <xf numFmtId="164" fontId="0" fillId="10" borderId="17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GBC-0000017_1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104.99272461567145</c:v>
                  </c:pt>
                  <c:pt idx="1">
                    <c:v>33.793490497431605</c:v>
                  </c:pt>
                  <c:pt idx="2">
                    <c:v>52.828864164288909</c:v>
                  </c:pt>
                  <c:pt idx="3">
                    <c:v>67.014094703195752</c:v>
                  </c:pt>
                  <c:pt idx="4">
                    <c:v>336.7323368295161</c:v>
                  </c:pt>
                  <c:pt idx="5">
                    <c:v>1538.3775724949826</c:v>
                  </c:pt>
                  <c:pt idx="6">
                    <c:v>2519.1157619732808</c:v>
                  </c:pt>
                  <c:pt idx="7">
                    <c:v>1952.0454870041665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104.99272461567145</c:v>
                  </c:pt>
                  <c:pt idx="1">
                    <c:v>33.793490497431605</c:v>
                  </c:pt>
                  <c:pt idx="2">
                    <c:v>52.828864164288909</c:v>
                  </c:pt>
                  <c:pt idx="3">
                    <c:v>67.014094703195752</c:v>
                  </c:pt>
                  <c:pt idx="4">
                    <c:v>336.7323368295161</c:v>
                  </c:pt>
                  <c:pt idx="5">
                    <c:v>1538.3775724949826</c:v>
                  </c:pt>
                  <c:pt idx="6">
                    <c:v>2519.1157619732808</c:v>
                  </c:pt>
                  <c:pt idx="7">
                    <c:v>1952.0454870041665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325.83333333333331</c:v>
                </c:pt>
                <c:pt idx="1">
                  <c:v>332</c:v>
                </c:pt>
                <c:pt idx="2">
                  <c:v>349.33333333333331</c:v>
                </c:pt>
                <c:pt idx="3">
                  <c:v>547.66666666666663</c:v>
                </c:pt>
                <c:pt idx="4">
                  <c:v>1341</c:v>
                </c:pt>
                <c:pt idx="5">
                  <c:v>2666.3333333333335</c:v>
                </c:pt>
                <c:pt idx="6">
                  <c:v>4485.333333333333</c:v>
                </c:pt>
                <c:pt idx="7">
                  <c:v>8589.5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7216"/>
        <c:axId val="104892288"/>
      </c:barChart>
      <c:catAx>
        <c:axId val="102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892288"/>
        <c:crosses val="autoZero"/>
        <c:auto val="1"/>
        <c:lblAlgn val="ctr"/>
        <c:lblOffset val="100"/>
        <c:noMultiLvlLbl val="0"/>
      </c:catAx>
      <c:valAx>
        <c:axId val="10489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213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GBC-0000017_1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1.2705343626598928</c:v>
                  </c:pt>
                  <c:pt idx="1">
                    <c:v>0.40894062963291089</c:v>
                  </c:pt>
                  <c:pt idx="2">
                    <c:v>0.63929084140561954</c:v>
                  </c:pt>
                  <c:pt idx="3">
                    <c:v>0.81094866729695259</c:v>
                  </c:pt>
                  <c:pt idx="4">
                    <c:v>4.0748538198884594</c:v>
                  </c:pt>
                  <c:pt idx="5">
                    <c:v>8.6825864224919211</c:v>
                  </c:pt>
                  <c:pt idx="6">
                    <c:v>8.4405631075793686</c:v>
                  </c:pt>
                  <c:pt idx="7">
                    <c:v>25.846237853435827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1.2705343626598928</c:v>
                  </c:pt>
                  <c:pt idx="1">
                    <c:v>0.40894062963291089</c:v>
                  </c:pt>
                  <c:pt idx="2">
                    <c:v>0.63929084140561954</c:v>
                  </c:pt>
                  <c:pt idx="3">
                    <c:v>0.81094866729695259</c:v>
                  </c:pt>
                  <c:pt idx="4">
                    <c:v>4.0748538198884594</c:v>
                  </c:pt>
                  <c:pt idx="5">
                    <c:v>8.6825864224919211</c:v>
                  </c:pt>
                  <c:pt idx="6">
                    <c:v>8.4405631075793686</c:v>
                  </c:pt>
                  <c:pt idx="7">
                    <c:v>25.846237853435827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99.999999999999986</c:v>
                </c:pt>
                <c:pt idx="1">
                  <c:v>99.925376144568588</c:v>
                </c:pt>
                <c:pt idx="2">
                  <c:v>99.715622604977611</c:v>
                </c:pt>
                <c:pt idx="3">
                  <c:v>97.31555806542697</c:v>
                </c:pt>
                <c:pt idx="4">
                  <c:v>87.715299907224392</c:v>
                </c:pt>
                <c:pt idx="5">
                  <c:v>83.848977451494505</c:v>
                </c:pt>
                <c:pt idx="6">
                  <c:v>28.667661651405744</c:v>
                </c:pt>
                <c:pt idx="7">
                  <c:v>-0.51187931104030648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4592"/>
        <c:axId val="213617664"/>
      </c:barChart>
      <c:catAx>
        <c:axId val="2136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17664"/>
        <c:crosses val="autoZero"/>
        <c:auto val="1"/>
        <c:lblAlgn val="ctr"/>
        <c:lblOffset val="100"/>
        <c:noMultiLvlLbl val="0"/>
      </c:catAx>
      <c:valAx>
        <c:axId val="21361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61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2'!$C$14:$J$14</c:f>
                <c:numCache>
                  <c:formatCode>General</c:formatCode>
                  <c:ptCount val="8"/>
                  <c:pt idx="0">
                    <c:v>104.99272461567145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1952.0454870041665</c:v>
                  </c:pt>
                </c:numCache>
              </c:numRef>
            </c:plus>
            <c:minus>
              <c:numRef>
                <c:f>'Compound 2'!$C$14:$J$14</c:f>
                <c:numCache>
                  <c:formatCode>General</c:formatCode>
                  <c:ptCount val="8"/>
                  <c:pt idx="0">
                    <c:v>104.99272461567145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1952.0454870041665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2'!$C$13:$J$13</c:f>
              <c:numCache>
                <c:formatCode>0.0</c:formatCode>
                <c:ptCount val="8"/>
                <c:pt idx="0">
                  <c:v>325.83333333333331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8589.5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4048"/>
        <c:axId val="213664896"/>
      </c:barChart>
      <c:catAx>
        <c:axId val="2136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64896"/>
        <c:crosses val="autoZero"/>
        <c:auto val="1"/>
        <c:lblAlgn val="ctr"/>
        <c:lblOffset val="100"/>
        <c:noMultiLvlLbl val="0"/>
      </c:catAx>
      <c:valAx>
        <c:axId val="21366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63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Well'!$A$6:$B$6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2'!$C$26:$J$26</c:f>
                <c:numCache>
                  <c:formatCode>General</c:formatCode>
                  <c:ptCount val="8"/>
                  <c:pt idx="0">
                    <c:v>1.2705343626598928</c:v>
                  </c:pt>
                  <c:pt idx="1">
                    <c:v>1.4210854715202004E-14</c:v>
                  </c:pt>
                  <c:pt idx="2">
                    <c:v>1.4210854715202004E-14</c:v>
                  </c:pt>
                  <c:pt idx="3">
                    <c:v>1.4210854715202004E-14</c:v>
                  </c:pt>
                  <c:pt idx="4">
                    <c:v>1.4210854715202004E-14</c:v>
                  </c:pt>
                  <c:pt idx="5">
                    <c:v>1.4210854715202004E-14</c:v>
                  </c:pt>
                  <c:pt idx="6">
                    <c:v>1.4210854715202004E-14</c:v>
                  </c:pt>
                  <c:pt idx="7">
                    <c:v>23.622025981253277</c:v>
                  </c:pt>
                </c:numCache>
              </c:numRef>
            </c:plus>
            <c:minus>
              <c:numRef>
                <c:f>'Compound 2'!$C$26:$J$26</c:f>
                <c:numCache>
                  <c:formatCode>General</c:formatCode>
                  <c:ptCount val="8"/>
                  <c:pt idx="0">
                    <c:v>1.2705343626598928</c:v>
                  </c:pt>
                  <c:pt idx="1">
                    <c:v>1.4210854715202004E-14</c:v>
                  </c:pt>
                  <c:pt idx="2">
                    <c:v>1.4210854715202004E-14</c:v>
                  </c:pt>
                  <c:pt idx="3">
                    <c:v>1.4210854715202004E-14</c:v>
                  </c:pt>
                  <c:pt idx="4">
                    <c:v>1.4210854715202004E-14</c:v>
                  </c:pt>
                  <c:pt idx="5">
                    <c:v>1.4210854715202004E-14</c:v>
                  </c:pt>
                  <c:pt idx="6">
                    <c:v>1.4210854715202004E-14</c:v>
                  </c:pt>
                  <c:pt idx="7">
                    <c:v>23.622025981253277</c:v>
                  </c:pt>
                </c:numCache>
              </c:numRef>
            </c:minus>
          </c:errBars>
          <c:cat>
            <c:strRef>
              <c:f>('Compound 2'!$C$15,'Compound 2'!$D$5:$I$5,'Compound 2'!$J$15)</c:f>
              <c:strCache>
                <c:ptCount val="8"/>
                <c:pt idx="0">
                  <c:v>NTZ 30</c:v>
                </c:pt>
                <c:pt idx="1">
                  <c:v>33.00</c:v>
                </c:pt>
                <c:pt idx="2">
                  <c:v>11.00</c:v>
                </c:pt>
                <c:pt idx="3">
                  <c:v>3.67</c:v>
                </c:pt>
                <c:pt idx="4">
                  <c:v>1.22</c:v>
                </c:pt>
                <c:pt idx="5">
                  <c:v>0.41</c:v>
                </c:pt>
                <c:pt idx="6">
                  <c:v>0.14</c:v>
                </c:pt>
                <c:pt idx="7">
                  <c:v>DMSO</c:v>
                </c:pt>
              </c:strCache>
            </c:strRef>
          </c:cat>
          <c:val>
            <c:numRef>
              <c:f>'Compound 2'!$C$25:$J$25</c:f>
              <c:numCache>
                <c:formatCode>0.0</c:formatCode>
                <c:ptCount val="8"/>
                <c:pt idx="0">
                  <c:v>99.999999999999986</c:v>
                </c:pt>
                <c:pt idx="1">
                  <c:v>103.94296317211892</c:v>
                </c:pt>
                <c:pt idx="2">
                  <c:v>103.94296317211892</c:v>
                </c:pt>
                <c:pt idx="3">
                  <c:v>103.94296317211892</c:v>
                </c:pt>
                <c:pt idx="4">
                  <c:v>103.94296317211892</c:v>
                </c:pt>
                <c:pt idx="5">
                  <c:v>103.94296317211892</c:v>
                </c:pt>
                <c:pt idx="6">
                  <c:v>103.94296317211892</c:v>
                </c:pt>
                <c:pt idx="7">
                  <c:v>-9.7699626167013776E-15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62592"/>
        <c:axId val="214086016"/>
      </c:barChart>
      <c:catAx>
        <c:axId val="2140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86016"/>
        <c:crosses val="autoZero"/>
        <c:auto val="1"/>
        <c:lblAlgn val="ctr"/>
        <c:lblOffset val="100"/>
        <c:noMultiLvlLbl val="0"/>
      </c:catAx>
      <c:valAx>
        <c:axId val="21408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06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32</xdr:row>
          <xdr:rowOff>28575</xdr:rowOff>
        </xdr:from>
        <xdr:to>
          <xdr:col>8</xdr:col>
          <xdr:colOff>409575</xdr:colOff>
          <xdr:row>49</xdr:row>
          <xdr:rowOff>152400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10</xdr:row>
      <xdr:rowOff>152400</xdr:rowOff>
    </xdr:from>
    <xdr:to>
      <xdr:col>17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29</xdr:row>
      <xdr:rowOff>63500</xdr:rowOff>
    </xdr:from>
    <xdr:to>
      <xdr:col>17</xdr:col>
      <xdr:colOff>596900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8"/>
  <sheetViews>
    <sheetView zoomScale="150" zoomScaleNormal="150" zoomScalePageLayoutView="150" workbookViewId="0">
      <selection activeCell="A8" sqref="A8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7.85546875" customWidth="1"/>
  </cols>
  <sheetData>
    <row r="2" spans="1:4" x14ac:dyDescent="0.2">
      <c r="A2" s="9" t="s">
        <v>28</v>
      </c>
      <c r="B2" s="172" t="s">
        <v>42</v>
      </c>
    </row>
    <row r="3" spans="1:4" x14ac:dyDescent="0.2">
      <c r="A3" s="9" t="s">
        <v>20</v>
      </c>
      <c r="B3" s="124">
        <v>41946</v>
      </c>
    </row>
    <row r="5" spans="1:4" x14ac:dyDescent="0.2">
      <c r="D5" s="120" t="s">
        <v>37</v>
      </c>
    </row>
    <row r="6" spans="1:4" x14ac:dyDescent="0.2">
      <c r="B6" s="12" t="s">
        <v>27</v>
      </c>
      <c r="C6" s="126"/>
      <c r="D6" s="60"/>
    </row>
    <row r="7" spans="1:4" x14ac:dyDescent="0.2">
      <c r="A7" s="171" t="s">
        <v>43</v>
      </c>
      <c r="B7" s="125" t="s">
        <v>36</v>
      </c>
      <c r="C7" s="126" t="str">
        <f>'Compound 1'!F53</f>
        <v>~ 2.007e-005</v>
      </c>
      <c r="D7" s="60"/>
    </row>
    <row r="8" spans="1:4" x14ac:dyDescent="0.2">
      <c r="A8" s="171"/>
      <c r="B8" s="125" t="s">
        <v>36</v>
      </c>
      <c r="C8" s="126">
        <f>'Compound 2'!F53</f>
        <v>0</v>
      </c>
      <c r="D8" s="60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B1" zoomScale="150" zoomScaleNormal="150" zoomScalePageLayoutView="150" workbookViewId="0">
      <selection activeCell="J21" sqref="J21:J23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20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25</v>
      </c>
      <c r="B2" s="64">
        <f>Overview!B3</f>
        <v>41946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24</v>
      </c>
      <c r="D3" s="49" t="s">
        <v>30</v>
      </c>
      <c r="E3" s="2" t="s">
        <v>41</v>
      </c>
      <c r="F3" s="2" t="s">
        <v>41</v>
      </c>
      <c r="G3" s="2" t="s">
        <v>41</v>
      </c>
      <c r="H3" s="2" t="s">
        <v>41</v>
      </c>
      <c r="I3" s="2" t="s">
        <v>41</v>
      </c>
      <c r="J3" s="2"/>
      <c r="K3" s="48"/>
    </row>
    <row r="4" spans="1:11" s="9" customFormat="1" x14ac:dyDescent="0.2">
      <c r="A4" s="47"/>
      <c r="B4" s="2"/>
      <c r="C4" s="49" t="s">
        <v>29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79" t="str">
        <f>Overview!A7</f>
        <v>GBC-0000017_1</v>
      </c>
      <c r="B5" s="180"/>
      <c r="C5" s="61">
        <v>33</v>
      </c>
      <c r="D5" s="68">
        <f>C5</f>
        <v>33</v>
      </c>
      <c r="E5" s="70">
        <f>D5/3</f>
        <v>11</v>
      </c>
      <c r="F5" s="70">
        <f t="shared" ref="F5:I5" si="0">E5/3</f>
        <v>3.6666666666666665</v>
      </c>
      <c r="G5" s="70">
        <f t="shared" si="0"/>
        <v>1.2222222222222221</v>
      </c>
      <c r="H5" s="70">
        <f t="shared" si="0"/>
        <v>0.40740740740740738</v>
      </c>
      <c r="I5" s="70">
        <f t="shared" si="0"/>
        <v>0.13580246913580246</v>
      </c>
      <c r="J5" s="2"/>
      <c r="K5" s="48"/>
    </row>
    <row r="6" spans="1:11" x14ac:dyDescent="0.2">
      <c r="A6" s="181">
        <f>Overview!A8</f>
        <v>0</v>
      </c>
      <c r="B6" s="182"/>
      <c r="C6" s="61">
        <v>33</v>
      </c>
      <c r="D6" s="68">
        <f>C6</f>
        <v>33</v>
      </c>
      <c r="E6" s="70">
        <f>D6/3</f>
        <v>11</v>
      </c>
      <c r="F6" s="70">
        <f t="shared" ref="F6:I6" si="1">E6/3</f>
        <v>3.6666666666666665</v>
      </c>
      <c r="G6" s="70">
        <f t="shared" si="1"/>
        <v>1.2222222222222221</v>
      </c>
      <c r="H6" s="70">
        <f t="shared" si="1"/>
        <v>0.40740740740740738</v>
      </c>
      <c r="I6" s="70">
        <f t="shared" si="1"/>
        <v>0.13580246913580246</v>
      </c>
      <c r="J6" s="2"/>
      <c r="K6" s="48"/>
    </row>
    <row r="7" spans="1:11" hidden="1" x14ac:dyDescent="0.2">
      <c r="A7" s="71"/>
      <c r="B7" s="72"/>
      <c r="C7" s="69"/>
      <c r="D7" s="67">
        <f>D5*0.000001</f>
        <v>3.2999999999999996E-5</v>
      </c>
      <c r="E7" s="67">
        <f t="shared" ref="E7:I7" si="2">E5*0.000001</f>
        <v>1.1E-5</v>
      </c>
      <c r="F7" s="67">
        <f t="shared" si="2"/>
        <v>3.6666666666666661E-6</v>
      </c>
      <c r="G7" s="67">
        <f t="shared" si="2"/>
        <v>1.2222222222222221E-6</v>
      </c>
      <c r="H7" s="67">
        <f t="shared" si="2"/>
        <v>4.0740740740740737E-7</v>
      </c>
      <c r="I7" s="67">
        <f t="shared" si="2"/>
        <v>1.3580246913580246E-7</v>
      </c>
      <c r="J7" s="2"/>
      <c r="K7" s="48"/>
    </row>
    <row r="8" spans="1:11" hidden="1" x14ac:dyDescent="0.2">
      <c r="A8" s="71"/>
      <c r="B8" s="72"/>
      <c r="C8" s="69"/>
      <c r="D8" s="67">
        <f>D6*0.000001</f>
        <v>3.2999999999999996E-5</v>
      </c>
      <c r="E8" s="67">
        <f t="shared" ref="E8:I8" si="3">E6*0.000001</f>
        <v>1.1E-5</v>
      </c>
      <c r="F8" s="67">
        <f t="shared" si="3"/>
        <v>3.6666666666666661E-6</v>
      </c>
      <c r="G8" s="67">
        <f t="shared" si="3"/>
        <v>1.2222222222222221E-6</v>
      </c>
      <c r="H8" s="67">
        <f t="shared" si="3"/>
        <v>4.0740740740740737E-7</v>
      </c>
      <c r="I8" s="67">
        <f t="shared" si="3"/>
        <v>1.3580246913580246E-7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68"/>
      <c r="D10" s="24"/>
      <c r="E10" s="24"/>
      <c r="F10" s="24"/>
      <c r="G10" s="24"/>
      <c r="H10" s="24"/>
      <c r="I10" s="24"/>
      <c r="J10" s="169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70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70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68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 s="173">
        <v>8378</v>
      </c>
      <c r="D18" s="173">
        <v>363</v>
      </c>
      <c r="E18" s="173">
        <v>393</v>
      </c>
      <c r="F18" s="173">
        <v>640</v>
      </c>
      <c r="G18" s="173">
        <v>1803</v>
      </c>
      <c r="H18" s="173">
        <v>2378</v>
      </c>
      <c r="I18" s="173">
        <v>5523</v>
      </c>
      <c r="J18" s="173">
        <v>363</v>
      </c>
      <c r="K18" s="62"/>
    </row>
    <row r="19" spans="1:11" x14ac:dyDescent="0.2">
      <c r="A19" s="47"/>
      <c r="B19" s="48" t="s">
        <v>1</v>
      </c>
      <c r="C19" s="173">
        <v>11853</v>
      </c>
      <c r="D19" s="173">
        <v>285</v>
      </c>
      <c r="E19" s="173">
        <v>275</v>
      </c>
      <c r="F19" s="173">
        <v>483</v>
      </c>
      <c r="G19" s="173">
        <v>1210</v>
      </c>
      <c r="H19" s="173">
        <v>4678</v>
      </c>
      <c r="I19" s="173">
        <v>6918</v>
      </c>
      <c r="J19" s="173">
        <v>493</v>
      </c>
      <c r="K19" s="62"/>
    </row>
    <row r="20" spans="1:11" x14ac:dyDescent="0.2">
      <c r="A20" s="47"/>
      <c r="B20" s="48" t="s">
        <v>2</v>
      </c>
      <c r="C20" s="173">
        <v>10180</v>
      </c>
      <c r="D20" s="173">
        <v>348</v>
      </c>
      <c r="E20" s="173">
        <v>380</v>
      </c>
      <c r="F20" s="173">
        <v>520</v>
      </c>
      <c r="G20" s="173">
        <v>1010</v>
      </c>
      <c r="H20" s="173">
        <v>943</v>
      </c>
      <c r="I20" s="173">
        <v>1015</v>
      </c>
      <c r="J20" s="173">
        <v>415</v>
      </c>
      <c r="K20" s="62"/>
    </row>
    <row r="21" spans="1:11" x14ac:dyDescent="0.2">
      <c r="A21" s="47"/>
      <c r="B21" s="48" t="s">
        <v>10</v>
      </c>
      <c r="C21" s="173">
        <v>233</v>
      </c>
      <c r="D21" s="173"/>
      <c r="E21" s="173"/>
      <c r="F21" s="173"/>
      <c r="G21" s="173"/>
      <c r="H21" s="173"/>
      <c r="I21" s="173"/>
      <c r="J21" s="173">
        <v>7853</v>
      </c>
      <c r="K21" s="62"/>
    </row>
    <row r="22" spans="1:11" x14ac:dyDescent="0.2">
      <c r="A22" s="47"/>
      <c r="B22" s="48" t="s">
        <v>11</v>
      </c>
      <c r="C22" s="173">
        <v>218</v>
      </c>
      <c r="D22" s="173"/>
      <c r="E22" s="173"/>
      <c r="F22" s="173"/>
      <c r="G22" s="173"/>
      <c r="H22" s="173"/>
      <c r="I22" s="173"/>
      <c r="J22" s="173">
        <v>5780</v>
      </c>
      <c r="K22" s="62"/>
    </row>
    <row r="23" spans="1:11" ht="13.5" thickBot="1" x14ac:dyDescent="0.25">
      <c r="A23" s="47"/>
      <c r="B23" s="59" t="s">
        <v>12</v>
      </c>
      <c r="C23" s="173">
        <v>233</v>
      </c>
      <c r="D23" s="173"/>
      <c r="E23" s="173"/>
      <c r="F23" s="173"/>
      <c r="G23" s="173"/>
      <c r="H23" s="173"/>
      <c r="I23" s="173"/>
      <c r="J23" s="173">
        <v>7493</v>
      </c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heet="1" objects="1" scenarios="1"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3"/>
  <sheetViews>
    <sheetView topLeftCell="A28" zoomScale="150" zoomScaleNormal="150" zoomScalePageLayoutView="150" workbookViewId="0">
      <selection activeCell="C30" sqref="C30:I53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5" t="s">
        <v>33</v>
      </c>
      <c r="B1" s="183" t="str">
        <f>Overview!A7</f>
        <v>GBC-0000017_1</v>
      </c>
      <c r="C1" s="183"/>
      <c r="D1" s="183"/>
      <c r="E1" s="183"/>
    </row>
    <row r="2" spans="1:15" x14ac:dyDescent="0.2">
      <c r="A2" t="s">
        <v>31</v>
      </c>
      <c r="B2" s="184">
        <f>Overview!B3</f>
        <v>41946</v>
      </c>
      <c r="C2" s="184"/>
      <c r="D2" s="184"/>
      <c r="E2" s="184"/>
    </row>
    <row r="3" spans="1:15" x14ac:dyDescent="0.2">
      <c r="A3" t="s">
        <v>32</v>
      </c>
      <c r="B3" s="185" t="str">
        <f>Overview!B2</f>
        <v>141103_plate1</v>
      </c>
      <c r="C3" s="185"/>
      <c r="D3" s="185"/>
      <c r="E3" s="185"/>
    </row>
    <row r="4" spans="1:15" ht="24" customHeight="1" x14ac:dyDescent="0.2">
      <c r="A4" s="73"/>
      <c r="B4" s="73"/>
      <c r="C4" s="73"/>
      <c r="D4" s="27"/>
      <c r="E4" s="121" t="s">
        <v>29</v>
      </c>
      <c r="K4" s="9" t="s">
        <v>26</v>
      </c>
      <c r="L4" s="120" t="s">
        <v>35</v>
      </c>
      <c r="M4" s="12" t="s">
        <v>21</v>
      </c>
      <c r="N4" s="12" t="s">
        <v>22</v>
      </c>
      <c r="O4" s="12" t="s">
        <v>23</v>
      </c>
    </row>
    <row r="5" spans="1:15" ht="15" x14ac:dyDescent="0.2">
      <c r="A5" s="144"/>
      <c r="C5" s="11"/>
      <c r="D5" s="29">
        <f>'Raw Data 48 Well'!D5</f>
        <v>33</v>
      </c>
      <c r="E5" s="29">
        <f>'Raw Data 48 Well'!E5</f>
        <v>11</v>
      </c>
      <c r="F5" s="29">
        <f>'Raw Data 48 Well'!F5</f>
        <v>3.6666666666666665</v>
      </c>
      <c r="G5" s="29">
        <f>'Raw Data 48 Well'!G5</f>
        <v>1.2222222222222221</v>
      </c>
      <c r="H5" s="29">
        <f>'Raw Data 48 Well'!H5</f>
        <v>0.40740740740740738</v>
      </c>
      <c r="I5" s="29">
        <f>'Raw Data 48 Well'!I5</f>
        <v>0.13580246913580246</v>
      </c>
      <c r="J5" s="11"/>
      <c r="K5" s="10"/>
      <c r="L5" s="162">
        <f>D5</f>
        <v>33</v>
      </c>
      <c r="M5" s="160">
        <f>D19</f>
        <v>99.550240006453947</v>
      </c>
      <c r="N5" s="160">
        <f>D20</f>
        <v>100.49413093461337</v>
      </c>
      <c r="O5" s="160">
        <f>D$21</f>
        <v>99.731757492638465</v>
      </c>
    </row>
    <row r="6" spans="1:15" ht="15.75" thickBot="1" x14ac:dyDescent="0.25">
      <c r="A6" s="139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61">
        <f>E5</f>
        <v>11</v>
      </c>
      <c r="M6" s="160">
        <f>E19</f>
        <v>99.18720503408494</v>
      </c>
      <c r="N6" s="160">
        <f>E20</f>
        <v>100.6151425920697</v>
      </c>
      <c r="O6" s="160">
        <f>E21</f>
        <v>99.344520188778191</v>
      </c>
    </row>
    <row r="7" spans="1:15" ht="15" x14ac:dyDescent="0.2">
      <c r="B7" s="2" t="s">
        <v>0</v>
      </c>
      <c r="C7" s="38">
        <f>'Raw Data 48 Well'!C18</f>
        <v>8378</v>
      </c>
      <c r="D7" s="17">
        <f>'Raw Data 48 Well'!D18</f>
        <v>363</v>
      </c>
      <c r="E7" s="18">
        <f>'Raw Data 48 Well'!E18</f>
        <v>393</v>
      </c>
      <c r="F7" s="18">
        <f>'Raw Data 48 Well'!F18</f>
        <v>640</v>
      </c>
      <c r="G7" s="18">
        <f>'Raw Data 48 Well'!G18</f>
        <v>1803</v>
      </c>
      <c r="H7" s="18">
        <f>'Raw Data 48 Well'!H18</f>
        <v>2378</v>
      </c>
      <c r="I7" s="42">
        <f>'Raw Data 48 Well'!I18</f>
        <v>5523</v>
      </c>
      <c r="J7" s="37">
        <f>'Raw Data 48 Well'!J18</f>
        <v>363</v>
      </c>
      <c r="L7" s="161">
        <f>F5</f>
        <v>3.6666666666666665</v>
      </c>
      <c r="M7" s="160">
        <f>F19</f>
        <v>96.198217094913474</v>
      </c>
      <c r="N7" s="160">
        <f>F20</f>
        <v>98.098100116977932</v>
      </c>
      <c r="O7" s="160">
        <f>F21</f>
        <v>97.650356984389504</v>
      </c>
    </row>
    <row r="8" spans="1:15" ht="15" x14ac:dyDescent="0.2">
      <c r="A8" s="1"/>
      <c r="B8" s="2" t="s">
        <v>1</v>
      </c>
      <c r="C8" s="38">
        <f>'Raw Data 48 Well'!C19</f>
        <v>11853</v>
      </c>
      <c r="D8" s="13">
        <f>'Raw Data 48 Well'!D19</f>
        <v>285</v>
      </c>
      <c r="E8" s="12">
        <f>'Raw Data 48 Well'!E19</f>
        <v>275</v>
      </c>
      <c r="F8" s="12">
        <f>'Raw Data 48 Well'!F19</f>
        <v>483</v>
      </c>
      <c r="G8" s="12">
        <f>'Raw Data 48 Well'!G19</f>
        <v>1210</v>
      </c>
      <c r="H8" s="12">
        <f>'Raw Data 48 Well'!H19</f>
        <v>4678</v>
      </c>
      <c r="I8" s="30">
        <f>'Raw Data 48 Well'!I19</f>
        <v>6918</v>
      </c>
      <c r="J8" s="38">
        <f>'Raw Data 48 Well'!J19</f>
        <v>493</v>
      </c>
      <c r="L8" s="161">
        <f>G5</f>
        <v>1.2222222222222221</v>
      </c>
      <c r="M8" s="160">
        <f>G19</f>
        <v>82.12456133274172</v>
      </c>
      <c r="N8" s="160">
        <f>G20</f>
        <v>89.30055261990239</v>
      </c>
      <c r="O8" s="160">
        <f>G21</f>
        <v>91.720785769029078</v>
      </c>
    </row>
    <row r="9" spans="1:15" ht="15.75" thickBot="1" x14ac:dyDescent="0.25">
      <c r="A9" s="1"/>
      <c r="B9" s="2" t="s">
        <v>2</v>
      </c>
      <c r="C9" s="38">
        <f>'Raw Data 48 Well'!C20</f>
        <v>10180</v>
      </c>
      <c r="D9" s="14">
        <f>'Raw Data 48 Well'!D20</f>
        <v>348</v>
      </c>
      <c r="E9" s="15">
        <f>'Raw Data 48 Well'!E20</f>
        <v>380</v>
      </c>
      <c r="F9" s="15">
        <f>'Raw Data 48 Well'!F20</f>
        <v>520</v>
      </c>
      <c r="G9" s="15">
        <f>'Raw Data 48 Well'!G20</f>
        <v>1010</v>
      </c>
      <c r="H9" s="15">
        <f>'Raw Data 48 Well'!H20</f>
        <v>943</v>
      </c>
      <c r="I9" s="43">
        <f>'Raw Data 48 Well'!I20</f>
        <v>1015</v>
      </c>
      <c r="J9" s="38">
        <f>'Raw Data 48 Well'!J20</f>
        <v>415</v>
      </c>
      <c r="L9" s="161">
        <f>H5</f>
        <v>0.40740740740740738</v>
      </c>
      <c r="M9" s="160">
        <f>H19</f>
        <v>75.166391029002469</v>
      </c>
      <c r="N9" s="177"/>
      <c r="O9" s="160">
        <f>H21</f>
        <v>92.531563873986528</v>
      </c>
    </row>
    <row r="10" spans="1:15" ht="15" x14ac:dyDescent="0.2">
      <c r="A10" s="1"/>
      <c r="B10" s="2" t="s">
        <v>10</v>
      </c>
      <c r="C10" s="39">
        <f>'Raw Data 48 Well'!C21</f>
        <v>233</v>
      </c>
      <c r="D10" s="2"/>
      <c r="E10" s="2"/>
      <c r="F10" s="2"/>
      <c r="G10" s="2"/>
      <c r="H10" s="2"/>
      <c r="I10" s="2"/>
      <c r="J10" s="38">
        <f>'Raw Data 48 Well'!J21</f>
        <v>7853</v>
      </c>
      <c r="L10" s="162">
        <f>I5</f>
        <v>0.13580246913580246</v>
      </c>
      <c r="M10" s="160">
        <f>I19</f>
        <v>37.108224758985109</v>
      </c>
      <c r="N10" s="160">
        <f>I20</f>
        <v>20.227098543826383</v>
      </c>
      <c r="O10" s="177"/>
    </row>
    <row r="11" spans="1:15" x14ac:dyDescent="0.2">
      <c r="A11" s="1"/>
      <c r="B11" s="2" t="s">
        <v>11</v>
      </c>
      <c r="C11" s="38">
        <f>'Raw Data 48 Well'!C22</f>
        <v>218</v>
      </c>
      <c r="D11" s="2"/>
      <c r="E11" s="2"/>
      <c r="F11" s="2"/>
      <c r="G11" s="2"/>
      <c r="H11" s="2"/>
      <c r="I11" s="2"/>
      <c r="J11" s="38">
        <f>'Raw Data 48 Well'!J22</f>
        <v>5780</v>
      </c>
    </row>
    <row r="12" spans="1:15" ht="13.5" thickBot="1" x14ac:dyDescent="0.25">
      <c r="A12" s="138"/>
      <c r="B12" s="2" t="s">
        <v>12</v>
      </c>
      <c r="C12" s="41">
        <f>'Raw Data 48 Well'!C23</f>
        <v>233</v>
      </c>
      <c r="D12" s="2"/>
      <c r="E12" s="2"/>
      <c r="F12" s="2"/>
      <c r="G12" s="2"/>
      <c r="H12" s="2"/>
      <c r="I12" s="2"/>
      <c r="J12" s="40">
        <f>'Raw Data 48 Well'!J23</f>
        <v>7493</v>
      </c>
      <c r="M12" s="3"/>
      <c r="N12" s="4"/>
    </row>
    <row r="13" spans="1:15" x14ac:dyDescent="0.2">
      <c r="A13" s="133" t="s">
        <v>4</v>
      </c>
      <c r="C13" s="32">
        <f>AVERAGE(C10:C12,J7:J9)</f>
        <v>325.83333333333331</v>
      </c>
      <c r="D13" s="33">
        <f t="shared" ref="D13:I13" si="0">AVERAGE(D7:D9)</f>
        <v>332</v>
      </c>
      <c r="E13" s="33">
        <f t="shared" si="0"/>
        <v>349.33333333333331</v>
      </c>
      <c r="F13" s="33">
        <f t="shared" si="0"/>
        <v>547.66666666666663</v>
      </c>
      <c r="G13" s="33">
        <f>AVERAGE(G7:G9)</f>
        <v>1341</v>
      </c>
      <c r="H13" s="33">
        <f t="shared" si="0"/>
        <v>2666.3333333333335</v>
      </c>
      <c r="I13" s="33">
        <f t="shared" si="0"/>
        <v>4485.333333333333</v>
      </c>
      <c r="J13" s="34">
        <f>AVERAGE(C7:C9,J10:J12)</f>
        <v>8589.5</v>
      </c>
      <c r="K13" s="135" t="s">
        <v>4</v>
      </c>
      <c r="L13" s="3" t="s">
        <v>7</v>
      </c>
      <c r="M13" s="3"/>
      <c r="N13" s="3"/>
      <c r="O13" s="28"/>
    </row>
    <row r="14" spans="1:15" ht="13.5" thickBot="1" x14ac:dyDescent="0.25">
      <c r="A14" s="134" t="s">
        <v>5</v>
      </c>
      <c r="B14" s="2"/>
      <c r="C14" s="35">
        <f>_xlfn.STDEV.P(C10:C12,J7:J9)</f>
        <v>104.99272461567145</v>
      </c>
      <c r="D14" s="19">
        <f t="shared" ref="D14:I14" si="1">_xlfn.STDEV.P(D7:D9)</f>
        <v>33.793490497431605</v>
      </c>
      <c r="E14" s="19">
        <f t="shared" si="1"/>
        <v>52.828864164288909</v>
      </c>
      <c r="F14" s="19">
        <f t="shared" si="1"/>
        <v>67.014094703195752</v>
      </c>
      <c r="G14" s="19">
        <f t="shared" si="1"/>
        <v>336.7323368295161</v>
      </c>
      <c r="H14" s="19">
        <f t="shared" si="1"/>
        <v>1538.3775724949826</v>
      </c>
      <c r="I14" s="19">
        <f t="shared" si="1"/>
        <v>2519.1157619732808</v>
      </c>
      <c r="J14" s="20">
        <f>_xlfn.STDEV.P(C7:C9,J10:J12)</f>
        <v>1952.0454870041665</v>
      </c>
      <c r="K14" s="136" t="s">
        <v>5</v>
      </c>
      <c r="L14" s="21">
        <f>J13/C13</f>
        <v>26.361636828644503</v>
      </c>
      <c r="M14" s="3"/>
      <c r="N14" s="3"/>
    </row>
    <row r="15" spans="1:15" x14ac:dyDescent="0.2">
      <c r="B15" s="2"/>
      <c r="C15" s="122" t="s">
        <v>19</v>
      </c>
      <c r="D15" s="8"/>
      <c r="E15" s="8"/>
      <c r="F15" s="8"/>
      <c r="G15" s="8"/>
      <c r="H15" s="8"/>
      <c r="I15" s="8"/>
      <c r="J15" s="123" t="s">
        <v>3</v>
      </c>
      <c r="K15" s="142" t="s">
        <v>6</v>
      </c>
      <c r="M15" s="3"/>
      <c r="N15" s="3"/>
    </row>
    <row r="16" spans="1:15" ht="15.95" customHeight="1" thickBot="1" x14ac:dyDescent="0.25">
      <c r="A16" s="7"/>
      <c r="K16" s="143">
        <f>1-(((3*(C14+J14))/(J13-C13)))</f>
        <v>0.25322318968260482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138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178"/>
      <c r="D19" s="36">
        <f t="shared" ref="C19:J23" si="2">IFERROR(((1-((D7-$C$13)/($J$13-$C$13)))*100),"")</f>
        <v>99.550240006453947</v>
      </c>
      <c r="E19" s="36">
        <f t="shared" si="2"/>
        <v>99.18720503408494</v>
      </c>
      <c r="F19" s="36">
        <f t="shared" si="2"/>
        <v>96.198217094913474</v>
      </c>
      <c r="G19" s="36">
        <f t="shared" si="2"/>
        <v>82.12456133274172</v>
      </c>
      <c r="H19" s="36">
        <f t="shared" si="2"/>
        <v>75.166391029002469</v>
      </c>
      <c r="I19" s="36">
        <f t="shared" si="2"/>
        <v>37.108224758985109</v>
      </c>
      <c r="J19" s="36">
        <f t="shared" si="2"/>
        <v>99.550240006453947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3">IFERROR(((1-((C8-$C$13)/($J$13-$C$13)))*100),"")</f>
        <v>-39.492154410874925</v>
      </c>
      <c r="D20" s="36">
        <f t="shared" si="3"/>
        <v>100.49413093461337</v>
      </c>
      <c r="E20" s="36">
        <f t="shared" si="3"/>
        <v>100.6151425920697</v>
      </c>
      <c r="F20" s="36">
        <f t="shared" si="3"/>
        <v>98.098100116977932</v>
      </c>
      <c r="G20" s="36">
        <f t="shared" si="3"/>
        <v>89.30055261990239</v>
      </c>
      <c r="H20" s="178"/>
      <c r="I20" s="36">
        <f t="shared" si="3"/>
        <v>20.227098543826383</v>
      </c>
      <c r="J20" s="36">
        <f t="shared" si="3"/>
        <v>97.977088459521596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4">IFERROR(((1-((C9-$C$13)/($J$13-$C$13)))*100),"")</f>
        <v>-19.246904118430088</v>
      </c>
      <c r="D21" s="36">
        <f t="shared" si="4"/>
        <v>99.731757492638465</v>
      </c>
      <c r="E21" s="36">
        <f t="shared" si="4"/>
        <v>99.344520188778191</v>
      </c>
      <c r="F21" s="36">
        <f t="shared" si="4"/>
        <v>97.650356984389504</v>
      </c>
      <c r="G21" s="36">
        <f t="shared" si="4"/>
        <v>91.720785769029078</v>
      </c>
      <c r="H21" s="36">
        <f t="shared" si="4"/>
        <v>92.531563873986528</v>
      </c>
      <c r="I21" s="178"/>
      <c r="J21" s="36">
        <f t="shared" si="4"/>
        <v>98.920979387681015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2"/>
        <v>101.1233915533863</v>
      </c>
      <c r="D22" s="8"/>
      <c r="E22" s="8"/>
      <c r="F22" s="8"/>
      <c r="G22" s="8"/>
      <c r="H22" s="8"/>
      <c r="I22" s="8"/>
      <c r="J22" s="36">
        <f t="shared" ref="J22" si="5">IFERROR(((1-((J10-$C$13)/($J$13-$C$13)))*100),"")</f>
        <v>8.9125085716590604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2"/>
        <v>101.30490903957082</v>
      </c>
      <c r="D23" s="8"/>
      <c r="E23" s="8"/>
      <c r="F23" s="8"/>
      <c r="G23" s="8"/>
      <c r="H23" s="8"/>
      <c r="I23" s="8"/>
      <c r="J23" s="36">
        <f t="shared" ref="J23" si="6">IFERROR(((1-((J11-$C$13)/($J$13-$C$13)))*100),"")</f>
        <v>33.998225162357301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101.1233915533863</v>
      </c>
      <c r="D24" s="8"/>
      <c r="E24" s="8"/>
      <c r="F24" s="8"/>
      <c r="G24" s="8"/>
      <c r="H24" s="8"/>
      <c r="I24" s="8"/>
      <c r="J24" s="36">
        <f t="shared" ref="J24" si="7">IFERROR(((1-((J12-$C$13)/($J$13-$C$13)))*100),"")</f>
        <v>13.268928240087119</v>
      </c>
      <c r="L24" s="4"/>
      <c r="M24" s="4"/>
      <c r="N24" s="4"/>
      <c r="O24" s="3"/>
    </row>
    <row r="25" spans="1:15" x14ac:dyDescent="0.2">
      <c r="A25" s="137" t="s">
        <v>4</v>
      </c>
      <c r="B25" s="4"/>
      <c r="C25" s="32">
        <f>AVERAGE(C22:C24,J19:J21)</f>
        <v>99.999999999999986</v>
      </c>
      <c r="D25" s="33">
        <f>AVERAGE(D19:D21)</f>
        <v>99.925376144568588</v>
      </c>
      <c r="E25" s="33">
        <f t="shared" ref="E25:I25" si="8">AVERAGE(E19:E21)</f>
        <v>99.715622604977611</v>
      </c>
      <c r="F25" s="33">
        <f t="shared" si="8"/>
        <v>97.31555806542697</v>
      </c>
      <c r="G25" s="33">
        <f t="shared" si="8"/>
        <v>87.715299907224392</v>
      </c>
      <c r="H25" s="33">
        <f t="shared" si="8"/>
        <v>83.848977451494505</v>
      </c>
      <c r="I25" s="33">
        <f t="shared" si="8"/>
        <v>28.667661651405744</v>
      </c>
      <c r="J25" s="34">
        <f>AVERAGE(C19:C21,J22:J24)</f>
        <v>-0.51187931104030648</v>
      </c>
      <c r="K25" s="140" t="s">
        <v>4</v>
      </c>
      <c r="L25" s="4"/>
      <c r="M25" s="4"/>
      <c r="N25" s="4"/>
    </row>
    <row r="26" spans="1:15" ht="13.5" thickBot="1" x14ac:dyDescent="0.25">
      <c r="A26" s="137" t="s">
        <v>5</v>
      </c>
      <c r="B26" s="4"/>
      <c r="C26" s="35">
        <f>_xlfn.STDEV.P(C22:C24,J19:J21)</f>
        <v>1.2705343626598928</v>
      </c>
      <c r="D26" s="19">
        <f>_xlfn.STDEV.P(D19:D21)</f>
        <v>0.40894062963291089</v>
      </c>
      <c r="E26" s="19">
        <f t="shared" ref="E26:I26" si="9">_xlfn.STDEV.P(E19:E21)</f>
        <v>0.63929084140561954</v>
      </c>
      <c r="F26" s="19">
        <f t="shared" si="9"/>
        <v>0.81094866729695259</v>
      </c>
      <c r="G26" s="19">
        <f t="shared" si="9"/>
        <v>4.0748538198884594</v>
      </c>
      <c r="H26" s="19">
        <f t="shared" si="9"/>
        <v>8.6825864224919211</v>
      </c>
      <c r="I26" s="19">
        <f t="shared" si="9"/>
        <v>8.4405631075793686</v>
      </c>
      <c r="J26" s="20">
        <f>_xlfn.STDEV.P(C19:C21,J22:J24)</f>
        <v>25.846237853435827</v>
      </c>
      <c r="K26" s="141" t="s">
        <v>5</v>
      </c>
      <c r="L26" s="4"/>
      <c r="M26" s="4"/>
      <c r="N26" s="4"/>
    </row>
    <row r="27" spans="1:15" ht="13.5" thickBot="1" x14ac:dyDescent="0.25">
      <c r="A27" s="7"/>
      <c r="B27" s="4"/>
      <c r="C27" s="122" t="s">
        <v>19</v>
      </c>
      <c r="D27" s="8"/>
      <c r="E27" s="8"/>
      <c r="F27" s="8"/>
      <c r="G27" s="8"/>
      <c r="H27" s="8"/>
      <c r="I27" s="8"/>
      <c r="J27" s="123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142" t="s">
        <v>6</v>
      </c>
    </row>
    <row r="29" spans="1:15" ht="13.5" thickBot="1" x14ac:dyDescent="0.25">
      <c r="A29" s="2"/>
      <c r="C29" s="153"/>
      <c r="D29" s="153"/>
      <c r="E29" s="153"/>
      <c r="F29" s="58"/>
      <c r="G29" s="58"/>
      <c r="H29" s="58"/>
      <c r="I29" s="58"/>
      <c r="K29" s="143">
        <f>1-(((3*(C26+J26))/(C25-J25)))</f>
        <v>0.19063978102982704</v>
      </c>
    </row>
    <row r="30" spans="1:15" x14ac:dyDescent="0.2">
      <c r="A30" s="5"/>
      <c r="B30" s="48"/>
      <c r="C30" s="175" t="s">
        <v>36</v>
      </c>
      <c r="D30" s="174" t="s">
        <v>44</v>
      </c>
      <c r="E30"/>
      <c r="F30" s="145"/>
      <c r="G30" s="145"/>
      <c r="H30" s="145"/>
      <c r="I30" s="145"/>
      <c r="J30" s="47"/>
    </row>
    <row r="31" spans="1:15" x14ac:dyDescent="0.2">
      <c r="A31" s="5"/>
      <c r="B31" s="48"/>
      <c r="C31" s="145"/>
      <c r="D31" s="176"/>
      <c r="E31" s="145"/>
      <c r="F31" s="145"/>
      <c r="G31" s="145"/>
      <c r="H31" s="145"/>
      <c r="I31" s="145"/>
      <c r="J31" s="47"/>
    </row>
    <row r="32" spans="1:15" x14ac:dyDescent="0.2">
      <c r="A32" s="6"/>
      <c r="B32" s="48"/>
      <c r="C32" s="145"/>
      <c r="D32" s="145"/>
      <c r="E32" s="145"/>
      <c r="F32" s="176"/>
      <c r="G32" s="145"/>
      <c r="H32" s="145"/>
      <c r="I32" s="145"/>
      <c r="J32" s="47"/>
    </row>
    <row r="33" spans="1:10" x14ac:dyDescent="0.2">
      <c r="A33" s="6"/>
      <c r="B33" s="48"/>
      <c r="C33" s="145"/>
      <c r="D33" s="176"/>
      <c r="E33" s="145"/>
      <c r="F33" s="145"/>
      <c r="G33" s="145"/>
      <c r="H33" s="145"/>
      <c r="I33" s="145"/>
      <c r="J33" s="47"/>
    </row>
    <row r="34" spans="1:10" x14ac:dyDescent="0.2">
      <c r="A34" s="6"/>
      <c r="B34" s="48"/>
      <c r="C34" s="145"/>
      <c r="D34" s="145"/>
      <c r="E34" s="145"/>
      <c r="F34" s="145"/>
      <c r="G34" s="145"/>
      <c r="H34" s="145"/>
      <c r="I34" s="145"/>
      <c r="J34" s="47"/>
    </row>
    <row r="35" spans="1:10" x14ac:dyDescent="0.2">
      <c r="A35" s="6"/>
      <c r="B35" s="48"/>
      <c r="C35" s="145"/>
      <c r="D35" s="145"/>
      <c r="E35" s="145"/>
      <c r="F35" s="145"/>
      <c r="G35" s="145"/>
      <c r="H35" s="145"/>
      <c r="I35" s="145"/>
      <c r="J35" s="47"/>
    </row>
    <row r="36" spans="1:10" x14ac:dyDescent="0.2">
      <c r="A36" s="6"/>
      <c r="B36" s="48"/>
      <c r="C36" s="145"/>
      <c r="D36" s="145"/>
      <c r="E36" s="145"/>
      <c r="F36" s="145"/>
      <c r="G36" s="145"/>
      <c r="H36" s="145"/>
      <c r="I36" s="145"/>
      <c r="J36" s="47"/>
    </row>
    <row r="37" spans="1:10" x14ac:dyDescent="0.2">
      <c r="A37" s="6"/>
      <c r="B37" s="48"/>
      <c r="C37" s="145"/>
      <c r="D37" s="145"/>
      <c r="E37" s="145"/>
      <c r="F37" s="145"/>
      <c r="G37" s="145"/>
      <c r="H37" s="145"/>
      <c r="I37" s="145"/>
      <c r="J37" s="47"/>
    </row>
    <row r="38" spans="1:10" x14ac:dyDescent="0.2">
      <c r="A38" s="6"/>
      <c r="B38" s="48"/>
      <c r="C38" s="146"/>
      <c r="D38" s="146"/>
      <c r="E38" s="146"/>
      <c r="F38" s="146"/>
      <c r="G38" s="146"/>
      <c r="H38" s="146"/>
      <c r="I38" s="146"/>
      <c r="J38" s="47"/>
    </row>
    <row r="39" spans="1:10" x14ac:dyDescent="0.2">
      <c r="A39" s="6"/>
      <c r="B39" s="48"/>
      <c r="C39" s="146"/>
      <c r="D39" s="146"/>
      <c r="E39" s="146"/>
      <c r="F39" s="146"/>
      <c r="G39" s="146"/>
      <c r="H39" s="146"/>
      <c r="I39" s="146"/>
      <c r="J39" s="47"/>
    </row>
    <row r="40" spans="1:10" x14ac:dyDescent="0.2">
      <c r="A40" s="6"/>
      <c r="B40" s="48"/>
      <c r="C40" s="146"/>
      <c r="D40" s="146"/>
      <c r="E40" s="146"/>
      <c r="F40" s="146"/>
      <c r="G40" s="146"/>
      <c r="H40" s="146"/>
      <c r="I40" s="146"/>
      <c r="J40" s="47"/>
    </row>
    <row r="41" spans="1:10" x14ac:dyDescent="0.2">
      <c r="A41" s="6"/>
      <c r="B41" s="48"/>
      <c r="C41" s="146"/>
      <c r="D41" s="146"/>
      <c r="E41" s="146"/>
      <c r="F41" s="159" t="s">
        <v>40</v>
      </c>
      <c r="G41" s="146"/>
      <c r="H41" s="146"/>
      <c r="I41" s="146"/>
      <c r="J41" s="47"/>
    </row>
    <row r="42" spans="1:10" x14ac:dyDescent="0.2">
      <c r="A42" s="6"/>
      <c r="B42" s="48"/>
      <c r="C42" s="146"/>
      <c r="D42" s="146"/>
      <c r="E42" s="146"/>
      <c r="F42" s="146"/>
      <c r="G42" s="146"/>
      <c r="H42" s="146"/>
      <c r="I42" s="146"/>
      <c r="J42" s="47"/>
    </row>
    <row r="43" spans="1:10" x14ac:dyDescent="0.2">
      <c r="A43" s="6"/>
      <c r="B43" s="48"/>
      <c r="C43" s="146"/>
      <c r="D43" s="146"/>
      <c r="E43" s="146"/>
      <c r="F43" s="146"/>
      <c r="G43" s="146"/>
      <c r="H43" s="146"/>
      <c r="I43" s="146"/>
      <c r="J43" s="47"/>
    </row>
    <row r="44" spans="1:10" x14ac:dyDescent="0.2">
      <c r="A44" s="6"/>
      <c r="B44" s="48"/>
      <c r="C44" s="146"/>
      <c r="D44" s="146"/>
      <c r="E44" s="146"/>
      <c r="F44" s="146"/>
      <c r="G44" s="146"/>
      <c r="H44" s="146"/>
      <c r="I44" s="146"/>
      <c r="J44" s="47"/>
    </row>
    <row r="45" spans="1:10" x14ac:dyDescent="0.2">
      <c r="A45" s="6"/>
      <c r="B45" s="48"/>
      <c r="C45" s="146"/>
      <c r="D45" s="146"/>
      <c r="E45" s="146"/>
      <c r="F45" s="146"/>
      <c r="G45" s="146"/>
      <c r="H45" s="146"/>
      <c r="I45" s="146"/>
      <c r="J45" s="47"/>
    </row>
    <row r="46" spans="1:10" x14ac:dyDescent="0.2">
      <c r="A46" s="6"/>
      <c r="B46" s="48"/>
      <c r="C46" s="146"/>
      <c r="D46" s="146"/>
      <c r="E46" s="146"/>
      <c r="F46" s="146"/>
      <c r="G46" s="146"/>
      <c r="H46" s="146"/>
      <c r="I46" s="146"/>
      <c r="J46" s="47"/>
    </row>
    <row r="47" spans="1:10" x14ac:dyDescent="0.2">
      <c r="A47" s="6"/>
      <c r="B47" s="48"/>
      <c r="C47" s="146"/>
      <c r="D47" s="146"/>
      <c r="E47" s="146"/>
      <c r="F47" s="146"/>
      <c r="G47" s="146"/>
      <c r="H47" s="146"/>
      <c r="I47" s="146"/>
      <c r="J47" s="47"/>
    </row>
    <row r="48" spans="1:10" x14ac:dyDescent="0.2">
      <c r="A48" s="6"/>
      <c r="B48" s="48"/>
      <c r="C48" s="146"/>
      <c r="D48" s="146"/>
      <c r="E48" s="146"/>
      <c r="F48" s="146"/>
      <c r="G48" s="146"/>
      <c r="H48" s="146"/>
      <c r="I48" s="146"/>
      <c r="J48" s="47"/>
    </row>
    <row r="49" spans="1:10" x14ac:dyDescent="0.2">
      <c r="A49" s="6"/>
      <c r="B49" s="48"/>
      <c r="C49" s="146"/>
      <c r="D49" s="146"/>
      <c r="E49" s="146"/>
      <c r="F49" s="146"/>
      <c r="G49" s="146"/>
      <c r="H49" s="146"/>
      <c r="I49" s="146"/>
      <c r="J49" s="47"/>
    </row>
    <row r="50" spans="1:10" x14ac:dyDescent="0.2">
      <c r="A50" s="6"/>
      <c r="B50" s="48"/>
      <c r="C50" s="146"/>
      <c r="D50" s="146"/>
      <c r="E50" s="146"/>
      <c r="F50" s="146"/>
      <c r="G50" s="146"/>
      <c r="H50" s="146"/>
      <c r="I50" s="146"/>
      <c r="J50" s="47"/>
    </row>
    <row r="51" spans="1:10" ht="13.5" thickBot="1" x14ac:dyDescent="0.25">
      <c r="A51" s="6"/>
      <c r="B51" s="48"/>
      <c r="C51" s="146"/>
      <c r="D51" s="146"/>
      <c r="E51" s="146"/>
      <c r="F51" s="146"/>
      <c r="G51" s="146"/>
      <c r="H51" s="146"/>
      <c r="I51" s="146"/>
      <c r="J51" s="47"/>
    </row>
    <row r="52" spans="1:10" ht="13.5" thickBot="1" x14ac:dyDescent="0.25">
      <c r="A52" s="6"/>
      <c r="B52" s="2"/>
      <c r="C52" s="45"/>
      <c r="D52" s="45"/>
      <c r="E52" s="154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155" t="s">
        <v>38</v>
      </c>
      <c r="F53" s="174" t="s">
        <v>44</v>
      </c>
      <c r="G53" s="156" t="s">
        <v>39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49" orientation="portrait" r:id="rId1"/>
  <ignoredErrors>
    <ignoredError sqref="B3" emptyCellReference="1"/>
  </ignoredErrors>
  <drawing r:id="rId2"/>
  <legacyDrawing r:id="rId3"/>
  <oleObjects>
    <mc:AlternateContent xmlns:mc="http://schemas.openxmlformats.org/markup-compatibility/2006">
      <mc:Choice Requires="x14">
        <oleObject progId="Prism6.Document" shapeId="9224" r:id="rId4">
          <objectPr defaultSize="0" autoPict="0" r:id="rId5">
            <anchor moveWithCells="1">
              <from>
                <xdr:col>2</xdr:col>
                <xdr:colOff>85725</xdr:colOff>
                <xdr:row>32</xdr:row>
                <xdr:rowOff>28575</xdr:rowOff>
              </from>
              <to>
                <xdr:col>8</xdr:col>
                <xdr:colOff>409575</xdr:colOff>
                <xdr:row>49</xdr:row>
                <xdr:rowOff>152400</xdr:rowOff>
              </to>
            </anchor>
          </objectPr>
        </oleObject>
      </mc:Choice>
      <mc:Fallback>
        <oleObject progId="Prism6.Document" shapeId="9224" r:id="rId4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22" zoomScale="150" zoomScaleNormal="150" zoomScalePageLayoutView="150" workbookViewId="0">
      <selection activeCell="F55" sqref="F55"/>
    </sheetView>
  </sheetViews>
  <sheetFormatPr defaultColWidth="10.85546875" defaultRowHeight="12.75" x14ac:dyDescent="0.2"/>
  <cols>
    <col min="1" max="1" width="12.7109375" style="78" customWidth="1"/>
    <col min="2" max="2" width="2.140625" style="78" customWidth="1"/>
    <col min="3" max="10" width="8.7109375" style="78" customWidth="1"/>
    <col min="11" max="11" width="14.7109375" style="78" customWidth="1"/>
    <col min="12" max="12" width="6.7109375" style="78" customWidth="1"/>
    <col min="13" max="15" width="14.7109375" style="78" customWidth="1"/>
    <col min="16" max="16384" width="10.85546875" style="78"/>
  </cols>
  <sheetData>
    <row r="1" spans="1:15" x14ac:dyDescent="0.2">
      <c r="A1" s="77" t="s">
        <v>34</v>
      </c>
      <c r="B1" s="183">
        <f>Overview!A8</f>
        <v>0</v>
      </c>
      <c r="C1" s="183"/>
      <c r="D1" s="183"/>
      <c r="E1" s="183"/>
    </row>
    <row r="2" spans="1:15" x14ac:dyDescent="0.2">
      <c r="A2" s="77" t="s">
        <v>31</v>
      </c>
      <c r="B2" s="186">
        <f>Overview!B3</f>
        <v>41946</v>
      </c>
      <c r="C2" s="186"/>
      <c r="D2" s="186"/>
      <c r="E2" s="186"/>
    </row>
    <row r="3" spans="1:15" x14ac:dyDescent="0.2">
      <c r="A3" s="77" t="s">
        <v>32</v>
      </c>
      <c r="B3" s="187" t="str">
        <f>Overview!B2</f>
        <v>141103_plate1</v>
      </c>
      <c r="C3" s="187"/>
      <c r="D3" s="187"/>
      <c r="E3" s="187"/>
    </row>
    <row r="4" spans="1:15" ht="24" customHeight="1" x14ac:dyDescent="0.2">
      <c r="A4" s="76"/>
      <c r="B4" s="74"/>
      <c r="C4" s="74"/>
      <c r="D4" s="74"/>
      <c r="E4" s="121" t="s">
        <v>29</v>
      </c>
      <c r="F4" s="79"/>
      <c r="G4" s="79"/>
      <c r="H4" s="79"/>
      <c r="I4" s="79"/>
      <c r="J4" s="79"/>
      <c r="K4" s="79" t="s">
        <v>26</v>
      </c>
      <c r="L4" s="121" t="s">
        <v>29</v>
      </c>
      <c r="M4" s="80" t="s">
        <v>21</v>
      </c>
      <c r="N4" s="80" t="s">
        <v>22</v>
      </c>
      <c r="O4" s="80" t="s">
        <v>23</v>
      </c>
    </row>
    <row r="5" spans="1:15" x14ac:dyDescent="0.2">
      <c r="A5" s="81"/>
      <c r="B5" s="79"/>
      <c r="C5" s="82"/>
      <c r="D5" s="83">
        <f>'Raw Data 48 Well'!D6</f>
        <v>33</v>
      </c>
      <c r="E5" s="83">
        <f>D5/3</f>
        <v>11</v>
      </c>
      <c r="F5" s="83">
        <f t="shared" ref="F5:I5" si="0">E5/3</f>
        <v>3.6666666666666665</v>
      </c>
      <c r="G5" s="83">
        <f t="shared" si="0"/>
        <v>1.2222222222222221</v>
      </c>
      <c r="H5" s="83">
        <f t="shared" si="0"/>
        <v>0.40740740740740738</v>
      </c>
      <c r="I5" s="83">
        <f t="shared" si="0"/>
        <v>0.13580246913580246</v>
      </c>
      <c r="J5" s="82"/>
      <c r="K5" s="84"/>
      <c r="L5" s="163">
        <f>D5</f>
        <v>33</v>
      </c>
      <c r="M5" s="164">
        <f>D22</f>
        <v>103.94296317211891</v>
      </c>
      <c r="N5" s="164">
        <f>D23</f>
        <v>103.94296317211891</v>
      </c>
      <c r="O5" s="164">
        <f>D24</f>
        <v>103.94296317211891</v>
      </c>
    </row>
    <row r="6" spans="1:15" ht="13.5" thickBot="1" x14ac:dyDescent="0.25">
      <c r="B6" s="79"/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9"/>
      <c r="L6" s="165">
        <f>E5</f>
        <v>11</v>
      </c>
      <c r="M6" s="164">
        <f>E22</f>
        <v>103.94296317211891</v>
      </c>
      <c r="N6" s="164">
        <f>E23</f>
        <v>103.94296317211891</v>
      </c>
      <c r="O6" s="164">
        <f>E24</f>
        <v>103.94296317211891</v>
      </c>
    </row>
    <row r="7" spans="1:15" x14ac:dyDescent="0.2">
      <c r="A7" s="139" t="s">
        <v>8</v>
      </c>
      <c r="B7" s="86" t="s">
        <v>0</v>
      </c>
      <c r="C7" s="87">
        <f>'Raw Data 48 Well'!C18</f>
        <v>8378</v>
      </c>
      <c r="D7" s="88"/>
      <c r="E7" s="89"/>
      <c r="F7" s="89"/>
      <c r="G7" s="89"/>
      <c r="H7" s="89"/>
      <c r="I7" s="90"/>
      <c r="J7" s="87">
        <f>'Raw Data 48 Well'!J18</f>
        <v>363</v>
      </c>
      <c r="K7" s="79"/>
      <c r="L7" s="165">
        <f>F5</f>
        <v>3.6666666666666665</v>
      </c>
      <c r="M7" s="164">
        <f>F22</f>
        <v>103.94296317211891</v>
      </c>
      <c r="N7" s="164">
        <f>F23</f>
        <v>103.94296317211891</v>
      </c>
      <c r="O7" s="164">
        <f>F24</f>
        <v>103.94296317211891</v>
      </c>
    </row>
    <row r="8" spans="1:15" x14ac:dyDescent="0.2">
      <c r="A8" s="91"/>
      <c r="B8" s="86" t="s">
        <v>1</v>
      </c>
      <c r="C8" s="92">
        <f>'Raw Data 48 Well'!C19</f>
        <v>11853</v>
      </c>
      <c r="D8" s="93"/>
      <c r="E8" s="80"/>
      <c r="F8" s="80"/>
      <c r="G8" s="80"/>
      <c r="H8" s="80"/>
      <c r="I8" s="94"/>
      <c r="J8" s="92">
        <f>'Raw Data 48 Well'!J19</f>
        <v>493</v>
      </c>
      <c r="K8" s="79"/>
      <c r="L8" s="165">
        <f>G5</f>
        <v>1.2222222222222221</v>
      </c>
      <c r="M8" s="164">
        <f>G22</f>
        <v>103.94296317211891</v>
      </c>
      <c r="N8" s="164">
        <f>G23</f>
        <v>103.94296317211891</v>
      </c>
      <c r="O8" s="164">
        <f>G24</f>
        <v>103.94296317211891</v>
      </c>
    </row>
    <row r="9" spans="1:15" ht="13.5" thickBot="1" x14ac:dyDescent="0.25">
      <c r="A9" s="91"/>
      <c r="B9" s="86" t="s">
        <v>2</v>
      </c>
      <c r="C9" s="92">
        <f>'Raw Data 48 Well'!C20</f>
        <v>10180</v>
      </c>
      <c r="D9" s="95"/>
      <c r="E9" s="96"/>
      <c r="F9" s="96"/>
      <c r="G9" s="96"/>
      <c r="H9" s="96"/>
      <c r="I9" s="97"/>
      <c r="J9" s="92">
        <f>'Raw Data 48 Well'!J20</f>
        <v>415</v>
      </c>
      <c r="K9" s="79"/>
      <c r="L9" s="165">
        <f>H5</f>
        <v>0.40740740740740738</v>
      </c>
      <c r="M9" s="164">
        <f>H22</f>
        <v>103.94296317211891</v>
      </c>
      <c r="N9" s="164">
        <f>H23</f>
        <v>103.94296317211891</v>
      </c>
      <c r="O9" s="164">
        <f>H24</f>
        <v>103.94296317211891</v>
      </c>
    </row>
    <row r="10" spans="1:15" ht="13.5" thickBot="1" x14ac:dyDescent="0.25">
      <c r="A10" s="91"/>
      <c r="B10" s="86" t="s">
        <v>10</v>
      </c>
      <c r="C10" s="98">
        <f>'Raw Data 48 Well'!C21</f>
        <v>233</v>
      </c>
      <c r="D10" s="95">
        <f>'Raw Data 48 Well'!D21</f>
        <v>0</v>
      </c>
      <c r="E10" s="95">
        <f>'Raw Data 48 Well'!E21</f>
        <v>0</v>
      </c>
      <c r="F10" s="95">
        <f>'Raw Data 48 Well'!F21</f>
        <v>0</v>
      </c>
      <c r="G10" s="95">
        <f>'Raw Data 48 Well'!G21</f>
        <v>0</v>
      </c>
      <c r="H10" s="95">
        <f>'Raw Data 48 Well'!H21</f>
        <v>0</v>
      </c>
      <c r="I10" s="95">
        <f>'Raw Data 48 Well'!I21</f>
        <v>0</v>
      </c>
      <c r="J10" s="92">
        <f>'Raw Data 48 Well'!J21</f>
        <v>7853</v>
      </c>
      <c r="K10" s="79"/>
      <c r="L10" s="166">
        <f>I5</f>
        <v>0.13580246913580246</v>
      </c>
      <c r="M10" s="164">
        <f>I22</f>
        <v>103.94296317211891</v>
      </c>
      <c r="N10" s="164">
        <f>I23</f>
        <v>103.94296317211891</v>
      </c>
      <c r="O10" s="164">
        <f>I24</f>
        <v>103.94296317211891</v>
      </c>
    </row>
    <row r="11" spans="1:15" ht="13.5" thickBot="1" x14ac:dyDescent="0.25">
      <c r="A11" s="91"/>
      <c r="B11" s="86" t="s">
        <v>11</v>
      </c>
      <c r="C11" s="92">
        <f>'Raw Data 48 Well'!C22</f>
        <v>218</v>
      </c>
      <c r="D11" s="95">
        <f>'Raw Data 48 Well'!D22</f>
        <v>0</v>
      </c>
      <c r="E11" s="95">
        <f>'Raw Data 48 Well'!E22</f>
        <v>0</v>
      </c>
      <c r="F11" s="95">
        <f>'Raw Data 48 Well'!F22</f>
        <v>0</v>
      </c>
      <c r="G11" s="95">
        <f>'Raw Data 48 Well'!G22</f>
        <v>0</v>
      </c>
      <c r="H11" s="95">
        <f>'Raw Data 48 Well'!H22</f>
        <v>0</v>
      </c>
      <c r="I11" s="95">
        <f>'Raw Data 48 Well'!I22</f>
        <v>0</v>
      </c>
      <c r="J11" s="92">
        <f>'Raw Data 48 Well'!J22</f>
        <v>5780</v>
      </c>
      <c r="K11" s="79"/>
      <c r="L11" s="79"/>
      <c r="M11" s="79"/>
      <c r="N11" s="79"/>
      <c r="O11" s="79"/>
    </row>
    <row r="12" spans="1:15" ht="13.5" thickBot="1" x14ac:dyDescent="0.25">
      <c r="A12" s="91"/>
      <c r="B12" s="86" t="s">
        <v>12</v>
      </c>
      <c r="C12" s="99">
        <f>'Raw Data 48 Well'!C23</f>
        <v>233</v>
      </c>
      <c r="D12" s="95">
        <f>'Raw Data 48 Well'!D23</f>
        <v>0</v>
      </c>
      <c r="E12" s="95">
        <f>'Raw Data 48 Well'!E23</f>
        <v>0</v>
      </c>
      <c r="F12" s="95">
        <f>'Raw Data 48 Well'!F23</f>
        <v>0</v>
      </c>
      <c r="G12" s="95">
        <f>'Raw Data 48 Well'!G23</f>
        <v>0</v>
      </c>
      <c r="H12" s="95">
        <f>'Raw Data 48 Well'!H23</f>
        <v>0</v>
      </c>
      <c r="I12" s="95">
        <f>'Raw Data 48 Well'!I23</f>
        <v>0</v>
      </c>
      <c r="J12" s="100">
        <f>'Raw Data 48 Well'!J23</f>
        <v>7493</v>
      </c>
      <c r="K12" s="79"/>
      <c r="L12" s="79"/>
      <c r="M12" s="101"/>
      <c r="N12" s="102"/>
      <c r="O12" s="79"/>
    </row>
    <row r="13" spans="1:15" x14ac:dyDescent="0.2">
      <c r="A13" s="127" t="s">
        <v>4</v>
      </c>
      <c r="B13" s="79"/>
      <c r="C13" s="32">
        <f>AVERAGE(C10:C12,J7:J9)</f>
        <v>325.83333333333331</v>
      </c>
      <c r="D13" s="103">
        <f>AVERAGE(D10:D12)</f>
        <v>0</v>
      </c>
      <c r="E13" s="103">
        <f t="shared" ref="E13:I13" si="1">AVERAGE(E10:E12)</f>
        <v>0</v>
      </c>
      <c r="F13" s="103">
        <f t="shared" si="1"/>
        <v>0</v>
      </c>
      <c r="G13" s="103">
        <f t="shared" si="1"/>
        <v>0</v>
      </c>
      <c r="H13" s="103">
        <f t="shared" si="1"/>
        <v>0</v>
      </c>
      <c r="I13" s="103">
        <f t="shared" si="1"/>
        <v>0</v>
      </c>
      <c r="J13" s="34">
        <f>AVERAGE(C7:C9,J10:J12)</f>
        <v>8589.5</v>
      </c>
      <c r="K13" s="129" t="s">
        <v>4</v>
      </c>
      <c r="L13" s="101" t="s">
        <v>7</v>
      </c>
      <c r="M13" s="101"/>
      <c r="N13" s="101"/>
      <c r="O13" s="104"/>
    </row>
    <row r="14" spans="1:15" ht="13.5" thickBot="1" x14ac:dyDescent="0.25">
      <c r="A14" s="128" t="s">
        <v>5</v>
      </c>
      <c r="B14" s="86"/>
      <c r="C14" s="35">
        <f>_xlfn.STDEV.P(C10:C12,J7:J9)</f>
        <v>104.99272461567145</v>
      </c>
      <c r="D14" s="105">
        <f>_xlfn.STDEV.P(D10:D12)</f>
        <v>0</v>
      </c>
      <c r="E14" s="105">
        <f t="shared" ref="E14:I14" si="2">_xlfn.STDEV.P(E10:E12)</f>
        <v>0</v>
      </c>
      <c r="F14" s="105">
        <f t="shared" si="2"/>
        <v>0</v>
      </c>
      <c r="G14" s="105">
        <f t="shared" si="2"/>
        <v>0</v>
      </c>
      <c r="H14" s="105">
        <f t="shared" si="2"/>
        <v>0</v>
      </c>
      <c r="I14" s="105">
        <f t="shared" si="2"/>
        <v>0</v>
      </c>
      <c r="J14" s="20">
        <f>_xlfn.STDEV.P(C7:C9,J10:J12)</f>
        <v>1952.0454870041665</v>
      </c>
      <c r="K14" s="130" t="s">
        <v>5</v>
      </c>
      <c r="L14" s="106">
        <f>J13/C13</f>
        <v>26.361636828644503</v>
      </c>
      <c r="M14" s="101"/>
      <c r="N14" s="101"/>
      <c r="O14" s="79"/>
    </row>
    <row r="15" spans="1:15" x14ac:dyDescent="0.2">
      <c r="B15" s="86"/>
      <c r="C15" s="122" t="s">
        <v>19</v>
      </c>
      <c r="D15" s="107"/>
      <c r="E15" s="107"/>
      <c r="F15" s="107"/>
      <c r="G15" s="107"/>
      <c r="H15" s="107"/>
      <c r="I15" s="107"/>
      <c r="J15" s="123" t="s">
        <v>3</v>
      </c>
      <c r="K15" s="131" t="s">
        <v>6</v>
      </c>
      <c r="L15" s="79"/>
      <c r="M15" s="101"/>
      <c r="N15" s="101"/>
      <c r="O15" s="79"/>
    </row>
    <row r="16" spans="1:15" ht="13.5" thickBot="1" x14ac:dyDescent="0.25">
      <c r="A16" s="108"/>
      <c r="B16" s="79"/>
      <c r="C16" s="79"/>
      <c r="D16" s="79"/>
      <c r="E16" s="79"/>
      <c r="F16" s="79"/>
      <c r="G16" s="79"/>
      <c r="H16" s="79"/>
      <c r="I16" s="79"/>
      <c r="J16" s="79"/>
      <c r="K16" s="132">
        <f>1-(((3*(C14+J14))/(J13-C13)))</f>
        <v>0.25322318968260482</v>
      </c>
      <c r="L16" s="79"/>
      <c r="M16" s="101"/>
      <c r="N16" s="101"/>
      <c r="O16" s="79"/>
    </row>
    <row r="17" spans="1:15" x14ac:dyDescent="0.2">
      <c r="A17" s="108"/>
      <c r="B17" s="79"/>
      <c r="C17" s="109"/>
      <c r="D17" s="109"/>
      <c r="E17" s="109"/>
      <c r="F17" s="109"/>
      <c r="G17" s="109"/>
      <c r="H17" s="109"/>
      <c r="I17" s="109"/>
      <c r="J17" s="109"/>
      <c r="K17" s="79"/>
      <c r="L17" s="79"/>
      <c r="M17" s="101"/>
      <c r="N17" s="101"/>
      <c r="O17" s="101"/>
    </row>
    <row r="18" spans="1:15" ht="13.5" thickBot="1" x14ac:dyDescent="0.25">
      <c r="A18" s="138" t="s">
        <v>9</v>
      </c>
      <c r="B18" s="79"/>
      <c r="C18" s="85">
        <v>1</v>
      </c>
      <c r="D18" s="85">
        <v>2</v>
      </c>
      <c r="E18" s="85">
        <v>3</v>
      </c>
      <c r="F18" s="85">
        <v>4</v>
      </c>
      <c r="G18" s="85">
        <v>5</v>
      </c>
      <c r="H18" s="85">
        <v>6</v>
      </c>
      <c r="I18" s="85">
        <v>7</v>
      </c>
      <c r="J18" s="85">
        <v>8</v>
      </c>
      <c r="K18" s="79"/>
      <c r="L18" s="79"/>
      <c r="M18" s="101"/>
      <c r="N18" s="101"/>
      <c r="O18" s="101"/>
    </row>
    <row r="19" spans="1:15" ht="13.5" thickBot="1" x14ac:dyDescent="0.25">
      <c r="B19" s="86" t="s">
        <v>0</v>
      </c>
      <c r="C19" s="110">
        <f>IFERROR(((1-((C7-$C$13)/($J$13-$C$13)))*100),"")</f>
        <v>2.5593965552014764</v>
      </c>
      <c r="D19" s="111"/>
      <c r="E19" s="112"/>
      <c r="F19" s="112"/>
      <c r="G19" s="112"/>
      <c r="H19" s="112"/>
      <c r="I19" s="113"/>
      <c r="J19" s="110">
        <f>((1-((J7-$C$13)/($J$13-$C$13)))*100)</f>
        <v>99.550240006453947</v>
      </c>
      <c r="K19" s="101"/>
      <c r="L19" s="101"/>
      <c r="M19" s="101"/>
      <c r="N19" s="101"/>
      <c r="O19" s="101"/>
    </row>
    <row r="20" spans="1:15" ht="13.5" thickBot="1" x14ac:dyDescent="0.25">
      <c r="A20" s="108"/>
      <c r="B20" s="86" t="s">
        <v>1</v>
      </c>
      <c r="C20" s="110">
        <f t="shared" ref="C20:C21" si="3">IFERROR(((1-((C8-$C$13)/($J$13-$C$13)))*100),"")</f>
        <v>-39.492154410874925</v>
      </c>
      <c r="D20" s="114"/>
      <c r="E20" s="115"/>
      <c r="F20" s="115"/>
      <c r="G20" s="115"/>
      <c r="H20" s="115"/>
      <c r="I20" s="116"/>
      <c r="J20" s="110">
        <f t="shared" ref="J20:J21" si="4">((1-((J8-$C$13)/($J$13-$C$13)))*100)</f>
        <v>97.977088459521596</v>
      </c>
      <c r="K20" s="79"/>
      <c r="L20" s="101"/>
      <c r="M20" s="101"/>
      <c r="N20" s="101"/>
      <c r="O20" s="101"/>
    </row>
    <row r="21" spans="1:15" ht="13.5" thickBot="1" x14ac:dyDescent="0.25">
      <c r="A21" s="108"/>
      <c r="B21" s="86" t="s">
        <v>2</v>
      </c>
      <c r="C21" s="110">
        <f t="shared" si="3"/>
        <v>-19.246904118430088</v>
      </c>
      <c r="D21" s="117"/>
      <c r="E21" s="117"/>
      <c r="F21" s="117"/>
      <c r="G21" s="117"/>
      <c r="H21" s="117"/>
      <c r="I21" s="117"/>
      <c r="J21" s="110">
        <f t="shared" si="4"/>
        <v>98.920979387681015</v>
      </c>
      <c r="K21" s="79"/>
      <c r="L21" s="101"/>
      <c r="M21" s="101"/>
      <c r="N21" s="101"/>
      <c r="O21" s="101"/>
    </row>
    <row r="22" spans="1:15" ht="13.5" thickBot="1" x14ac:dyDescent="0.25">
      <c r="A22" s="108"/>
      <c r="B22" s="86" t="s">
        <v>10</v>
      </c>
      <c r="C22" s="110">
        <f>IFERROR(((1-((C10-$C$13)/($J$13-$C$13)))*100),"")</f>
        <v>101.1233915533863</v>
      </c>
      <c r="D22" s="110">
        <f t="shared" ref="D22:J22" si="5">IFERROR(((1-((D10-$C$13)/($J$13-$C$13)))*100),"")</f>
        <v>103.94296317211891</v>
      </c>
      <c r="E22" s="110">
        <f t="shared" si="5"/>
        <v>103.94296317211891</v>
      </c>
      <c r="F22" s="110">
        <f t="shared" si="5"/>
        <v>103.94296317211891</v>
      </c>
      <c r="G22" s="110">
        <f t="shared" si="5"/>
        <v>103.94296317211891</v>
      </c>
      <c r="H22" s="110">
        <f t="shared" si="5"/>
        <v>103.94296317211891</v>
      </c>
      <c r="I22" s="110">
        <f t="shared" si="5"/>
        <v>103.94296317211891</v>
      </c>
      <c r="J22" s="110">
        <f t="shared" si="5"/>
        <v>8.9125085716590604</v>
      </c>
      <c r="K22" s="79"/>
      <c r="L22" s="102"/>
      <c r="M22" s="102"/>
      <c r="N22" s="102"/>
      <c r="O22" s="101"/>
    </row>
    <row r="23" spans="1:15" ht="13.5" thickBot="1" x14ac:dyDescent="0.25">
      <c r="A23" s="108"/>
      <c r="B23" s="86" t="s">
        <v>11</v>
      </c>
      <c r="C23" s="110">
        <f t="shared" ref="C23:J23" si="6">IFERROR(((1-((C11-$C$13)/($J$13-$C$13)))*100),"")</f>
        <v>101.30490903957082</v>
      </c>
      <c r="D23" s="110">
        <f t="shared" si="6"/>
        <v>103.94296317211891</v>
      </c>
      <c r="E23" s="110">
        <f t="shared" si="6"/>
        <v>103.94296317211891</v>
      </c>
      <c r="F23" s="110">
        <f t="shared" si="6"/>
        <v>103.94296317211891</v>
      </c>
      <c r="G23" s="110">
        <f t="shared" si="6"/>
        <v>103.94296317211891</v>
      </c>
      <c r="H23" s="110">
        <f t="shared" si="6"/>
        <v>103.94296317211891</v>
      </c>
      <c r="I23" s="110">
        <f t="shared" si="6"/>
        <v>103.94296317211891</v>
      </c>
      <c r="J23" s="110">
        <f t="shared" si="6"/>
        <v>33.998225162357301</v>
      </c>
      <c r="K23" s="79"/>
      <c r="L23" s="102"/>
      <c r="M23" s="102"/>
      <c r="N23" s="102"/>
      <c r="O23" s="101"/>
    </row>
    <row r="24" spans="1:15" ht="13.5" thickBot="1" x14ac:dyDescent="0.25">
      <c r="A24" s="108"/>
      <c r="B24" s="86" t="s">
        <v>12</v>
      </c>
      <c r="C24" s="110">
        <f t="shared" ref="C24:J24" si="7">IFERROR(((1-((C12-$C$13)/($J$13-$C$13)))*100),"")</f>
        <v>101.1233915533863</v>
      </c>
      <c r="D24" s="110">
        <f t="shared" si="7"/>
        <v>103.94296317211891</v>
      </c>
      <c r="E24" s="110">
        <f t="shared" si="7"/>
        <v>103.94296317211891</v>
      </c>
      <c r="F24" s="110">
        <f t="shared" si="7"/>
        <v>103.94296317211891</v>
      </c>
      <c r="G24" s="110">
        <f t="shared" si="7"/>
        <v>103.94296317211891</v>
      </c>
      <c r="H24" s="110">
        <f t="shared" si="7"/>
        <v>103.94296317211891</v>
      </c>
      <c r="I24" s="110">
        <f t="shared" si="7"/>
        <v>103.94296317211891</v>
      </c>
      <c r="J24" s="110">
        <f t="shared" si="7"/>
        <v>13.268928240087119</v>
      </c>
      <c r="K24" s="79"/>
      <c r="L24" s="102"/>
      <c r="M24" s="102"/>
      <c r="N24" s="102"/>
      <c r="O24" s="101"/>
    </row>
    <row r="25" spans="1:15" x14ac:dyDescent="0.2">
      <c r="A25" s="127" t="s">
        <v>4</v>
      </c>
      <c r="B25" s="102"/>
      <c r="C25" s="32">
        <f>AVERAGE(C22:C24,J19:J21)</f>
        <v>99.999999999999986</v>
      </c>
      <c r="D25" s="103">
        <f>AVERAGE(D22:D24)</f>
        <v>103.94296317211892</v>
      </c>
      <c r="E25" s="103">
        <f t="shared" ref="E25:I25" si="8">AVERAGE(E22:E24)</f>
        <v>103.94296317211892</v>
      </c>
      <c r="F25" s="103">
        <f t="shared" si="8"/>
        <v>103.94296317211892</v>
      </c>
      <c r="G25" s="103">
        <f t="shared" si="8"/>
        <v>103.94296317211892</v>
      </c>
      <c r="H25" s="103">
        <f t="shared" si="8"/>
        <v>103.94296317211892</v>
      </c>
      <c r="I25" s="103">
        <f t="shared" si="8"/>
        <v>103.94296317211892</v>
      </c>
      <c r="J25" s="34">
        <f>AVERAGE(C19:C21,J22:J24)</f>
        <v>-9.7699626167013776E-15</v>
      </c>
      <c r="K25" s="140" t="s">
        <v>4</v>
      </c>
      <c r="L25" s="101"/>
      <c r="M25" s="102"/>
      <c r="N25" s="102"/>
      <c r="O25" s="79"/>
    </row>
    <row r="26" spans="1:15" ht="13.5" thickBot="1" x14ac:dyDescent="0.25">
      <c r="A26" s="128" t="s">
        <v>5</v>
      </c>
      <c r="B26" s="102"/>
      <c r="C26" s="35">
        <f>_xlfn.STDEV.P(C22:C24,J19:J21)</f>
        <v>1.2705343626598928</v>
      </c>
      <c r="D26" s="105">
        <f>_xlfn.STDEV.P(D22:D24)</f>
        <v>1.4210854715202004E-14</v>
      </c>
      <c r="E26" s="105">
        <f t="shared" ref="E26:I26" si="9">_xlfn.STDEV.P(E22:E24)</f>
        <v>1.4210854715202004E-14</v>
      </c>
      <c r="F26" s="105">
        <f t="shared" si="9"/>
        <v>1.4210854715202004E-14</v>
      </c>
      <c r="G26" s="105">
        <f t="shared" si="9"/>
        <v>1.4210854715202004E-14</v>
      </c>
      <c r="H26" s="105">
        <f t="shared" si="9"/>
        <v>1.4210854715202004E-14</v>
      </c>
      <c r="I26" s="105">
        <f t="shared" si="9"/>
        <v>1.4210854715202004E-14</v>
      </c>
      <c r="J26" s="20">
        <f>_xlfn.STDEV.P(C19:C21,J22:J24)</f>
        <v>23.622025981253277</v>
      </c>
      <c r="K26" s="141" t="s">
        <v>5</v>
      </c>
      <c r="L26" s="102"/>
      <c r="M26" s="102"/>
      <c r="N26" s="102"/>
      <c r="O26" s="79"/>
    </row>
    <row r="27" spans="1:15" ht="13.5" thickBot="1" x14ac:dyDescent="0.25">
      <c r="A27" s="108"/>
      <c r="B27" s="102"/>
      <c r="C27" s="122" t="s">
        <v>19</v>
      </c>
      <c r="D27" s="107"/>
      <c r="E27" s="107"/>
      <c r="F27" s="107"/>
      <c r="G27" s="107"/>
      <c r="H27" s="107"/>
      <c r="I27" s="107"/>
      <c r="J27" s="123" t="s">
        <v>3</v>
      </c>
      <c r="K27" s="102"/>
      <c r="L27" s="102"/>
      <c r="M27" s="102"/>
      <c r="N27" s="102"/>
      <c r="O27" s="79"/>
    </row>
    <row r="28" spans="1:15" x14ac:dyDescent="0.2">
      <c r="A28" s="118"/>
      <c r="B28" s="102"/>
      <c r="C28" s="102"/>
      <c r="D28" s="102"/>
      <c r="E28" s="102"/>
      <c r="F28" s="79"/>
      <c r="G28" s="79"/>
      <c r="H28" s="79"/>
      <c r="I28" s="79"/>
      <c r="J28" s="79"/>
      <c r="K28" s="131" t="s">
        <v>6</v>
      </c>
      <c r="L28" s="79"/>
      <c r="M28" s="79"/>
      <c r="N28" s="79"/>
      <c r="O28" s="79"/>
    </row>
    <row r="29" spans="1:15" ht="13.5" thickBot="1" x14ac:dyDescent="0.25">
      <c r="A29" s="86"/>
      <c r="B29" s="79"/>
      <c r="C29" s="148"/>
      <c r="D29" s="148"/>
      <c r="E29" s="148"/>
      <c r="F29" s="149"/>
      <c r="G29" s="149"/>
      <c r="H29" s="149"/>
      <c r="I29" s="149"/>
      <c r="J29" s="79"/>
      <c r="K29" s="132">
        <f>1-(((3*(C26+J26))/(C25-J25)))</f>
        <v>0.25322318968260504</v>
      </c>
      <c r="L29" s="79"/>
      <c r="M29" s="79"/>
      <c r="N29" s="79"/>
      <c r="O29" s="79"/>
    </row>
    <row r="30" spans="1:15" x14ac:dyDescent="0.2">
      <c r="A30" s="118"/>
      <c r="B30" s="147"/>
      <c r="C30" s="175" t="s">
        <v>36</v>
      </c>
      <c r="D30" s="174"/>
      <c r="E30"/>
      <c r="F30" s="145"/>
      <c r="G30" s="145"/>
      <c r="H30" s="145"/>
      <c r="I30" s="145"/>
      <c r="J30" s="150"/>
      <c r="K30" s="79"/>
      <c r="L30" s="79"/>
      <c r="M30" s="79"/>
      <c r="N30" s="79"/>
      <c r="O30" s="79"/>
    </row>
    <row r="31" spans="1:15" x14ac:dyDescent="0.2">
      <c r="A31" s="118"/>
      <c r="B31" s="147"/>
      <c r="C31" s="145"/>
      <c r="D31" s="145"/>
      <c r="E31" s="145"/>
      <c r="F31" s="145"/>
      <c r="G31" s="145"/>
      <c r="H31" s="145"/>
      <c r="I31" s="145"/>
      <c r="J31" s="150"/>
      <c r="K31" s="79"/>
      <c r="L31" s="79"/>
      <c r="M31" s="79"/>
      <c r="N31" s="79"/>
      <c r="O31" s="79"/>
    </row>
    <row r="32" spans="1:15" x14ac:dyDescent="0.2">
      <c r="A32" s="119"/>
      <c r="B32" s="147"/>
      <c r="C32" s="145"/>
      <c r="D32" s="145"/>
      <c r="E32" s="145"/>
      <c r="F32" s="145"/>
      <c r="G32" s="145"/>
      <c r="H32" s="145"/>
      <c r="I32" s="145"/>
      <c r="J32" s="150"/>
      <c r="K32" s="79"/>
      <c r="L32" s="79"/>
      <c r="M32" s="79"/>
      <c r="N32" s="79"/>
      <c r="O32" s="79"/>
    </row>
    <row r="33" spans="1:15" x14ac:dyDescent="0.2">
      <c r="A33" s="119"/>
      <c r="B33" s="147"/>
      <c r="C33" s="145"/>
      <c r="D33" s="145"/>
      <c r="E33" s="145"/>
      <c r="F33" s="145"/>
      <c r="G33" s="145"/>
      <c r="H33" s="145"/>
      <c r="I33" s="145"/>
      <c r="J33" s="150"/>
      <c r="K33" s="79"/>
      <c r="L33" s="79"/>
      <c r="M33" s="79"/>
      <c r="N33" s="79"/>
      <c r="O33" s="79"/>
    </row>
    <row r="34" spans="1:15" x14ac:dyDescent="0.2">
      <c r="A34" s="119"/>
      <c r="B34" s="147"/>
      <c r="C34" s="145"/>
      <c r="D34" s="145"/>
      <c r="E34" s="145"/>
      <c r="F34" s="145"/>
      <c r="G34" s="145"/>
      <c r="H34" s="145"/>
      <c r="I34" s="145"/>
      <c r="J34" s="150"/>
      <c r="K34" s="79"/>
      <c r="L34" s="79"/>
      <c r="M34" s="79"/>
      <c r="N34" s="79"/>
      <c r="O34" s="79"/>
    </row>
    <row r="35" spans="1:15" x14ac:dyDescent="0.2">
      <c r="A35" s="119"/>
      <c r="B35" s="147"/>
      <c r="C35" s="145"/>
      <c r="D35" s="145"/>
      <c r="E35" s="145"/>
      <c r="F35" s="145"/>
      <c r="G35" s="145"/>
      <c r="H35" s="145"/>
      <c r="I35" s="145"/>
      <c r="J35" s="150"/>
      <c r="K35" s="79"/>
      <c r="L35" s="79"/>
      <c r="M35" s="79"/>
      <c r="N35" s="79"/>
      <c r="O35" s="79"/>
    </row>
    <row r="36" spans="1:15" x14ac:dyDescent="0.2">
      <c r="A36" s="119"/>
      <c r="B36" s="147"/>
      <c r="C36" s="145"/>
      <c r="D36" s="145"/>
      <c r="E36" s="145"/>
      <c r="F36" s="145"/>
      <c r="G36" s="145"/>
      <c r="H36" s="145"/>
      <c r="I36" s="145"/>
      <c r="J36" s="150"/>
      <c r="K36" s="79"/>
      <c r="L36" s="79"/>
      <c r="M36" s="79"/>
      <c r="N36" s="79"/>
      <c r="O36" s="79"/>
    </row>
    <row r="37" spans="1:15" x14ac:dyDescent="0.2">
      <c r="A37" s="119"/>
      <c r="B37" s="147"/>
      <c r="C37" s="145"/>
      <c r="D37" s="145"/>
      <c r="E37" s="145"/>
      <c r="F37" s="145"/>
      <c r="G37" s="145"/>
      <c r="H37" s="145"/>
      <c r="I37" s="145"/>
      <c r="J37" s="150"/>
      <c r="K37" s="79"/>
      <c r="L37" s="79"/>
      <c r="M37" s="79"/>
      <c r="N37" s="79"/>
      <c r="O37" s="79"/>
    </row>
    <row r="38" spans="1:15" x14ac:dyDescent="0.2">
      <c r="A38" s="119"/>
      <c r="B38" s="147"/>
      <c r="C38" s="146"/>
      <c r="D38" s="146"/>
      <c r="E38" s="146"/>
      <c r="F38" s="146"/>
      <c r="G38" s="146"/>
      <c r="H38" s="146"/>
      <c r="I38" s="146"/>
      <c r="J38" s="150"/>
      <c r="K38" s="79"/>
      <c r="L38" s="79"/>
      <c r="M38" s="79"/>
      <c r="N38" s="79"/>
      <c r="O38" s="79"/>
    </row>
    <row r="39" spans="1:15" x14ac:dyDescent="0.2">
      <c r="A39" s="119"/>
      <c r="B39" s="147"/>
      <c r="C39" s="146"/>
      <c r="D39" s="146"/>
      <c r="E39" s="146"/>
      <c r="F39" s="146"/>
      <c r="G39" s="146"/>
      <c r="H39" s="146"/>
      <c r="I39" s="146"/>
      <c r="J39" s="150"/>
      <c r="K39" s="79"/>
      <c r="L39" s="79"/>
      <c r="M39" s="79"/>
      <c r="N39" s="79"/>
      <c r="O39" s="79"/>
    </row>
    <row r="40" spans="1:15" x14ac:dyDescent="0.2">
      <c r="A40" s="119"/>
      <c r="B40" s="147"/>
      <c r="C40" s="146"/>
      <c r="D40" s="146"/>
      <c r="E40" s="146"/>
      <c r="F40" s="146"/>
      <c r="G40" s="146"/>
      <c r="H40" s="146"/>
      <c r="I40" s="146"/>
      <c r="J40" s="150"/>
      <c r="K40" s="79"/>
      <c r="L40" s="79"/>
      <c r="M40" s="79"/>
      <c r="N40" s="79"/>
      <c r="O40" s="79"/>
    </row>
    <row r="41" spans="1:15" x14ac:dyDescent="0.2">
      <c r="A41" s="119"/>
      <c r="B41" s="147"/>
      <c r="C41" s="146"/>
      <c r="D41" s="146"/>
      <c r="E41" s="146"/>
      <c r="F41" s="159" t="s">
        <v>40</v>
      </c>
      <c r="G41" s="146"/>
      <c r="H41" s="146"/>
      <c r="I41" s="146"/>
      <c r="J41" s="150"/>
      <c r="K41" s="79"/>
      <c r="L41" s="79"/>
      <c r="M41" s="79"/>
      <c r="N41" s="79"/>
      <c r="O41" s="79"/>
    </row>
    <row r="42" spans="1:15" x14ac:dyDescent="0.2">
      <c r="A42" s="119"/>
      <c r="B42" s="147"/>
      <c r="C42" s="146"/>
      <c r="D42" s="146"/>
      <c r="E42" s="146"/>
      <c r="F42" s="146"/>
      <c r="G42" s="146"/>
      <c r="H42" s="146"/>
      <c r="I42" s="146"/>
      <c r="J42" s="150"/>
      <c r="K42" s="79"/>
      <c r="L42" s="79"/>
      <c r="M42" s="79"/>
      <c r="N42" s="79"/>
      <c r="O42" s="79"/>
    </row>
    <row r="43" spans="1:15" x14ac:dyDescent="0.2">
      <c r="A43" s="119"/>
      <c r="B43" s="147"/>
      <c r="C43" s="146"/>
      <c r="D43" s="146"/>
      <c r="E43" s="146"/>
      <c r="F43" s="146"/>
      <c r="G43" s="146"/>
      <c r="H43" s="146"/>
      <c r="I43" s="146"/>
      <c r="J43" s="150"/>
      <c r="K43" s="79"/>
      <c r="L43" s="79"/>
      <c r="M43" s="79"/>
      <c r="N43" s="79"/>
      <c r="O43" s="79"/>
    </row>
    <row r="44" spans="1:15" x14ac:dyDescent="0.2">
      <c r="A44" s="119"/>
      <c r="B44" s="147"/>
      <c r="C44" s="146"/>
      <c r="D44" s="146"/>
      <c r="E44" s="146"/>
      <c r="F44" s="146"/>
      <c r="G44" s="146"/>
      <c r="H44" s="146"/>
      <c r="I44" s="146"/>
      <c r="J44" s="150"/>
      <c r="K44" s="79"/>
      <c r="L44" s="79"/>
      <c r="M44" s="79"/>
      <c r="N44" s="79"/>
      <c r="O44" s="79"/>
    </row>
    <row r="45" spans="1:15" x14ac:dyDescent="0.2">
      <c r="A45" s="119"/>
      <c r="B45" s="147"/>
      <c r="C45" s="146"/>
      <c r="D45" s="146"/>
      <c r="E45" s="146"/>
      <c r="F45" s="146"/>
      <c r="G45" s="146"/>
      <c r="H45" s="146"/>
      <c r="I45" s="146"/>
      <c r="J45" s="150"/>
      <c r="K45" s="79"/>
      <c r="L45" s="79"/>
      <c r="M45" s="79"/>
      <c r="N45" s="79"/>
      <c r="O45" s="79"/>
    </row>
    <row r="46" spans="1:15" x14ac:dyDescent="0.2">
      <c r="A46" s="119"/>
      <c r="B46" s="147"/>
      <c r="C46" s="146"/>
      <c r="D46" s="146"/>
      <c r="E46" s="146"/>
      <c r="F46" s="146"/>
      <c r="G46" s="146"/>
      <c r="H46" s="146"/>
      <c r="I46" s="146"/>
      <c r="J46" s="150"/>
      <c r="K46" s="79"/>
      <c r="L46" s="79"/>
      <c r="M46" s="79"/>
      <c r="N46" s="79"/>
      <c r="O46" s="79"/>
    </row>
    <row r="47" spans="1:15" x14ac:dyDescent="0.2">
      <c r="A47" s="119"/>
      <c r="B47" s="147"/>
      <c r="C47" s="146"/>
      <c r="D47" s="146"/>
      <c r="E47" s="146"/>
      <c r="F47" s="146"/>
      <c r="G47" s="146"/>
      <c r="H47" s="146"/>
      <c r="I47" s="146"/>
      <c r="J47" s="150"/>
      <c r="K47" s="79"/>
      <c r="L47" s="79"/>
      <c r="M47" s="79"/>
      <c r="N47" s="79"/>
      <c r="O47" s="79"/>
    </row>
    <row r="48" spans="1:15" x14ac:dyDescent="0.2">
      <c r="A48" s="119"/>
      <c r="B48" s="147"/>
      <c r="C48" s="146"/>
      <c r="D48" s="146"/>
      <c r="E48" s="146"/>
      <c r="F48" s="146"/>
      <c r="G48" s="146"/>
      <c r="H48" s="146"/>
      <c r="I48" s="146"/>
      <c r="J48" s="150"/>
      <c r="K48" s="79"/>
      <c r="L48" s="79"/>
      <c r="M48" s="79"/>
      <c r="N48" s="79"/>
      <c r="O48" s="79"/>
    </row>
    <row r="49" spans="1:15" x14ac:dyDescent="0.2">
      <c r="A49" s="119"/>
      <c r="B49" s="147"/>
      <c r="C49" s="146"/>
      <c r="D49" s="146"/>
      <c r="E49" s="146"/>
      <c r="F49" s="146"/>
      <c r="G49" s="146"/>
      <c r="H49" s="146"/>
      <c r="I49" s="146"/>
      <c r="J49" s="150"/>
      <c r="K49" s="79"/>
      <c r="L49" s="79"/>
      <c r="M49" s="79"/>
      <c r="N49" s="79"/>
      <c r="O49" s="79"/>
    </row>
    <row r="50" spans="1:15" x14ac:dyDescent="0.2">
      <c r="A50" s="119"/>
      <c r="B50" s="147"/>
      <c r="C50" s="146"/>
      <c r="D50" s="146"/>
      <c r="E50" s="146"/>
      <c r="F50" s="146"/>
      <c r="G50" s="146"/>
      <c r="H50" s="146"/>
      <c r="I50" s="146"/>
      <c r="J50" s="150"/>
      <c r="K50" s="79"/>
      <c r="L50" s="79"/>
      <c r="M50" s="79"/>
      <c r="N50" s="79"/>
      <c r="O50" s="79"/>
    </row>
    <row r="51" spans="1:15" ht="13.5" thickBot="1" x14ac:dyDescent="0.25">
      <c r="A51" s="119"/>
      <c r="B51" s="147"/>
      <c r="C51" s="146"/>
      <c r="D51" s="146"/>
      <c r="E51" s="146"/>
      <c r="F51" s="146"/>
      <c r="G51" s="146"/>
      <c r="H51" s="146"/>
      <c r="I51" s="146"/>
      <c r="J51" s="150"/>
      <c r="K51" s="79"/>
      <c r="L51" s="79"/>
      <c r="M51" s="79"/>
      <c r="N51" s="79"/>
      <c r="O51" s="79"/>
    </row>
    <row r="52" spans="1:15" ht="13.5" thickBot="1" x14ac:dyDescent="0.25">
      <c r="A52" s="119"/>
      <c r="B52" s="86"/>
      <c r="C52" s="151"/>
      <c r="D52" s="151"/>
      <c r="E52" s="152"/>
      <c r="F52" s="151"/>
      <c r="G52" s="151"/>
      <c r="H52" s="151"/>
      <c r="I52" s="151"/>
      <c r="J52" s="86"/>
      <c r="K52" s="79"/>
      <c r="L52" s="79"/>
      <c r="M52" s="79"/>
      <c r="N52" s="79"/>
      <c r="O52" s="79"/>
    </row>
    <row r="53" spans="1:15" ht="13.5" thickBot="1" x14ac:dyDescent="0.25">
      <c r="A53" s="119"/>
      <c r="B53" s="86"/>
      <c r="C53" s="86"/>
      <c r="D53" s="86"/>
      <c r="E53" s="157" t="s">
        <v>38</v>
      </c>
      <c r="F53" s="167"/>
      <c r="G53" s="158" t="s">
        <v>35</v>
      </c>
      <c r="H53" s="86"/>
      <c r="I53" s="86"/>
      <c r="J53" s="86"/>
      <c r="K53" s="79"/>
      <c r="L53" s="79"/>
      <c r="M53" s="79"/>
      <c r="N53" s="79"/>
      <c r="O53" s="79"/>
    </row>
    <row r="54" spans="1:15" x14ac:dyDescent="0.2">
      <c r="A54" s="119"/>
      <c r="B54" s="86"/>
      <c r="C54" s="86"/>
      <c r="D54" s="86"/>
      <c r="E54" s="101"/>
      <c r="F54" s="86"/>
      <c r="G54" s="86"/>
      <c r="H54" s="86"/>
      <c r="I54" s="86"/>
      <c r="J54" s="86"/>
      <c r="K54" s="79"/>
      <c r="L54" s="79"/>
      <c r="M54" s="79"/>
      <c r="N54" s="79"/>
      <c r="O54" s="79"/>
    </row>
    <row r="55" spans="1:15" x14ac:dyDescent="0.2">
      <c r="F55" s="174"/>
    </row>
  </sheetData>
  <sheetProtection selectLockedCells="1"/>
  <mergeCells count="3">
    <mergeCell ref="B1:E1"/>
    <mergeCell ref="B2:E2"/>
    <mergeCell ref="B3:E3"/>
  </mergeCell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Raw Data 48 Well</vt:lpstr>
      <vt:lpstr>Compound 1</vt:lpstr>
      <vt:lpstr>Compound 2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2014-11-27T14:53:10Z</cp:lastPrinted>
  <dcterms:created xsi:type="dcterms:W3CDTF">2002-10-15T15:48:07Z</dcterms:created>
  <dcterms:modified xsi:type="dcterms:W3CDTF">2014-11-27T14:53:40Z</dcterms:modified>
</cp:coreProperties>
</file>