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65" yWindow="1305" windowWidth="19440" windowHeight="15600" activeTab="2"/>
  </bookViews>
  <sheets>
    <sheet name="Overview" sheetId="4" r:id="rId1"/>
    <sheet name="Raw Data 48 Well" sheetId="2" r:id="rId2"/>
    <sheet name="Compound 1" sheetId="1" r:id="rId3"/>
    <sheet name="Sheet1" sheetId="5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C14" i="1" l="1"/>
  <c r="C13" i="1"/>
  <c r="J14" i="1"/>
  <c r="J13" i="1"/>
  <c r="F6" i="2" l="1"/>
  <c r="G6" i="2"/>
  <c r="H6" i="2"/>
  <c r="I6" i="2"/>
  <c r="E6" i="2"/>
  <c r="E5" i="2"/>
  <c r="E5" i="1" s="1"/>
  <c r="L6" i="1" s="1"/>
  <c r="D6" i="2"/>
  <c r="D5" i="2"/>
  <c r="D5" i="1"/>
  <c r="L5" i="1"/>
  <c r="J10" i="1"/>
  <c r="C10" i="1"/>
  <c r="C11" i="1"/>
  <c r="C12" i="1"/>
  <c r="C7" i="1"/>
  <c r="C8" i="1"/>
  <c r="C9" i="1"/>
  <c r="J11" i="1"/>
  <c r="J12" i="1"/>
  <c r="D8" i="1"/>
  <c r="E8" i="1"/>
  <c r="F8" i="1"/>
  <c r="G8" i="1"/>
  <c r="H8" i="1"/>
  <c r="I8" i="1"/>
  <c r="D9" i="1"/>
  <c r="D13" i="1" s="1"/>
  <c r="E9" i="1"/>
  <c r="F9" i="1"/>
  <c r="G9" i="1"/>
  <c r="H9" i="1"/>
  <c r="I9" i="1"/>
  <c r="D7" i="1"/>
  <c r="E7" i="1"/>
  <c r="F7" i="1"/>
  <c r="G7" i="1"/>
  <c r="H7" i="1"/>
  <c r="I7" i="1"/>
  <c r="C7" i="4"/>
  <c r="B3" i="1"/>
  <c r="B2" i="1"/>
  <c r="B1" i="1"/>
  <c r="E8" i="2"/>
  <c r="F8" i="2"/>
  <c r="G8" i="2"/>
  <c r="H8" i="2"/>
  <c r="I8" i="2"/>
  <c r="D8" i="2"/>
  <c r="E7" i="2"/>
  <c r="D7" i="2"/>
  <c r="A6" i="2"/>
  <c r="A5" i="2"/>
  <c r="B2" i="2"/>
  <c r="F5" i="2" l="1"/>
  <c r="K16" i="1"/>
  <c r="G13" i="1"/>
  <c r="H13" i="1"/>
  <c r="D14" i="1"/>
  <c r="F14" i="1"/>
  <c r="E14" i="1"/>
  <c r="F13" i="1"/>
  <c r="G14" i="1"/>
  <c r="I13" i="1"/>
  <c r="D20" i="1"/>
  <c r="N5" i="1" s="1"/>
  <c r="H14" i="1"/>
  <c r="E13" i="1"/>
  <c r="I14" i="1"/>
  <c r="C23" i="1"/>
  <c r="G21" i="1"/>
  <c r="O8" i="1" s="1"/>
  <c r="F20" i="1"/>
  <c r="N7" i="1" s="1"/>
  <c r="J23" i="1"/>
  <c r="F19" i="1"/>
  <c r="D19" i="1"/>
  <c r="C24" i="1"/>
  <c r="I19" i="1"/>
  <c r="J21" i="1"/>
  <c r="J24" i="1"/>
  <c r="F7" i="2" l="1"/>
  <c r="F5" i="1"/>
  <c r="L7" i="1" s="1"/>
  <c r="G5" i="2"/>
  <c r="C21" i="1"/>
  <c r="E19" i="1"/>
  <c r="M6" i="1" s="1"/>
  <c r="J22" i="1"/>
  <c r="H19" i="1"/>
  <c r="M9" i="1" s="1"/>
  <c r="H20" i="1"/>
  <c r="N9" i="1" s="1"/>
  <c r="J19" i="1"/>
  <c r="I21" i="1"/>
  <c r="O10" i="1" s="1"/>
  <c r="G19" i="1"/>
  <c r="M8" i="1" s="1"/>
  <c r="J20" i="1"/>
  <c r="C22" i="1"/>
  <c r="E21" i="1"/>
  <c r="O6" i="1" s="1"/>
  <c r="C20" i="1"/>
  <c r="I20" i="1"/>
  <c r="N10" i="1" s="1"/>
  <c r="H21" i="1"/>
  <c r="O9" i="1" s="1"/>
  <c r="L14" i="1"/>
  <c r="G20" i="1"/>
  <c r="N8" i="1" s="1"/>
  <c r="F21" i="1"/>
  <c r="O7" i="1" s="1"/>
  <c r="C19" i="1"/>
  <c r="E20" i="1"/>
  <c r="N6" i="1" s="1"/>
  <c r="D21" i="1"/>
  <c r="O5" i="1" s="1"/>
  <c r="M7" i="1"/>
  <c r="M10" i="1"/>
  <c r="M5" i="1"/>
  <c r="C26" i="1" l="1"/>
  <c r="C25" i="1"/>
  <c r="J26" i="1"/>
  <c r="J25" i="1"/>
  <c r="H5" i="2"/>
  <c r="G7" i="2"/>
  <c r="G5" i="1"/>
  <c r="L8" i="1" s="1"/>
  <c r="E26" i="1"/>
  <c r="H25" i="1"/>
  <c r="E25" i="1"/>
  <c r="I25" i="1"/>
  <c r="D25" i="1"/>
  <c r="G25" i="1"/>
  <c r="D26" i="1"/>
  <c r="G26" i="1"/>
  <c r="H26" i="1"/>
  <c r="F25" i="1"/>
  <c r="I26" i="1"/>
  <c r="F26" i="1"/>
  <c r="I5" i="2" l="1"/>
  <c r="H7" i="2"/>
  <c r="H5" i="1"/>
  <c r="L9" i="1" s="1"/>
  <c r="K29" i="1"/>
  <c r="I5" i="1" l="1"/>
  <c r="L10" i="1" s="1"/>
  <c r="I7" i="2"/>
</calcChain>
</file>

<file path=xl/comments1.xml><?xml version="1.0" encoding="utf-8"?>
<comments xmlns="http://schemas.openxmlformats.org/spreadsheetml/2006/main">
  <authors>
    <author>Jeffrey Shaw</author>
    <author>Jeffrey P. Shaw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Name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Experiment Date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Validation of the plate and IC50s to be performed by Anton</t>
        </r>
      </text>
    </comment>
    <comment ref="A7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the compound 1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Add the name of Compound 2</t>
        </r>
      </text>
    </comment>
  </commentList>
</comments>
</file>

<file path=xl/comments2.xml><?xml version="1.0" encoding="utf-8"?>
<comments xmlns="http://schemas.openxmlformats.org/spreadsheetml/2006/main">
  <authors>
    <author>Jeffrey Shaw</author>
  </authors>
  <commentList>
    <comment ref="C5" authorId="0">
      <text>
        <r>
          <rPr>
            <b/>
            <sz val="9"/>
            <color indexed="81"/>
            <rFont val="Arial"/>
            <family val="2"/>
          </rPr>
          <t>Jeffrey Shaw:</t>
        </r>
        <r>
          <rPr>
            <sz val="9"/>
            <color indexed="81"/>
            <rFont val="Arial"/>
            <family val="2"/>
          </rPr>
          <t xml:space="preserve">
Enter initial concentration of compound here</t>
        </r>
      </text>
    </comment>
  </commentList>
</comments>
</file>

<file path=xl/comments3.xml><?xml version="1.0" encoding="utf-8"?>
<comments xmlns="http://schemas.openxmlformats.org/spreadsheetml/2006/main">
  <authors>
    <author>Jeffrey P. Shaw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the data in the light blue area and paste into Prism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Copy Prism IC50 curve and value here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Jeffrey P. Shaw:</t>
        </r>
        <r>
          <rPr>
            <sz val="9"/>
            <color indexed="81"/>
            <rFont val="Tahoma"/>
            <family val="2"/>
          </rPr>
          <t xml:space="preserve">
type in value of IC50 here</t>
        </r>
      </text>
    </comment>
  </commentList>
</comments>
</file>

<file path=xl/sharedStrings.xml><?xml version="1.0" encoding="utf-8"?>
<sst xmlns="http://schemas.openxmlformats.org/spreadsheetml/2006/main" count="90" uniqueCount="53">
  <si>
    <t>a</t>
  </si>
  <si>
    <t>b</t>
  </si>
  <si>
    <t>c</t>
  </si>
  <si>
    <t>DMSO</t>
  </si>
  <si>
    <t>Mean</t>
  </si>
  <si>
    <t>SD</t>
  </si>
  <si>
    <t>Z'</t>
  </si>
  <si>
    <t>SN</t>
  </si>
  <si>
    <t>RLU</t>
  </si>
  <si>
    <t>% Inhibition</t>
  </si>
  <si>
    <t>d</t>
  </si>
  <si>
    <t>e</t>
  </si>
  <si>
    <t>f</t>
  </si>
  <si>
    <t>NTZ 30uM</t>
  </si>
  <si>
    <t>DMSO 1%</t>
  </si>
  <si>
    <t>Compound1</t>
  </si>
  <si>
    <t>Compound 2</t>
  </si>
  <si>
    <t>Plate layout</t>
  </si>
  <si>
    <t>Paste area</t>
  </si>
  <si>
    <t>Date</t>
  </si>
  <si>
    <t>% inhibition 1</t>
  </si>
  <si>
    <t>% inhibition 2</t>
  </si>
  <si>
    <t>% inhibition 3</t>
  </si>
  <si>
    <t>Starting conc</t>
  </si>
  <si>
    <t>Plate 1</t>
  </si>
  <si>
    <t>Paste to Prism</t>
  </si>
  <si>
    <t>Plate1</t>
  </si>
  <si>
    <t>Experiment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</si>
  <si>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</si>
  <si>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1st Conc</t>
  </si>
  <si>
    <t>Date:</t>
  </si>
  <si>
    <t>Experiment:</t>
  </si>
  <si>
    <t>Compound</t>
  </si>
  <si>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</si>
  <si>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IC50</t>
  </si>
  <si>
    <t>Validated</t>
  </si>
  <si>
    <t>IC50: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</si>
  <si>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</si>
  <si>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Insert Prism Graph and IC50</t>
  </si>
  <si>
    <t>150202_1</t>
  </si>
  <si>
    <t>A</t>
  </si>
  <si>
    <t>B</t>
  </si>
  <si>
    <t>C</t>
  </si>
  <si>
    <t>D</t>
  </si>
  <si>
    <t>E</t>
  </si>
  <si>
    <t>F</t>
  </si>
  <si>
    <t>G</t>
  </si>
  <si>
    <t>H</t>
  </si>
  <si>
    <t>GBC-000001_2</t>
  </si>
  <si>
    <t>dilution 1/5</t>
  </si>
  <si>
    <t>NTZ 20</t>
  </si>
  <si>
    <t>*740</t>
  </si>
  <si>
    <t>I copied the NTZ positive control from the 20 uM NTZ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</si>
</sst>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;@"/>
  </numFmts>
  <fonts count="14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0"/>
      <color rgb="FF3366FF"/>
      <name val="Arial"/>
      <family val="2"/>
    </font>
    <font>
      <b/>
      <sz val="10"/>
      <name val="Symbol"/>
      <family val="1"/>
      <charset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3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8" borderId="0" xfId="0" applyNumberFormat="1" applyFill="1" applyBorder="1" applyAlignment="1" applyProtection="1">
      <alignment horizontal="center" vertical="center" wrapText="1"/>
      <protection locked="0"/>
    </xf>
    <xf numFmtId="2" fontId="0" fillId="8" borderId="1" xfId="0" applyNumberFormat="1" applyFill="1" applyBorder="1" applyAlignment="1" applyProtection="1">
      <alignment horizontal="center" vertical="center" wrapText="1"/>
      <protection locked="0"/>
    </xf>
    <xf numFmtId="0" fontId="0" fillId="8" borderId="0" xfId="0" applyFill="1" applyBorder="1" applyAlignment="1" applyProtection="1">
      <alignment horizontal="center" vertical="center" wrapText="1"/>
      <protection locked="0"/>
    </xf>
    <xf numFmtId="2" fontId="0" fillId="0" borderId="1" xfId="0" applyNumberFormat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65" fontId="0" fillId="7" borderId="1" xfId="0" applyNumberFormat="1" applyFill="1" applyBorder="1" applyAlignment="1" applyProtection="1">
      <alignment horizontal="left" vertical="center"/>
      <protection locked="0"/>
    </xf>
    <xf numFmtId="0" fontId="0" fillId="0" borderId="1" xfId="0" applyBorder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/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0" borderId="30" xfId="0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0" fontId="0" fillId="8" borderId="0" xfId="0" applyFill="1" applyBorder="1"/>
    <xf numFmtId="0" fontId="0" fillId="7" borderId="0" xfId="0" applyFill="1" applyAlignment="1" applyProtection="1">
      <alignment horizontal="center" vertical="center"/>
      <protection locked="0"/>
    </xf>
    <xf numFmtId="0" fontId="0" fillId="7" borderId="0" xfId="0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8" fillId="7" borderId="0" xfId="0" applyFont="1" applyFill="1" applyBorder="1" applyAlignment="1" applyProtection="1">
      <alignment horizontal="center" vertical="center"/>
      <protection locked="0"/>
    </xf>
    <xf numFmtId="164" fontId="0" fillId="7" borderId="1" xfId="0" applyNumberFormat="1" applyFill="1" applyBorder="1" applyAlignment="1" applyProtection="1">
      <alignment horizontal="center" vertical="center"/>
      <protection locked="0"/>
    </xf>
    <xf numFmtId="164" fontId="3" fillId="7" borderId="1" xfId="0" applyNumberFormat="1" applyFont="1" applyFill="1" applyBorder="1" applyAlignment="1" applyProtection="1">
      <alignment horizontal="center" vertical="center"/>
      <protection locked="0"/>
    </xf>
    <xf numFmtId="2" fontId="3" fillId="7" borderId="1" xfId="0" applyNumberFormat="1" applyFont="1" applyFill="1" applyBorder="1" applyAlignment="1" applyProtection="1">
      <alignment horizontal="center" vertical="center"/>
      <protection locked="0"/>
    </xf>
    <xf numFmtId="0" fontId="7" fillId="7" borderId="32" xfId="0" applyFont="1" applyFill="1" applyBorder="1" applyAlignment="1" applyProtection="1">
      <alignment horizontal="center" vertical="center"/>
      <protection locked="0"/>
    </xf>
    <xf numFmtId="0" fontId="0" fillId="7" borderId="0" xfId="0" applyFill="1" applyProtection="1">
      <protection locked="0"/>
    </xf>
    <xf numFmtId="0" fontId="0" fillId="3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8" fillId="7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8" fillId="0" borderId="0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8" fillId="7" borderId="9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right" vertical="center"/>
    </xf>
    <xf numFmtId="0" fontId="0" fillId="0" borderId="9" xfId="0" applyBorder="1"/>
    <xf numFmtId="0" fontId="0" fillId="7" borderId="9" xfId="0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 applyProtection="1">
      <alignment horizontal="center" vertical="center"/>
      <protection locked="0"/>
    </xf>
    <xf numFmtId="0" fontId="0" fillId="0" borderId="34" xfId="0" applyFill="1" applyBorder="1" applyAlignment="1">
      <alignment horizontal="right" vertical="center"/>
    </xf>
    <xf numFmtId="0" fontId="0" fillId="0" borderId="34" xfId="0" applyFill="1" applyBorder="1"/>
    <xf numFmtId="0" fontId="0" fillId="0" borderId="34" xfId="0" applyFill="1" applyBorder="1" applyAlignment="1" applyProtection="1">
      <alignment horizontal="center" vertical="center"/>
      <protection locked="0"/>
    </xf>
    <xf numFmtId="0" fontId="0" fillId="4" borderId="2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center"/>
    </xf>
    <xf numFmtId="0" fontId="8" fillId="0" borderId="0" xfId="0" applyFont="1"/>
  </cellXfs>
  <cellStyles count="3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Normal" xfId="0" builtinId="0"/>
    <cellStyle name="Normal 2" xfId="303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GBC-000001_2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1'!$C$14:$J$14</c:f>
                <c:numCache>
                  <c:formatCode>General</c:formatCode>
                  <c:ptCount val="8"/>
                  <c:pt idx="0">
                    <c:v>34.120700787384514</c:v>
                  </c:pt>
                  <c:pt idx="1">
                    <c:v>84.74668135095321</c:v>
                  </c:pt>
                  <c:pt idx="2">
                    <c:v>34.120700787384514</c:v>
                  </c:pt>
                  <c:pt idx="3">
                    <c:v>16.329931618554522</c:v>
                  </c:pt>
                  <c:pt idx="4">
                    <c:v>106.013625958595</c:v>
                  </c:pt>
                  <c:pt idx="5">
                    <c:v>116.5</c:v>
                  </c:pt>
                  <c:pt idx="6">
                    <c:v>433.49971164926973</c:v>
                  </c:pt>
                  <c:pt idx="7">
                    <c:v>856.12161649045061</c:v>
                  </c:pt>
                </c:numCache>
              </c:numRef>
            </c:plus>
            <c:minus>
              <c:numRef>
                <c:f>'Compound 1'!$C$14:$J$14</c:f>
                <c:numCache>
                  <c:formatCode>General</c:formatCode>
                  <c:ptCount val="8"/>
                  <c:pt idx="0">
                    <c:v>34.120700787384514</c:v>
                  </c:pt>
                  <c:pt idx="1">
                    <c:v>84.74668135095321</c:v>
                  </c:pt>
                  <c:pt idx="2">
                    <c:v>34.120700787384514</c:v>
                  </c:pt>
                  <c:pt idx="3">
                    <c:v>16.329931618554522</c:v>
                  </c:pt>
                  <c:pt idx="4">
                    <c:v>106.013625958595</c:v>
                  </c:pt>
                  <c:pt idx="5">
                    <c:v>116.5</c:v>
                  </c:pt>
                  <c:pt idx="6">
                    <c:v>433.49971164926973</c:v>
                  </c:pt>
                  <c:pt idx="7">
                    <c:v>856.12161649045061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20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1'!$C$13:$J$13</c:f>
              <c:numCache>
                <c:formatCode>0.0</c:formatCode>
                <c:ptCount val="8"/>
                <c:pt idx="0">
                  <c:v>280.33333333333331</c:v>
                </c:pt>
                <c:pt idx="1">
                  <c:v>246</c:v>
                </c:pt>
                <c:pt idx="2">
                  <c:v>280.33333333333331</c:v>
                </c:pt>
                <c:pt idx="3">
                  <c:v>325</c:v>
                </c:pt>
                <c:pt idx="4">
                  <c:v>456.33333333333331</c:v>
                </c:pt>
                <c:pt idx="5">
                  <c:v>1236.5</c:v>
                </c:pt>
                <c:pt idx="6">
                  <c:v>5032</c:v>
                </c:pt>
                <c:pt idx="7">
                  <c:v>4990.333333333333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132096"/>
        <c:axId val="244142464"/>
      </c:barChart>
      <c:catAx>
        <c:axId val="24413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4142464"/>
        <c:crosses val="autoZero"/>
        <c:auto val="1"/>
        <c:lblAlgn val="ctr"/>
        <c:lblOffset val="100"/>
        <c:noMultiLvlLbl val="0"/>
      </c:catAx>
      <c:valAx>
        <c:axId val="24414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RLU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413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 48 Well'!$A$5:$B$5</c:f>
              <c:strCache>
                <c:ptCount val="1"/>
                <c:pt idx="0">
                  <c:v>GBC-000001_2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'Compound 1'!$C$26:$J$26</c:f>
                <c:numCache>
                  <c:formatCode>General</c:formatCode>
                  <c:ptCount val="8"/>
                  <c:pt idx="0">
                    <c:v>0.72443101459415482</c:v>
                  </c:pt>
                  <c:pt idx="1">
                    <c:v>1.7992925976847844</c:v>
                  </c:pt>
                  <c:pt idx="2">
                    <c:v>0.72443101459415482</c:v>
                  </c:pt>
                  <c:pt idx="3">
                    <c:v>0.3467076776763211</c:v>
                  </c:pt>
                  <c:pt idx="4">
                    <c:v>2.2508200840466022</c:v>
                  </c:pt>
                  <c:pt idx="5">
                    <c:v>2.4734607218683635</c:v>
                  </c:pt>
                  <c:pt idx="6">
                    <c:v>9.2038155339547743</c:v>
                  </c:pt>
                  <c:pt idx="7">
                    <c:v>18.176679755635895</c:v>
                  </c:pt>
                </c:numCache>
              </c:numRef>
            </c:plus>
            <c:minus>
              <c:numRef>
                <c:f>'Compound 1'!$C$26:$J$26</c:f>
                <c:numCache>
                  <c:formatCode>General</c:formatCode>
                  <c:ptCount val="8"/>
                  <c:pt idx="0">
                    <c:v>0.72443101459415482</c:v>
                  </c:pt>
                  <c:pt idx="1">
                    <c:v>1.7992925976847844</c:v>
                  </c:pt>
                  <c:pt idx="2">
                    <c:v>0.72443101459415482</c:v>
                  </c:pt>
                  <c:pt idx="3">
                    <c:v>0.3467076776763211</c:v>
                  </c:pt>
                  <c:pt idx="4">
                    <c:v>2.2508200840466022</c:v>
                  </c:pt>
                  <c:pt idx="5">
                    <c:v>2.4734607218683635</c:v>
                  </c:pt>
                  <c:pt idx="6">
                    <c:v>9.2038155339547743</c:v>
                  </c:pt>
                  <c:pt idx="7">
                    <c:v>18.176679755635895</c:v>
                  </c:pt>
                </c:numCache>
              </c:numRef>
            </c:minus>
          </c:errBars>
          <c:cat>
            <c:strRef>
              <c:f>('Compound 1'!$C$15,'Compound 1'!$D$5:$I$5,'Compound 1'!$J$15)</c:f>
              <c:strCache>
                <c:ptCount val="8"/>
                <c:pt idx="0">
                  <c:v>NTZ 20</c:v>
                </c:pt>
                <c:pt idx="1">
                  <c:v>100.00</c:v>
                </c:pt>
                <c:pt idx="2">
                  <c:v>20.00</c:v>
                </c:pt>
                <c:pt idx="3">
                  <c:v>4.00</c:v>
                </c:pt>
                <c:pt idx="4">
                  <c:v>0.80</c:v>
                </c:pt>
                <c:pt idx="5">
                  <c:v>0.16</c:v>
                </c:pt>
                <c:pt idx="6">
                  <c:v>0.03</c:v>
                </c:pt>
                <c:pt idx="7">
                  <c:v>DMSO</c:v>
                </c:pt>
              </c:strCache>
            </c:strRef>
          </c:cat>
          <c:val>
            <c:numRef>
              <c:f>'Compound 1'!$C$25:$J$25</c:f>
              <c:numCache>
                <c:formatCode>0.0</c:formatCode>
                <c:ptCount val="8"/>
                <c:pt idx="0">
                  <c:v>100</c:v>
                </c:pt>
                <c:pt idx="1">
                  <c:v>100.72894550601556</c:v>
                </c:pt>
                <c:pt idx="2">
                  <c:v>100</c:v>
                </c:pt>
                <c:pt idx="3">
                  <c:v>99.051663128096251</c:v>
                </c:pt>
                <c:pt idx="4">
                  <c:v>96.263269639065811</c:v>
                </c:pt>
                <c:pt idx="5">
                  <c:v>79.699221514508139</c:v>
                </c:pt>
                <c:pt idx="6">
                  <c:v>-0.88464260438783471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578816"/>
        <c:axId val="248580736"/>
      </c:barChart>
      <c:catAx>
        <c:axId val="2485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8580736"/>
        <c:crosses val="autoZero"/>
        <c:auto val="1"/>
        <c:lblAlgn val="ctr"/>
        <c:lblOffset val="100"/>
        <c:noMultiLvlLbl val="0"/>
      </c:catAx>
      <c:valAx>
        <c:axId val="248580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Inhibition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4857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17</xdr:col>
      <xdr:colOff>431800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1981200</xdr:colOff>
      <xdr:row>35</xdr:row>
      <xdr:rowOff>63500</xdr:rowOff>
    </xdr:from>
    <xdr:to>
      <xdr:col>17</xdr:col>
      <xdr:colOff>431800</xdr:colOff>
      <xdr:row>53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165100</xdr:colOff>
          <xdr:row>30</xdr:row>
          <xdr:rowOff>158750</xdr:rowOff>
        </xdr:from>
        <xdr:to>
          <xdr:col>8</xdr:col>
          <xdr:colOff>488950</xdr:colOff>
          <xdr:row>46</xdr:row>
          <xdr:rowOff>12700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5" Type="http://schemas.openxmlformats.org/officeDocument/2006/relationships/comments" Target="../comments3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8"/>
  <sheetViews>
    <sheetView zoomScale="150" zoomScaleNormal="150" zoomScalePageLayoutView="150" workbookViewId="0">
      <selection activeCell="E8" sqref="E8"/>
    </sheetView>
  </sheetViews>
  <sheetFormatPr defaultColWidth="11.42578125" defaultRowHeight="12.75" x14ac:dyDescent="0.2"/>
  <cols>
    <col min="1" max="1" width="17.42578125" style="9" customWidth="1"/>
    <col min="2" max="2" width="15.42578125" style="9" bestFit="1" customWidth="1"/>
    <col min="3" max="3" width="7.85546875" customWidth="1"/>
  </cols>
  <sheetData>
    <row r="2" spans="1:5" x14ac:dyDescent="0.2">
      <c r="A2" s="9" t="s">
        <v>27</v>
      </c>
      <c r="B2" s="108" t="s">
        <v>39</v>
      </c>
    </row>
    <row r="3" spans="1:5" x14ac:dyDescent="0.2">
      <c r="A3" s="9" t="s">
        <v>19</v>
      </c>
      <c r="B3" s="79">
        <v>42037</v>
      </c>
    </row>
    <row r="5" spans="1:5" x14ac:dyDescent="0.2">
      <c r="D5" s="75" t="s">
        <v>35</v>
      </c>
    </row>
    <row r="6" spans="1:5" x14ac:dyDescent="0.2">
      <c r="B6" s="12" t="s">
        <v>26</v>
      </c>
      <c r="C6" s="80"/>
      <c r="D6" s="60"/>
    </row>
    <row r="7" spans="1:5" x14ac:dyDescent="0.2">
      <c r="A7" s="115" t="s">
        <v>48</v>
      </c>
      <c r="B7" s="116" t="s">
        <v>34</v>
      </c>
      <c r="C7" s="117">
        <f>'Compound 1'!F53</f>
        <v>1.2999999999999999E-2</v>
      </c>
      <c r="D7" s="118"/>
      <c r="E7" s="130" t="s">
        <v>52</v>
      </c>
    </row>
    <row r="8" spans="1:5" x14ac:dyDescent="0.2">
      <c r="A8" s="119"/>
      <c r="B8" s="120"/>
      <c r="C8" s="121"/>
      <c r="D8" s="122"/>
    </row>
  </sheetData>
  <sheetProtection selectLockedCells="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zoomScale="150" zoomScaleNormal="150" zoomScalePageLayoutView="150" workbookViewId="0">
      <selection activeCell="H20" sqref="H20"/>
    </sheetView>
  </sheetViews>
  <sheetFormatPr defaultColWidth="11.42578125" defaultRowHeight="12.75" x14ac:dyDescent="0.2"/>
  <cols>
    <col min="1" max="4" width="10.85546875" style="9"/>
    <col min="5" max="5" width="12.28515625" style="9" bestFit="1" customWidth="1"/>
    <col min="6" max="11" width="10.85546875" style="9"/>
  </cols>
  <sheetData>
    <row r="1" spans="1:11" x14ac:dyDescent="0.2">
      <c r="A1" s="44"/>
      <c r="B1" s="45" t="s">
        <v>19</v>
      </c>
      <c r="C1" s="45"/>
      <c r="D1" s="45"/>
      <c r="E1" s="45"/>
      <c r="F1" s="45"/>
      <c r="G1" s="45"/>
      <c r="H1" s="45"/>
      <c r="I1" s="45"/>
      <c r="J1" s="45"/>
      <c r="K1" s="46"/>
    </row>
    <row r="2" spans="1:11" x14ac:dyDescent="0.2">
      <c r="A2" s="47" t="s">
        <v>24</v>
      </c>
      <c r="B2" s="64">
        <f>Overview!B3</f>
        <v>42037</v>
      </c>
      <c r="C2" s="2"/>
      <c r="D2" s="2"/>
      <c r="E2" s="2"/>
      <c r="F2" s="2"/>
      <c r="G2" s="2"/>
      <c r="H2" s="2"/>
      <c r="I2" s="2"/>
      <c r="J2" s="2"/>
      <c r="K2" s="48"/>
    </row>
    <row r="3" spans="1:11" s="9" customFormat="1" ht="25.5" x14ac:dyDescent="0.2">
      <c r="A3" s="47"/>
      <c r="B3" s="2" t="s">
        <v>17</v>
      </c>
      <c r="C3" s="49" t="s">
        <v>23</v>
      </c>
      <c r="D3" s="49" t="s">
        <v>29</v>
      </c>
      <c r="E3" s="110" t="s">
        <v>49</v>
      </c>
      <c r="F3" s="110" t="s">
        <v>49</v>
      </c>
      <c r="G3" s="110" t="s">
        <v>49</v>
      </c>
      <c r="H3" s="110" t="s">
        <v>49</v>
      </c>
      <c r="I3" s="110" t="s">
        <v>49</v>
      </c>
      <c r="J3" s="2"/>
      <c r="K3" s="48"/>
    </row>
    <row r="4" spans="1:11" s="9" customFormat="1" x14ac:dyDescent="0.2">
      <c r="A4" s="47"/>
      <c r="B4" s="2"/>
      <c r="C4" s="49" t="s">
        <v>28</v>
      </c>
      <c r="D4" s="49"/>
      <c r="E4" s="2"/>
      <c r="F4" s="2"/>
      <c r="G4" s="2"/>
      <c r="H4" s="2"/>
      <c r="I4" s="2"/>
      <c r="J4" s="2"/>
      <c r="K4" s="48"/>
    </row>
    <row r="5" spans="1:11" x14ac:dyDescent="0.2">
      <c r="A5" s="123" t="str">
        <f>Overview!A7</f>
        <v>GBC-000001_2</v>
      </c>
      <c r="B5" s="124"/>
      <c r="C5" s="61">
        <v>100</v>
      </c>
      <c r="D5" s="68">
        <f>C5</f>
        <v>100</v>
      </c>
      <c r="E5" s="70">
        <f>D5/5</f>
        <v>20</v>
      </c>
      <c r="F5" s="70">
        <f t="shared" ref="F5:I5" si="0">E5/5</f>
        <v>4</v>
      </c>
      <c r="G5" s="70">
        <f t="shared" si="0"/>
        <v>0.8</v>
      </c>
      <c r="H5" s="70">
        <f t="shared" si="0"/>
        <v>0.16</v>
      </c>
      <c r="I5" s="70">
        <f t="shared" si="0"/>
        <v>3.2000000000000001E-2</v>
      </c>
      <c r="J5" s="2"/>
      <c r="K5" s="48"/>
    </row>
    <row r="6" spans="1:11" x14ac:dyDescent="0.2">
      <c r="A6" s="125">
        <f>Overview!A8</f>
        <v>0</v>
      </c>
      <c r="B6" s="126"/>
      <c r="C6" s="61"/>
      <c r="D6" s="68">
        <f>C6</f>
        <v>0</v>
      </c>
      <c r="E6" s="70">
        <f>D6/5</f>
        <v>0</v>
      </c>
      <c r="F6" s="70">
        <f t="shared" ref="F6:I6" si="1">E6/5</f>
        <v>0</v>
      </c>
      <c r="G6" s="70">
        <f t="shared" si="1"/>
        <v>0</v>
      </c>
      <c r="H6" s="70">
        <f t="shared" si="1"/>
        <v>0</v>
      </c>
      <c r="I6" s="70">
        <f t="shared" si="1"/>
        <v>0</v>
      </c>
      <c r="J6" s="2"/>
      <c r="K6" s="48"/>
    </row>
    <row r="7" spans="1:11" hidden="1" x14ac:dyDescent="0.2">
      <c r="A7" s="71"/>
      <c r="B7" s="72"/>
      <c r="C7" s="69"/>
      <c r="D7" s="67">
        <f>D5*0.000001</f>
        <v>9.9999999999999991E-5</v>
      </c>
      <c r="E7" s="67">
        <f t="shared" ref="E7:I7" si="2">E5*0.000001</f>
        <v>1.9999999999999998E-5</v>
      </c>
      <c r="F7" s="67">
        <f t="shared" si="2"/>
        <v>3.9999999999999998E-6</v>
      </c>
      <c r="G7" s="67">
        <f t="shared" si="2"/>
        <v>7.9999999999999996E-7</v>
      </c>
      <c r="H7" s="67">
        <f t="shared" si="2"/>
        <v>1.6E-7</v>
      </c>
      <c r="I7" s="67">
        <f t="shared" si="2"/>
        <v>3.2000000000000002E-8</v>
      </c>
      <c r="J7" s="2"/>
      <c r="K7" s="48"/>
    </row>
    <row r="8" spans="1:11" hidden="1" x14ac:dyDescent="0.2">
      <c r="A8" s="71"/>
      <c r="B8" s="72"/>
      <c r="C8" s="69"/>
      <c r="D8" s="67">
        <f>D6*0.000001</f>
        <v>0</v>
      </c>
      <c r="E8" s="67">
        <f t="shared" ref="E8:I8" si="3">E6*0.000001</f>
        <v>0</v>
      </c>
      <c r="F8" s="67">
        <f t="shared" si="3"/>
        <v>0</v>
      </c>
      <c r="G8" s="67">
        <f t="shared" si="3"/>
        <v>0</v>
      </c>
      <c r="H8" s="67">
        <f t="shared" si="3"/>
        <v>0</v>
      </c>
      <c r="I8" s="67">
        <f t="shared" si="3"/>
        <v>0</v>
      </c>
      <c r="J8" s="2"/>
      <c r="K8" s="48"/>
    </row>
    <row r="9" spans="1:11" x14ac:dyDescent="0.2">
      <c r="A9" s="47"/>
      <c r="B9" s="2"/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48"/>
    </row>
    <row r="10" spans="1:11" x14ac:dyDescent="0.2">
      <c r="A10" s="50" t="s">
        <v>13</v>
      </c>
      <c r="B10" s="2" t="s">
        <v>0</v>
      </c>
      <c r="C10" s="105"/>
      <c r="D10" s="24"/>
      <c r="E10" s="24"/>
      <c r="F10" s="24"/>
      <c r="G10" s="24"/>
      <c r="H10" s="24"/>
      <c r="I10" s="24"/>
      <c r="J10" s="106"/>
      <c r="K10" s="51" t="s">
        <v>13</v>
      </c>
    </row>
    <row r="11" spans="1:11" x14ac:dyDescent="0.2">
      <c r="A11" s="52" t="s">
        <v>14</v>
      </c>
      <c r="B11" s="2" t="s">
        <v>1</v>
      </c>
      <c r="C11" s="23"/>
      <c r="D11" s="25"/>
      <c r="E11" s="25"/>
      <c r="F11" s="25"/>
      <c r="G11" s="25"/>
      <c r="H11" s="25"/>
      <c r="I11" s="25"/>
      <c r="J11" s="107"/>
      <c r="K11" s="53" t="s">
        <v>14</v>
      </c>
    </row>
    <row r="12" spans="1:11" x14ac:dyDescent="0.2">
      <c r="A12" s="54" t="s">
        <v>15</v>
      </c>
      <c r="B12" s="2" t="s">
        <v>2</v>
      </c>
      <c r="C12" s="23"/>
      <c r="D12" s="25"/>
      <c r="E12" s="25"/>
      <c r="F12" s="25"/>
      <c r="G12" s="25"/>
      <c r="H12" s="25"/>
      <c r="I12" s="25"/>
      <c r="J12" s="107"/>
      <c r="K12" s="55" t="s">
        <v>15</v>
      </c>
    </row>
    <row r="13" spans="1:11" x14ac:dyDescent="0.2">
      <c r="A13" s="56" t="s">
        <v>16</v>
      </c>
      <c r="B13" s="2" t="s">
        <v>10</v>
      </c>
      <c r="C13" s="22"/>
      <c r="D13" s="26"/>
      <c r="E13" s="26"/>
      <c r="F13" s="26"/>
      <c r="G13" s="26"/>
      <c r="H13" s="26"/>
      <c r="I13" s="26"/>
      <c r="J13" s="105"/>
      <c r="K13" s="57" t="s">
        <v>16</v>
      </c>
    </row>
    <row r="14" spans="1:11" x14ac:dyDescent="0.2">
      <c r="A14" s="47"/>
      <c r="B14" s="2" t="s">
        <v>11</v>
      </c>
      <c r="C14" s="22"/>
      <c r="D14" s="26"/>
      <c r="E14" s="26"/>
      <c r="F14" s="26"/>
      <c r="G14" s="26"/>
      <c r="H14" s="26"/>
      <c r="I14" s="26"/>
      <c r="J14" s="23"/>
      <c r="K14" s="48"/>
    </row>
    <row r="15" spans="1:11" x14ac:dyDescent="0.2">
      <c r="A15" s="47"/>
      <c r="B15" s="2" t="s">
        <v>12</v>
      </c>
      <c r="C15" s="22"/>
      <c r="D15" s="26"/>
      <c r="E15" s="26"/>
      <c r="F15" s="26"/>
      <c r="G15" s="26"/>
      <c r="H15" s="26"/>
      <c r="I15" s="26"/>
      <c r="J15" s="23"/>
      <c r="K15" s="48"/>
    </row>
    <row r="16" spans="1:11" x14ac:dyDescent="0.2">
      <c r="A16" s="47"/>
      <c r="B16" s="2"/>
      <c r="C16" s="2"/>
      <c r="D16" s="2"/>
      <c r="E16" s="2"/>
      <c r="F16" s="2"/>
      <c r="G16" s="2"/>
      <c r="H16" s="2"/>
      <c r="I16" s="2"/>
      <c r="J16" s="2"/>
      <c r="K16" s="48"/>
    </row>
    <row r="17" spans="1:11" ht="13.5" thickBot="1" x14ac:dyDescent="0.25">
      <c r="A17" s="47"/>
      <c r="B17" s="2"/>
      <c r="C17" s="58">
        <v>1</v>
      </c>
      <c r="D17" s="58">
        <v>2</v>
      </c>
      <c r="E17" s="58">
        <v>3</v>
      </c>
      <c r="F17" s="58">
        <v>4</v>
      </c>
      <c r="G17" s="58">
        <v>5</v>
      </c>
      <c r="H17" s="58">
        <v>6</v>
      </c>
      <c r="I17" s="58">
        <v>7</v>
      </c>
      <c r="J17" s="58">
        <v>8</v>
      </c>
      <c r="K17" s="48"/>
    </row>
    <row r="18" spans="1:11" x14ac:dyDescent="0.2">
      <c r="A18" s="47" t="s">
        <v>18</v>
      </c>
      <c r="B18" s="48" t="s">
        <v>0</v>
      </c>
      <c r="C18">
        <v>5968</v>
      </c>
      <c r="D18">
        <v>210</v>
      </c>
      <c r="E18">
        <v>250</v>
      </c>
      <c r="F18">
        <v>325</v>
      </c>
      <c r="G18">
        <v>428</v>
      </c>
      <c r="H18">
        <v>1120</v>
      </c>
      <c r="I18">
        <v>4718</v>
      </c>
      <c r="J18" s="109"/>
      <c r="K18" s="62"/>
    </row>
    <row r="19" spans="1:11" x14ac:dyDescent="0.2">
      <c r="A19" s="47"/>
      <c r="B19" s="48" t="s">
        <v>1</v>
      </c>
      <c r="C19">
        <v>3883</v>
      </c>
      <c r="D19">
        <v>363</v>
      </c>
      <c r="E19">
        <v>328</v>
      </c>
      <c r="F19">
        <v>345</v>
      </c>
      <c r="G19">
        <v>598</v>
      </c>
      <c r="H19" s="130" t="s">
        <v>51</v>
      </c>
      <c r="I19">
        <v>4733</v>
      </c>
      <c r="J19" s="109"/>
      <c r="K19" s="62"/>
    </row>
    <row r="20" spans="1:11" x14ac:dyDescent="0.2">
      <c r="A20" s="47"/>
      <c r="B20" s="48" t="s">
        <v>2</v>
      </c>
      <c r="C20">
        <v>5120</v>
      </c>
      <c r="D20">
        <v>165</v>
      </c>
      <c r="E20">
        <v>263</v>
      </c>
      <c r="F20">
        <v>305</v>
      </c>
      <c r="G20">
        <v>343</v>
      </c>
      <c r="H20">
        <v>1353</v>
      </c>
      <c r="I20">
        <v>5645</v>
      </c>
      <c r="J20" s="109"/>
      <c r="K20" s="62"/>
    </row>
    <row r="21" spans="1:11" x14ac:dyDescent="0.2">
      <c r="A21" s="47"/>
      <c r="B21" s="48" t="s">
        <v>10</v>
      </c>
      <c r="C21" s="104"/>
      <c r="D21" s="104"/>
      <c r="E21" s="104"/>
      <c r="F21" s="104"/>
      <c r="G21" s="104"/>
      <c r="H21" s="104"/>
      <c r="I21" s="104"/>
      <c r="J21" s="104"/>
      <c r="K21" s="62"/>
    </row>
    <row r="22" spans="1:11" x14ac:dyDescent="0.2">
      <c r="A22" s="47"/>
      <c r="B22" s="48" t="s">
        <v>11</v>
      </c>
      <c r="C22" s="104"/>
      <c r="D22" s="104"/>
      <c r="E22" s="104"/>
      <c r="F22" s="104"/>
      <c r="G22" s="104"/>
      <c r="H22" s="104"/>
      <c r="I22" s="104"/>
      <c r="J22" s="104"/>
      <c r="K22" s="62"/>
    </row>
    <row r="23" spans="1:11" ht="13.5" thickBot="1" x14ac:dyDescent="0.25">
      <c r="A23" s="47"/>
      <c r="B23" s="59" t="s">
        <v>12</v>
      </c>
      <c r="C23" s="104"/>
      <c r="D23" s="104"/>
      <c r="E23" s="104"/>
      <c r="F23" s="104"/>
      <c r="G23" s="104"/>
      <c r="H23" s="104"/>
      <c r="I23" s="104"/>
      <c r="J23" s="104"/>
      <c r="K23" s="63"/>
    </row>
    <row r="24" spans="1:11" x14ac:dyDescent="0.2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</row>
    <row r="25" spans="1:11" x14ac:dyDescent="0.2">
      <c r="D25" s="65"/>
      <c r="E25" s="66"/>
      <c r="F25" s="66"/>
      <c r="G25" s="66"/>
      <c r="H25" s="66"/>
      <c r="I25" s="66"/>
    </row>
    <row r="26" spans="1:11" x14ac:dyDescent="0.2">
      <c r="D26" s="65"/>
    </row>
  </sheetData>
  <sheetProtection selectLockedCells="1"/>
  <mergeCells count="2">
    <mergeCell ref="A5:B5"/>
    <mergeCell ref="A6:B6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tabSelected="1" zoomScale="150" zoomScaleNormal="150" zoomScalePageLayoutView="150" workbookViewId="0">
      <selection activeCell="J7" sqref="J7"/>
    </sheetView>
  </sheetViews>
  <sheetFormatPr defaultColWidth="8.85546875" defaultRowHeight="12.75" x14ac:dyDescent="0.2"/>
  <cols>
    <col min="1" max="1" width="12.7109375" customWidth="1"/>
    <col min="2" max="2" width="2.140625" style="9" bestFit="1" customWidth="1"/>
    <col min="3" max="10" width="8.7109375" style="9" customWidth="1"/>
    <col min="11" max="11" width="14.7109375" style="9" customWidth="1"/>
    <col min="12" max="12" width="6.7109375" style="9" customWidth="1"/>
    <col min="13" max="15" width="14.7109375" style="9" customWidth="1"/>
  </cols>
  <sheetData>
    <row r="1" spans="1:15" x14ac:dyDescent="0.2">
      <c r="A1" s="74" t="s">
        <v>32</v>
      </c>
      <c r="B1" s="127" t="str">
        <f>Overview!A7</f>
        <v>GBC-000001_2</v>
      </c>
      <c r="C1" s="127"/>
      <c r="D1" s="127"/>
      <c r="E1" s="127"/>
    </row>
    <row r="2" spans="1:15" x14ac:dyDescent="0.2">
      <c r="A2" t="s">
        <v>30</v>
      </c>
      <c r="B2" s="128">
        <f>Overview!B3</f>
        <v>42037</v>
      </c>
      <c r="C2" s="128"/>
      <c r="D2" s="128"/>
      <c r="E2" s="128"/>
    </row>
    <row r="3" spans="1:15" x14ac:dyDescent="0.2">
      <c r="A3" t="s">
        <v>31</v>
      </c>
      <c r="B3" s="129" t="str">
        <f>Overview!B2</f>
        <v>150202_1</v>
      </c>
      <c r="C3" s="129"/>
      <c r="D3" s="129"/>
      <c r="E3" s="129"/>
    </row>
    <row r="4" spans="1:15" ht="24" customHeight="1" x14ac:dyDescent="0.2">
      <c r="A4" s="73"/>
      <c r="B4" s="73"/>
      <c r="C4" s="73"/>
      <c r="D4" s="27"/>
      <c r="E4" s="76" t="s">
        <v>28</v>
      </c>
      <c r="K4" s="9" t="s">
        <v>25</v>
      </c>
      <c r="L4" s="75" t="s">
        <v>33</v>
      </c>
      <c r="M4" s="12" t="s">
        <v>20</v>
      </c>
      <c r="N4" s="12" t="s">
        <v>21</v>
      </c>
      <c r="O4" s="12" t="s">
        <v>22</v>
      </c>
    </row>
    <row r="5" spans="1:15" ht="15" x14ac:dyDescent="0.2">
      <c r="A5" s="92"/>
      <c r="C5" s="11"/>
      <c r="D5" s="29">
        <f>'Raw Data 48 Well'!D5</f>
        <v>100</v>
      </c>
      <c r="E5" s="29">
        <f>'Raw Data 48 Well'!E5</f>
        <v>20</v>
      </c>
      <c r="F5" s="29">
        <f>'Raw Data 48 Well'!F5</f>
        <v>4</v>
      </c>
      <c r="G5" s="29">
        <f>'Raw Data 48 Well'!G5</f>
        <v>0.8</v>
      </c>
      <c r="H5" s="29">
        <f>'Raw Data 48 Well'!H5</f>
        <v>0.16</v>
      </c>
      <c r="I5" s="29">
        <f>'Raw Data 48 Well'!I5</f>
        <v>3.2000000000000001E-2</v>
      </c>
      <c r="J5" s="11"/>
      <c r="K5" s="10"/>
      <c r="L5" s="102">
        <f>D5</f>
        <v>100</v>
      </c>
      <c r="M5" s="100">
        <f>D19</f>
        <v>101.49327671620665</v>
      </c>
      <c r="N5" s="100">
        <f>D20</f>
        <v>98.244869072894545</v>
      </c>
      <c r="O5" s="100">
        <f>D$21</f>
        <v>102.44869072894551</v>
      </c>
    </row>
    <row r="6" spans="1:15" ht="15.75" thickBot="1" x14ac:dyDescent="0.25">
      <c r="A6" s="87" t="s">
        <v>8</v>
      </c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L6" s="101">
        <f>E5</f>
        <v>20</v>
      </c>
      <c r="M6" s="100">
        <f>E19</f>
        <v>100.64401981599434</v>
      </c>
      <c r="N6" s="100">
        <f>E20</f>
        <v>98.987968860580324</v>
      </c>
      <c r="O6" s="100">
        <f>E21</f>
        <v>100.36801132342535</v>
      </c>
    </row>
    <row r="7" spans="1:15" ht="15.75" thickBot="1" x14ac:dyDescent="0.25">
      <c r="B7" s="2" t="s">
        <v>0</v>
      </c>
      <c r="C7" s="37">
        <f>'Raw Data 48 Well'!C18</f>
        <v>5968</v>
      </c>
      <c r="D7" s="17">
        <f>'Raw Data 48 Well'!D18</f>
        <v>210</v>
      </c>
      <c r="E7" s="112">
        <f>'Raw Data 48 Well'!E18</f>
        <v>250</v>
      </c>
      <c r="F7" s="18">
        <f>'Raw Data 48 Well'!F18</f>
        <v>325</v>
      </c>
      <c r="G7" s="18">
        <f>'Raw Data 48 Well'!G18</f>
        <v>428</v>
      </c>
      <c r="H7" s="18">
        <f>'Raw Data 48 Well'!H18</f>
        <v>1120</v>
      </c>
      <c r="I7" s="42">
        <f>'Raw Data 48 Well'!I18</f>
        <v>4718</v>
      </c>
      <c r="J7" s="111">
        <f>E7</f>
        <v>250</v>
      </c>
      <c r="L7" s="101">
        <f>F5</f>
        <v>4</v>
      </c>
      <c r="M7" s="100">
        <f>F19</f>
        <v>99.051663128096251</v>
      </c>
      <c r="N7" s="100">
        <f>F20</f>
        <v>98.627034677990082</v>
      </c>
      <c r="O7" s="100">
        <f>F21</f>
        <v>99.476291578202407</v>
      </c>
    </row>
    <row r="8" spans="1:15" ht="15.75" thickBot="1" x14ac:dyDescent="0.25">
      <c r="A8" s="1"/>
      <c r="B8" s="2" t="s">
        <v>1</v>
      </c>
      <c r="C8" s="38">
        <f>'Raw Data 48 Well'!C19</f>
        <v>3883</v>
      </c>
      <c r="D8" s="13">
        <f>'Raw Data 48 Well'!D19</f>
        <v>363</v>
      </c>
      <c r="E8" s="113">
        <f>'Raw Data 48 Well'!E19</f>
        <v>328</v>
      </c>
      <c r="F8" s="12">
        <f>'Raw Data 48 Well'!F19</f>
        <v>345</v>
      </c>
      <c r="G8" s="12">
        <f>'Raw Data 48 Well'!G19</f>
        <v>598</v>
      </c>
      <c r="H8" s="12" t="str">
        <f>'Raw Data 48 Well'!H19</f>
        <v>*740</v>
      </c>
      <c r="I8" s="30">
        <f>'Raw Data 48 Well'!I19</f>
        <v>4733</v>
      </c>
      <c r="J8" s="111">
        <f t="shared" ref="J8:J9" si="0">E8</f>
        <v>328</v>
      </c>
      <c r="L8" s="101">
        <f>G5</f>
        <v>0.8</v>
      </c>
      <c r="M8" s="100">
        <f>G19</f>
        <v>96.864826610049533</v>
      </c>
      <c r="N8" s="100">
        <f>G20</f>
        <v>93.2554847841472</v>
      </c>
      <c r="O8" s="100">
        <f>G21</f>
        <v>98.6694975230007</v>
      </c>
    </row>
    <row r="9" spans="1:15" ht="15.75" thickBot="1" x14ac:dyDescent="0.25">
      <c r="A9" s="1"/>
      <c r="B9" s="2" t="s">
        <v>2</v>
      </c>
      <c r="C9" s="38">
        <f>'Raw Data 48 Well'!C20</f>
        <v>5120</v>
      </c>
      <c r="D9" s="14">
        <f>'Raw Data 48 Well'!D20</f>
        <v>165</v>
      </c>
      <c r="E9" s="114">
        <f>'Raw Data 48 Well'!E20</f>
        <v>263</v>
      </c>
      <c r="F9" s="15">
        <f>'Raw Data 48 Well'!F20</f>
        <v>305</v>
      </c>
      <c r="G9" s="15">
        <f>'Raw Data 48 Well'!G20</f>
        <v>343</v>
      </c>
      <c r="H9" s="15">
        <f>'Raw Data 48 Well'!H20</f>
        <v>1353</v>
      </c>
      <c r="I9" s="43">
        <f>'Raw Data 48 Well'!I20</f>
        <v>5645</v>
      </c>
      <c r="J9" s="111">
        <f t="shared" si="0"/>
        <v>263</v>
      </c>
      <c r="L9" s="101">
        <f>H5</f>
        <v>0.16</v>
      </c>
      <c r="M9" s="100">
        <f>H19</f>
        <v>82.172682236376502</v>
      </c>
      <c r="N9" s="100" t="str">
        <f>H20</f>
        <v/>
      </c>
      <c r="O9" s="100">
        <f>H21</f>
        <v>77.225760792639775</v>
      </c>
    </row>
    <row r="10" spans="1:15" ht="15" x14ac:dyDescent="0.2">
      <c r="A10" s="1"/>
      <c r="B10" s="2" t="s">
        <v>10</v>
      </c>
      <c r="C10" s="39">
        <f>'Raw Data 48 Well'!C21</f>
        <v>0</v>
      </c>
      <c r="D10" s="2"/>
      <c r="E10" s="2"/>
      <c r="F10" s="2"/>
      <c r="G10" s="2"/>
      <c r="H10" s="2"/>
      <c r="I10" s="2"/>
      <c r="J10" s="38">
        <f>'Raw Data 48 Well'!J21</f>
        <v>0</v>
      </c>
      <c r="L10" s="102">
        <f>I5</f>
        <v>3.2000000000000001E-2</v>
      </c>
      <c r="M10" s="100">
        <f>I19</f>
        <v>5.7820240622788344</v>
      </c>
      <c r="N10" s="100">
        <f>I20</f>
        <v>5.4635527246992162</v>
      </c>
      <c r="O10" s="100">
        <f>I21</f>
        <v>-13.899504600141555</v>
      </c>
    </row>
    <row r="11" spans="1:15" x14ac:dyDescent="0.2">
      <c r="A11" s="1"/>
      <c r="B11" s="2" t="s">
        <v>11</v>
      </c>
      <c r="C11" s="38">
        <f>'Raw Data 48 Well'!C22</f>
        <v>0</v>
      </c>
      <c r="D11" s="2"/>
      <c r="E11" s="2"/>
      <c r="F11" s="2"/>
      <c r="G11" s="2"/>
      <c r="H11" s="2"/>
      <c r="I11" s="2"/>
      <c r="J11" s="38">
        <f>'Raw Data 48 Well'!J22</f>
        <v>0</v>
      </c>
    </row>
    <row r="12" spans="1:15" ht="13.5" thickBot="1" x14ac:dyDescent="0.25">
      <c r="A12" s="86"/>
      <c r="B12" s="2" t="s">
        <v>12</v>
      </c>
      <c r="C12" s="41">
        <f>'Raw Data 48 Well'!C23</f>
        <v>0</v>
      </c>
      <c r="D12" s="2"/>
      <c r="E12" s="2"/>
      <c r="F12" s="2"/>
      <c r="G12" s="2"/>
      <c r="H12" s="2"/>
      <c r="I12" s="2"/>
      <c r="J12" s="40">
        <f>'Raw Data 48 Well'!J23</f>
        <v>0</v>
      </c>
      <c r="M12" s="3"/>
      <c r="N12" s="4"/>
    </row>
    <row r="13" spans="1:15" x14ac:dyDescent="0.2">
      <c r="A13" s="81" t="s">
        <v>4</v>
      </c>
      <c r="C13" s="32">
        <f>AVERAGE(J7:J9)</f>
        <v>280.33333333333331</v>
      </c>
      <c r="D13" s="33">
        <f t="shared" ref="D13:I13" si="1">AVERAGE(D7:D9)</f>
        <v>246</v>
      </c>
      <c r="E13" s="33">
        <f t="shared" si="1"/>
        <v>280.33333333333331</v>
      </c>
      <c r="F13" s="33">
        <f t="shared" si="1"/>
        <v>325</v>
      </c>
      <c r="G13" s="33">
        <f>AVERAGE(G7:G9)</f>
        <v>456.33333333333331</v>
      </c>
      <c r="H13" s="33">
        <f t="shared" si="1"/>
        <v>1236.5</v>
      </c>
      <c r="I13" s="33">
        <f t="shared" si="1"/>
        <v>5032</v>
      </c>
      <c r="J13" s="34">
        <f>AVERAGE(C7:C9)</f>
        <v>4990.333333333333</v>
      </c>
      <c r="K13" s="83" t="s">
        <v>4</v>
      </c>
      <c r="L13" s="3" t="s">
        <v>7</v>
      </c>
      <c r="M13" s="3"/>
      <c r="N13" s="3"/>
      <c r="O13" s="28"/>
    </row>
    <row r="14" spans="1:15" ht="13.5" thickBot="1" x14ac:dyDescent="0.25">
      <c r="A14" s="82" t="s">
        <v>5</v>
      </c>
      <c r="B14" s="2"/>
      <c r="C14" s="35">
        <f>_xlfn.STDEV.P(J7:J9)</f>
        <v>34.120700787384514</v>
      </c>
      <c r="D14" s="19">
        <f t="shared" ref="D14:I14" si="2">_xlfn.STDEV.P(D7:D9)</f>
        <v>84.74668135095321</v>
      </c>
      <c r="E14" s="19">
        <f t="shared" si="2"/>
        <v>34.120700787384514</v>
      </c>
      <c r="F14" s="19">
        <f t="shared" si="2"/>
        <v>16.329931618554522</v>
      </c>
      <c r="G14" s="19">
        <f t="shared" si="2"/>
        <v>106.013625958595</v>
      </c>
      <c r="H14" s="19">
        <f t="shared" si="2"/>
        <v>116.5</v>
      </c>
      <c r="I14" s="19">
        <f t="shared" si="2"/>
        <v>433.49971164926973</v>
      </c>
      <c r="J14" s="20">
        <f>_xlfn.STDEV.P(C7:C9)</f>
        <v>856.12161649045061</v>
      </c>
      <c r="K14" s="84" t="s">
        <v>5</v>
      </c>
      <c r="L14" s="21">
        <f>J13/C13</f>
        <v>17.801426872770513</v>
      </c>
      <c r="M14" s="3"/>
      <c r="N14" s="3"/>
    </row>
    <row r="15" spans="1:15" x14ac:dyDescent="0.2">
      <c r="B15" s="2"/>
      <c r="C15" s="77" t="s">
        <v>50</v>
      </c>
      <c r="D15" s="8"/>
      <c r="E15" s="8"/>
      <c r="F15" s="8"/>
      <c r="G15" s="8"/>
      <c r="H15" s="8"/>
      <c r="I15" s="8"/>
      <c r="J15" s="78" t="s">
        <v>3</v>
      </c>
      <c r="K15" s="90" t="s">
        <v>6</v>
      </c>
      <c r="M15" s="3"/>
      <c r="N15" s="3"/>
    </row>
    <row r="16" spans="1:15" ht="15.95" customHeight="1" thickBot="1" x14ac:dyDescent="0.25">
      <c r="A16" s="7"/>
      <c r="K16" s="91">
        <f>1-(((3*(C14+J14))/(J13-C13)))</f>
        <v>0.43296667689309865</v>
      </c>
      <c r="M16" s="3"/>
      <c r="N16" s="3"/>
    </row>
    <row r="17" spans="1:15" ht="15" x14ac:dyDescent="0.2">
      <c r="A17" s="7"/>
      <c r="C17" s="31"/>
      <c r="D17" s="31"/>
      <c r="E17" s="31"/>
      <c r="F17" s="31"/>
      <c r="G17" s="31"/>
      <c r="H17" s="31"/>
      <c r="I17" s="31"/>
      <c r="J17" s="31"/>
      <c r="M17" s="3"/>
      <c r="N17" s="3"/>
      <c r="O17" s="3"/>
    </row>
    <row r="18" spans="1:15" ht="13.5" thickBot="1" x14ac:dyDescent="0.25">
      <c r="A18" s="86" t="s">
        <v>9</v>
      </c>
      <c r="C18" s="16">
        <v>1</v>
      </c>
      <c r="D18" s="16">
        <v>2</v>
      </c>
      <c r="E18" s="16">
        <v>3</v>
      </c>
      <c r="F18" s="16">
        <v>4</v>
      </c>
      <c r="G18" s="16">
        <v>5</v>
      </c>
      <c r="H18" s="16">
        <v>6</v>
      </c>
      <c r="I18" s="16">
        <v>7</v>
      </c>
      <c r="J18" s="16">
        <v>8</v>
      </c>
      <c r="M18" s="3"/>
      <c r="N18" s="3"/>
      <c r="O18" s="3"/>
    </row>
    <row r="19" spans="1:15" ht="13.5" thickBot="1" x14ac:dyDescent="0.25">
      <c r="B19" s="2" t="s">
        <v>0</v>
      </c>
      <c r="C19" s="36">
        <f t="shared" ref="C19:J23" si="3">IFERROR(((1-((C7-$C$13)/($J$13-$C$13)))*100),"")</f>
        <v>-20.75725406935598</v>
      </c>
      <c r="D19" s="36">
        <f t="shared" si="3"/>
        <v>101.49327671620665</v>
      </c>
      <c r="E19" s="36">
        <f t="shared" si="3"/>
        <v>100.64401981599434</v>
      </c>
      <c r="F19" s="36">
        <f t="shared" si="3"/>
        <v>99.051663128096251</v>
      </c>
      <c r="G19" s="36">
        <f t="shared" si="3"/>
        <v>96.864826610049533</v>
      </c>
      <c r="H19" s="36">
        <f t="shared" si="3"/>
        <v>82.172682236376502</v>
      </c>
      <c r="I19" s="36">
        <f t="shared" si="3"/>
        <v>5.7820240622788344</v>
      </c>
      <c r="J19" s="36">
        <f t="shared" si="3"/>
        <v>100.64401981599434</v>
      </c>
      <c r="K19" s="8"/>
      <c r="L19" s="3"/>
      <c r="M19" s="3"/>
      <c r="N19" s="3"/>
      <c r="O19" s="3"/>
    </row>
    <row r="20" spans="1:15" ht="13.5" thickBot="1" x14ac:dyDescent="0.25">
      <c r="A20" s="7"/>
      <c r="B20" s="2" t="s">
        <v>1</v>
      </c>
      <c r="C20" s="36">
        <f t="shared" ref="C20:J20" si="4">IFERROR(((1-((C8-$C$13)/($J$13-$C$13)))*100),"")</f>
        <v>23.510261854210903</v>
      </c>
      <c r="D20" s="36">
        <f t="shared" si="4"/>
        <v>98.244869072894545</v>
      </c>
      <c r="E20" s="36">
        <f t="shared" si="4"/>
        <v>98.987968860580324</v>
      </c>
      <c r="F20" s="36">
        <f t="shared" si="4"/>
        <v>98.627034677990082</v>
      </c>
      <c r="G20" s="36">
        <f t="shared" si="4"/>
        <v>93.2554847841472</v>
      </c>
      <c r="H20" s="36" t="str">
        <f t="shared" si="4"/>
        <v/>
      </c>
      <c r="I20" s="36">
        <f t="shared" si="4"/>
        <v>5.4635527246992162</v>
      </c>
      <c r="J20" s="36">
        <f t="shared" si="4"/>
        <v>98.987968860580324</v>
      </c>
      <c r="L20" s="3"/>
      <c r="M20" s="3"/>
      <c r="N20" s="3"/>
      <c r="O20" s="3"/>
    </row>
    <row r="21" spans="1:15" ht="13.5" thickBot="1" x14ac:dyDescent="0.25">
      <c r="A21" s="7"/>
      <c r="B21" s="2" t="s">
        <v>2</v>
      </c>
      <c r="C21" s="36">
        <f t="shared" ref="C21:J21" si="5">IFERROR(((1-((C9-$C$13)/($J$13-$C$13)))*100),"")</f>
        <v>-2.7530077848549217</v>
      </c>
      <c r="D21" s="36">
        <f t="shared" si="5"/>
        <v>102.44869072894551</v>
      </c>
      <c r="E21" s="36">
        <f t="shared" si="5"/>
        <v>100.36801132342535</v>
      </c>
      <c r="F21" s="36">
        <f t="shared" si="5"/>
        <v>99.476291578202407</v>
      </c>
      <c r="G21" s="36">
        <f t="shared" si="5"/>
        <v>98.6694975230007</v>
      </c>
      <c r="H21" s="36">
        <f t="shared" si="5"/>
        <v>77.225760792639775</v>
      </c>
      <c r="I21" s="36">
        <f t="shared" si="5"/>
        <v>-13.899504600141555</v>
      </c>
      <c r="J21" s="36">
        <f t="shared" si="5"/>
        <v>100.36801132342535</v>
      </c>
      <c r="L21" s="3"/>
      <c r="M21" s="3"/>
      <c r="N21" s="3"/>
      <c r="O21" s="3"/>
    </row>
    <row r="22" spans="1:15" ht="13.5" thickBot="1" x14ac:dyDescent="0.25">
      <c r="A22" s="7"/>
      <c r="B22" s="2" t="s">
        <v>10</v>
      </c>
      <c r="C22" s="36">
        <f t="shared" si="3"/>
        <v>105.9518754423213</v>
      </c>
      <c r="D22" s="8"/>
      <c r="E22" s="8"/>
      <c r="F22" s="8"/>
      <c r="G22" s="8"/>
      <c r="H22" s="8"/>
      <c r="I22" s="8"/>
      <c r="J22" s="36">
        <f t="shared" ref="J22" si="6">IFERROR(((1-((J10-$C$13)/($J$13-$C$13)))*100),"")</f>
        <v>105.9518754423213</v>
      </c>
      <c r="L22" s="4"/>
      <c r="M22" s="4"/>
      <c r="N22" s="4"/>
      <c r="O22" s="3"/>
    </row>
    <row r="23" spans="1:15" ht="13.5" thickBot="1" x14ac:dyDescent="0.25">
      <c r="A23" s="7"/>
      <c r="B23" s="2" t="s">
        <v>11</v>
      </c>
      <c r="C23" s="36">
        <f t="shared" si="3"/>
        <v>105.9518754423213</v>
      </c>
      <c r="D23" s="8"/>
      <c r="E23" s="8"/>
      <c r="F23" s="8"/>
      <c r="G23" s="8"/>
      <c r="H23" s="8"/>
      <c r="I23" s="8"/>
      <c r="J23" s="36">
        <f t="shared" ref="J23" si="7">IFERROR(((1-((J11-$C$13)/($J$13-$C$13)))*100),"")</f>
        <v>105.9518754423213</v>
      </c>
      <c r="L23" s="4"/>
      <c r="M23" s="4"/>
      <c r="N23" s="4"/>
      <c r="O23" s="3"/>
    </row>
    <row r="24" spans="1:15" ht="13.5" thickBot="1" x14ac:dyDescent="0.25">
      <c r="A24" s="7"/>
      <c r="B24" s="2" t="s">
        <v>12</v>
      </c>
      <c r="C24" s="36">
        <f>IFERROR(((1-((C12-$C$13)/($J$13-$C$13)))*100),"")</f>
        <v>105.9518754423213</v>
      </c>
      <c r="D24" s="8"/>
      <c r="E24" s="8"/>
      <c r="F24" s="8"/>
      <c r="G24" s="8"/>
      <c r="H24" s="8"/>
      <c r="I24" s="8"/>
      <c r="J24" s="36">
        <f t="shared" ref="J24" si="8">IFERROR(((1-((J12-$C$13)/($J$13-$C$13)))*100),"")</f>
        <v>105.9518754423213</v>
      </c>
      <c r="L24" s="4"/>
      <c r="M24" s="4"/>
      <c r="N24" s="4"/>
      <c r="O24" s="3"/>
    </row>
    <row r="25" spans="1:15" x14ac:dyDescent="0.2">
      <c r="A25" s="85" t="s">
        <v>4</v>
      </c>
      <c r="B25" s="4"/>
      <c r="C25" s="32">
        <f>AVERAGE(J19:J21)</f>
        <v>100</v>
      </c>
      <c r="D25" s="33">
        <f>AVERAGE(D19:D21)</f>
        <v>100.72894550601556</v>
      </c>
      <c r="E25" s="33">
        <f t="shared" ref="E25:I25" si="9">AVERAGE(E19:E21)</f>
        <v>100</v>
      </c>
      <c r="F25" s="33">
        <f t="shared" si="9"/>
        <v>99.051663128096251</v>
      </c>
      <c r="G25" s="33">
        <f t="shared" si="9"/>
        <v>96.263269639065811</v>
      </c>
      <c r="H25" s="33">
        <f t="shared" si="9"/>
        <v>79.699221514508139</v>
      </c>
      <c r="I25" s="33">
        <f t="shared" si="9"/>
        <v>-0.88464260438783471</v>
      </c>
      <c r="J25" s="34">
        <f>AVERAGE(C19:C21)</f>
        <v>0</v>
      </c>
      <c r="K25" s="88" t="s">
        <v>4</v>
      </c>
      <c r="L25" s="4"/>
      <c r="M25" s="4"/>
      <c r="N25" s="4"/>
    </row>
    <row r="26" spans="1:15" ht="13.5" thickBot="1" x14ac:dyDescent="0.25">
      <c r="A26" s="85" t="s">
        <v>5</v>
      </c>
      <c r="B26" s="4"/>
      <c r="C26" s="35">
        <f>_xlfn.STDEV.P(J19:J21)</f>
        <v>0.72443101459415482</v>
      </c>
      <c r="D26" s="19">
        <f>_xlfn.STDEV.P(D19:D21)</f>
        <v>1.7992925976847844</v>
      </c>
      <c r="E26" s="19">
        <f t="shared" ref="E26:I26" si="10">_xlfn.STDEV.P(E19:E21)</f>
        <v>0.72443101459415482</v>
      </c>
      <c r="F26" s="19">
        <f t="shared" si="10"/>
        <v>0.3467076776763211</v>
      </c>
      <c r="G26" s="19">
        <f t="shared" si="10"/>
        <v>2.2508200840466022</v>
      </c>
      <c r="H26" s="19">
        <f t="shared" si="10"/>
        <v>2.4734607218683635</v>
      </c>
      <c r="I26" s="19">
        <f t="shared" si="10"/>
        <v>9.2038155339547743</v>
      </c>
      <c r="J26" s="20">
        <f>_xlfn.STDEV.P(C19:C21)</f>
        <v>18.176679755635895</v>
      </c>
      <c r="K26" s="89" t="s">
        <v>5</v>
      </c>
      <c r="L26" s="4"/>
      <c r="M26" s="4"/>
      <c r="N26" s="4"/>
    </row>
    <row r="27" spans="1:15" ht="13.5" thickBot="1" x14ac:dyDescent="0.25">
      <c r="A27" s="7"/>
      <c r="B27" s="4"/>
      <c r="C27" s="77" t="s">
        <v>50</v>
      </c>
      <c r="D27" s="8"/>
      <c r="E27" s="8"/>
      <c r="F27" s="8"/>
      <c r="G27" s="8"/>
      <c r="H27" s="8"/>
      <c r="I27" s="8"/>
      <c r="J27" s="78" t="s">
        <v>3</v>
      </c>
      <c r="K27" s="4"/>
      <c r="L27" s="4"/>
      <c r="M27" s="4"/>
      <c r="N27" s="4"/>
    </row>
    <row r="28" spans="1:15" x14ac:dyDescent="0.2">
      <c r="A28" s="5"/>
      <c r="B28" s="4"/>
      <c r="C28" s="4"/>
      <c r="D28" s="4"/>
      <c r="E28" s="4"/>
      <c r="K28" s="90" t="s">
        <v>6</v>
      </c>
    </row>
    <row r="29" spans="1:15" ht="13.5" thickBot="1" x14ac:dyDescent="0.25">
      <c r="A29" s="2"/>
      <c r="C29" s="95"/>
      <c r="D29" s="95"/>
      <c r="E29" s="95"/>
      <c r="F29" s="58"/>
      <c r="G29" s="58"/>
      <c r="H29" s="58"/>
      <c r="I29" s="58"/>
      <c r="K29" s="91">
        <f>1-(((3*(C26+J26))/(C25-J25)))</f>
        <v>0.43296667689309842</v>
      </c>
    </row>
    <row r="30" spans="1:15" x14ac:dyDescent="0.2">
      <c r="A30" s="5"/>
      <c r="B30" s="48"/>
      <c r="C30" s="93"/>
      <c r="D30" s="93"/>
      <c r="E30" s="93"/>
      <c r="F30" s="93"/>
      <c r="G30" s="93"/>
      <c r="H30" s="93"/>
      <c r="I30" s="93"/>
      <c r="J30" s="47"/>
    </row>
    <row r="31" spans="1:15" x14ac:dyDescent="0.2">
      <c r="A31" s="5"/>
      <c r="B31" s="48"/>
      <c r="C31" s="93"/>
      <c r="D31" s="93"/>
      <c r="E31" s="93"/>
      <c r="F31" s="93"/>
      <c r="G31" s="93"/>
      <c r="H31" s="93"/>
      <c r="I31" s="93"/>
      <c r="J31" s="47"/>
    </row>
    <row r="32" spans="1:15" x14ac:dyDescent="0.2">
      <c r="A32" s="6"/>
      <c r="B32" s="48"/>
      <c r="C32" s="93"/>
      <c r="D32" s="93"/>
      <c r="E32" s="93"/>
      <c r="F32" s="93"/>
      <c r="G32" s="93"/>
      <c r="H32" s="93"/>
      <c r="I32" s="93"/>
      <c r="J32" s="47"/>
    </row>
    <row r="33" spans="1:10" x14ac:dyDescent="0.2">
      <c r="A33" s="6"/>
      <c r="B33" s="48"/>
      <c r="C33" s="93"/>
      <c r="D33" s="93"/>
      <c r="E33" s="93"/>
      <c r="F33" s="93"/>
      <c r="G33" s="93"/>
      <c r="H33" s="93"/>
      <c r="I33" s="93"/>
      <c r="J33" s="47"/>
    </row>
    <row r="34" spans="1:10" x14ac:dyDescent="0.2">
      <c r="A34" s="6"/>
      <c r="B34" s="48"/>
      <c r="C34" s="93"/>
      <c r="D34" s="93"/>
      <c r="E34" s="93"/>
      <c r="F34" s="93"/>
      <c r="G34" s="93"/>
      <c r="H34" s="93"/>
      <c r="I34" s="93"/>
      <c r="J34" s="47"/>
    </row>
    <row r="35" spans="1:10" x14ac:dyDescent="0.2">
      <c r="A35" s="6"/>
      <c r="B35" s="48"/>
      <c r="C35" s="93"/>
      <c r="D35" s="93"/>
      <c r="E35" s="93"/>
      <c r="F35" s="93"/>
      <c r="G35" s="93"/>
      <c r="H35" s="93"/>
      <c r="I35" s="93"/>
      <c r="J35" s="47"/>
    </row>
    <row r="36" spans="1:10" x14ac:dyDescent="0.2">
      <c r="A36" s="6"/>
      <c r="B36" s="48"/>
      <c r="C36" s="93"/>
      <c r="D36" s="93"/>
      <c r="E36" s="93"/>
      <c r="F36" s="93"/>
      <c r="G36" s="93"/>
      <c r="H36" s="93"/>
      <c r="I36" s="93"/>
      <c r="J36" s="47"/>
    </row>
    <row r="37" spans="1:10" x14ac:dyDescent="0.2">
      <c r="A37" s="6"/>
      <c r="B37" s="48"/>
      <c r="C37" s="93"/>
      <c r="D37" s="93"/>
      <c r="E37" s="93"/>
      <c r="F37" s="93"/>
      <c r="G37" s="93"/>
      <c r="H37" s="93"/>
      <c r="I37" s="93"/>
      <c r="J37" s="47"/>
    </row>
    <row r="38" spans="1:10" x14ac:dyDescent="0.2">
      <c r="A38" s="6"/>
      <c r="B38" s="48"/>
      <c r="C38" s="94"/>
      <c r="D38" s="94"/>
      <c r="E38" s="94"/>
      <c r="F38" s="94"/>
      <c r="G38" s="94"/>
      <c r="H38" s="94"/>
      <c r="I38" s="94"/>
      <c r="J38" s="47"/>
    </row>
    <row r="39" spans="1:10" x14ac:dyDescent="0.2">
      <c r="A39" s="6"/>
      <c r="B39" s="48"/>
      <c r="C39" s="94"/>
      <c r="D39" s="94"/>
      <c r="E39" s="94"/>
      <c r="F39" s="94"/>
      <c r="G39" s="94"/>
      <c r="H39" s="94"/>
      <c r="I39" s="94"/>
      <c r="J39" s="47"/>
    </row>
    <row r="40" spans="1:10" x14ac:dyDescent="0.2">
      <c r="A40" s="6"/>
      <c r="B40" s="48"/>
      <c r="C40" s="94"/>
      <c r="D40" s="94"/>
      <c r="E40" s="94"/>
      <c r="F40" s="94"/>
      <c r="G40" s="94"/>
      <c r="H40" s="94"/>
      <c r="I40" s="94"/>
      <c r="J40" s="47"/>
    </row>
    <row r="41" spans="1:10" x14ac:dyDescent="0.2">
      <c r="A41" s="6"/>
      <c r="B41" s="48"/>
      <c r="C41" s="94"/>
      <c r="D41" s="94"/>
      <c r="E41" s="94"/>
      <c r="F41" s="99" t="s">
        <v>38</v>
      </c>
      <c r="G41" s="94"/>
      <c r="H41" s="94"/>
      <c r="I41" s="94"/>
      <c r="J41" s="47"/>
    </row>
    <row r="42" spans="1:10" x14ac:dyDescent="0.2">
      <c r="A42" s="6"/>
      <c r="B42" s="48"/>
      <c r="C42" s="94"/>
      <c r="D42" s="94"/>
      <c r="E42" s="94"/>
      <c r="F42" s="94"/>
      <c r="G42" s="94"/>
      <c r="H42" s="94"/>
      <c r="I42" s="94"/>
      <c r="J42" s="47"/>
    </row>
    <row r="43" spans="1:10" x14ac:dyDescent="0.2">
      <c r="A43" s="6"/>
      <c r="B43" s="48"/>
      <c r="C43" s="94"/>
      <c r="D43" s="94"/>
      <c r="E43" s="94"/>
      <c r="F43" s="94"/>
      <c r="G43" s="94"/>
      <c r="H43" s="94"/>
      <c r="I43" s="94"/>
      <c r="J43" s="47"/>
    </row>
    <row r="44" spans="1:10" x14ac:dyDescent="0.2">
      <c r="A44" s="6"/>
      <c r="B44" s="48"/>
      <c r="C44" s="94"/>
      <c r="D44" s="94"/>
      <c r="E44" s="94"/>
      <c r="F44" s="94"/>
      <c r="G44" s="94"/>
      <c r="H44" s="94"/>
      <c r="I44" s="94"/>
      <c r="J44" s="47"/>
    </row>
    <row r="45" spans="1:10" x14ac:dyDescent="0.2">
      <c r="A45" s="6"/>
      <c r="B45" s="48"/>
      <c r="C45" s="94"/>
      <c r="D45" s="94"/>
      <c r="E45" s="94"/>
      <c r="F45" s="94"/>
      <c r="G45" s="94"/>
      <c r="H45" s="94"/>
      <c r="I45" s="94"/>
      <c r="J45" s="47"/>
    </row>
    <row r="46" spans="1:10" x14ac:dyDescent="0.2">
      <c r="A46" s="6"/>
      <c r="B46" s="48"/>
      <c r="C46" s="94"/>
      <c r="D46" s="94"/>
      <c r="E46" s="94"/>
      <c r="F46" s="94"/>
      <c r="G46" s="94"/>
      <c r="H46" s="94"/>
      <c r="I46" s="94"/>
      <c r="J46" s="47"/>
    </row>
    <row r="47" spans="1:10" x14ac:dyDescent="0.2">
      <c r="A47" s="6"/>
      <c r="B47" s="48"/>
      <c r="C47" s="94"/>
      <c r="D47" s="94"/>
      <c r="E47" s="94"/>
      <c r="F47" s="94"/>
      <c r="G47" s="94"/>
      <c r="H47" s="94"/>
      <c r="I47" s="94"/>
      <c r="J47" s="47"/>
    </row>
    <row r="48" spans="1:10" x14ac:dyDescent="0.2">
      <c r="A48" s="6"/>
      <c r="B48" s="48"/>
      <c r="C48" s="94"/>
      <c r="D48" s="94"/>
      <c r="E48" s="94"/>
      <c r="F48" s="94"/>
      <c r="G48" s="94"/>
      <c r="H48" s="94"/>
      <c r="I48" s="94"/>
      <c r="J48" s="47"/>
    </row>
    <row r="49" spans="1:10" x14ac:dyDescent="0.2">
      <c r="A49" s="6"/>
      <c r="B49" s="48"/>
      <c r="C49" s="94"/>
      <c r="D49" s="94"/>
      <c r="E49" s="94"/>
      <c r="F49" s="94"/>
      <c r="G49" s="94"/>
      <c r="H49" s="94"/>
      <c r="I49" s="94"/>
      <c r="J49" s="47"/>
    </row>
    <row r="50" spans="1:10" x14ac:dyDescent="0.2">
      <c r="A50" s="6"/>
      <c r="B50" s="48"/>
      <c r="C50" s="94"/>
      <c r="D50" s="94"/>
      <c r="E50" s="94"/>
      <c r="F50" s="94"/>
      <c r="G50" s="94"/>
      <c r="H50" s="94"/>
      <c r="I50" s="94"/>
      <c r="J50" s="47"/>
    </row>
    <row r="51" spans="1:10" ht="13.5" thickBot="1" x14ac:dyDescent="0.25">
      <c r="A51" s="6"/>
      <c r="B51" s="48"/>
      <c r="C51" s="94"/>
      <c r="D51" s="94"/>
      <c r="E51" s="94"/>
      <c r="F51" s="94"/>
      <c r="G51" s="94"/>
      <c r="H51" s="94"/>
      <c r="I51" s="94"/>
      <c r="J51" s="47"/>
    </row>
    <row r="52" spans="1:10" ht="13.5" thickBot="1" x14ac:dyDescent="0.25">
      <c r="A52" s="6"/>
      <c r="B52" s="2"/>
      <c r="C52" s="45"/>
      <c r="D52" s="45"/>
      <c r="E52" s="96"/>
      <c r="F52" s="45"/>
      <c r="G52" s="45"/>
      <c r="H52" s="45"/>
      <c r="I52" s="45"/>
      <c r="J52" s="2"/>
    </row>
    <row r="53" spans="1:10" ht="13.5" thickBot="1" x14ac:dyDescent="0.25">
      <c r="A53" s="6"/>
      <c r="B53" s="2"/>
      <c r="C53" s="2"/>
      <c r="D53" s="2"/>
      <c r="E53" s="97" t="s">
        <v>36</v>
      </c>
      <c r="F53" s="103">
        <v>1.2999999999999999E-2</v>
      </c>
      <c r="G53" s="98" t="s">
        <v>37</v>
      </c>
      <c r="H53" s="2"/>
      <c r="I53" s="2"/>
      <c r="J53" s="2"/>
    </row>
    <row r="54" spans="1:10" x14ac:dyDescent="0.2">
      <c r="A54" s="6"/>
      <c r="B54" s="2"/>
      <c r="C54" s="2"/>
      <c r="D54" s="2"/>
      <c r="E54" s="3"/>
      <c r="F54" s="2"/>
      <c r="G54" s="2"/>
      <c r="H54" s="2"/>
      <c r="I54" s="2"/>
      <c r="J54" s="2"/>
    </row>
    <row r="55" spans="1:10" x14ac:dyDescent="0.2">
      <c r="A55" s="6"/>
      <c r="B55" s="2"/>
      <c r="C55" s="2"/>
      <c r="D55" s="2"/>
      <c r="E55" s="3"/>
      <c r="F55" s="2"/>
      <c r="G55" s="2"/>
      <c r="H55" s="2"/>
      <c r="I55" s="2"/>
      <c r="J55" s="2"/>
    </row>
    <row r="56" spans="1:10" x14ac:dyDescent="0.2">
      <c r="A56" s="6"/>
      <c r="B56" s="2"/>
      <c r="C56" s="2"/>
      <c r="D56" s="2"/>
      <c r="E56" s="3"/>
      <c r="F56" s="2"/>
      <c r="G56" s="2"/>
      <c r="H56" s="2"/>
      <c r="I56" s="2"/>
      <c r="J56" s="2"/>
    </row>
    <row r="57" spans="1:10" x14ac:dyDescent="0.2">
      <c r="A57" s="6"/>
      <c r="C57" s="2"/>
      <c r="D57" s="2"/>
      <c r="E57" s="3"/>
      <c r="F57" s="2"/>
      <c r="G57" s="2"/>
      <c r="H57" s="2"/>
      <c r="I57" s="2"/>
      <c r="J57" s="2"/>
    </row>
    <row r="58" spans="1:10" x14ac:dyDescent="0.2">
      <c r="A58" s="6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6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6"/>
    </row>
    <row r="61" spans="1:10" x14ac:dyDescent="0.2">
      <c r="A61" s="6"/>
    </row>
    <row r="62" spans="1:10" x14ac:dyDescent="0.2">
      <c r="A62" s="1"/>
    </row>
    <row r="63" spans="1:10" x14ac:dyDescent="0.2">
      <c r="A63" s="1"/>
    </row>
  </sheetData>
  <sheetProtection selectLockedCells="1"/>
  <mergeCells count="3">
    <mergeCell ref="B1:E1"/>
    <mergeCell ref="B2:E2"/>
    <mergeCell ref="B3:E3"/>
  </mergeCells>
  <phoneticPr fontId="0" type="noConversion"/>
  <pageMargins left="0.75" right="0.75" top="1" bottom="1" header="0.5" footer="0.5"/>
  <pageSetup paperSize="9" scale="59" orientation="portrait" horizontalDpi="4294967293" verticalDpi="4294967293"/>
  <ignoredErrors>
    <ignoredError sqref="B3" emptyCellReference="1"/>
  </ignoredErrors>
  <drawing r:id="rId1"/>
  <legacyDrawing r:id="rId2"/>
  <oleObjects>
    <mc:AlternateContent xmlns:mc="http://schemas.openxmlformats.org/markup-compatibility/2006">
      <mc:Choice Requires="x14">
        <oleObject progId="Prism6.Document" shapeId="9220" r:id="rId3">
          <objectPr defaultSize="0" r:id="rId4">
            <anchor moveWithCells="1">
              <from>
                <xdr:col>2</xdr:col>
                <xdr:colOff>161925</xdr:colOff>
                <xdr:row>30</xdr:row>
                <xdr:rowOff>161925</xdr:rowOff>
              </from>
              <to>
                <xdr:col>8</xdr:col>
                <xdr:colOff>485775</xdr:colOff>
                <xdr:row>46</xdr:row>
                <xdr:rowOff>9525</xdr:rowOff>
              </to>
            </anchor>
          </objectPr>
        </oleObject>
      </mc:Choice>
      <mc:Fallback>
        <oleObject progId="Prism6.Document" shapeId="9220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18" sqref="B18:H20"/>
    </sheetView>
  </sheetViews>
  <sheetFormatPr defaultRowHeight="12.75" x14ac:dyDescent="0.2"/>
  <sheetData>
    <row r="1" spans="1:4" x14ac:dyDescent="0.2">
      <c r="B1">
        <v>1</v>
      </c>
      <c r="C1">
        <v>2</v>
      </c>
      <c r="D1">
        <v>3</v>
      </c>
    </row>
    <row r="2" spans="1:4" x14ac:dyDescent="0.2">
      <c r="A2" t="s">
        <v>40</v>
      </c>
      <c r="B2">
        <v>6573</v>
      </c>
      <c r="C2">
        <v>7525</v>
      </c>
      <c r="D2">
        <v>4503</v>
      </c>
    </row>
    <row r="3" spans="1:4" x14ac:dyDescent="0.2">
      <c r="A3" t="s">
        <v>41</v>
      </c>
      <c r="B3">
        <v>4718</v>
      </c>
      <c r="C3">
        <v>4733</v>
      </c>
      <c r="D3">
        <v>5645</v>
      </c>
    </row>
    <row r="4" spans="1:4" x14ac:dyDescent="0.2">
      <c r="A4" t="s">
        <v>42</v>
      </c>
      <c r="B4">
        <v>1120</v>
      </c>
      <c r="C4">
        <v>740</v>
      </c>
      <c r="D4">
        <v>1353</v>
      </c>
    </row>
    <row r="5" spans="1:4" x14ac:dyDescent="0.2">
      <c r="A5" t="s">
        <v>43</v>
      </c>
      <c r="B5">
        <v>428</v>
      </c>
      <c r="C5">
        <v>598</v>
      </c>
      <c r="D5">
        <v>343</v>
      </c>
    </row>
    <row r="6" spans="1:4" x14ac:dyDescent="0.2">
      <c r="A6" t="s">
        <v>44</v>
      </c>
      <c r="B6">
        <v>325</v>
      </c>
      <c r="C6">
        <v>345</v>
      </c>
      <c r="D6">
        <v>305</v>
      </c>
    </row>
    <row r="7" spans="1:4" x14ac:dyDescent="0.2">
      <c r="A7" t="s">
        <v>45</v>
      </c>
      <c r="B7">
        <v>250</v>
      </c>
      <c r="C7">
        <v>328</v>
      </c>
      <c r="D7">
        <v>263</v>
      </c>
    </row>
    <row r="8" spans="1:4" x14ac:dyDescent="0.2">
      <c r="A8" t="s">
        <v>46</v>
      </c>
      <c r="B8">
        <v>210</v>
      </c>
      <c r="C8">
        <v>363</v>
      </c>
      <c r="D8">
        <v>165</v>
      </c>
    </row>
    <row r="9" spans="1:4" x14ac:dyDescent="0.2">
      <c r="A9" t="s">
        <v>47</v>
      </c>
      <c r="B9">
        <v>5968</v>
      </c>
      <c r="C9">
        <v>3883</v>
      </c>
      <c r="D9">
        <v>5120</v>
      </c>
    </row>
    <row r="18" spans="2:8" x14ac:dyDescent="0.2">
      <c r="B18">
        <v>5968</v>
      </c>
      <c r="C18">
        <v>210</v>
      </c>
      <c r="D18">
        <v>250</v>
      </c>
      <c r="E18">
        <v>325</v>
      </c>
      <c r="F18">
        <v>428</v>
      </c>
      <c r="G18">
        <v>1120</v>
      </c>
      <c r="H18">
        <v>4718</v>
      </c>
    </row>
    <row r="19" spans="2:8" x14ac:dyDescent="0.2">
      <c r="B19">
        <v>3883</v>
      </c>
      <c r="C19">
        <v>363</v>
      </c>
      <c r="D19">
        <v>328</v>
      </c>
      <c r="E19">
        <v>345</v>
      </c>
      <c r="F19">
        <v>598</v>
      </c>
      <c r="G19">
        <v>740</v>
      </c>
      <c r="H19">
        <v>4733</v>
      </c>
    </row>
    <row r="20" spans="2:8" x14ac:dyDescent="0.2">
      <c r="B20">
        <v>5120</v>
      </c>
      <c r="C20">
        <v>165</v>
      </c>
      <c r="D20">
        <v>263</v>
      </c>
      <c r="E20">
        <v>305</v>
      </c>
      <c r="F20">
        <v>343</v>
      </c>
      <c r="G20">
        <v>1353</v>
      </c>
      <c r="H20">
        <v>5645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Raw Data 48 Well</vt:lpstr>
      <vt:lpstr>Compound 1</vt:lpstr>
      <vt:lpstr>Sheet1</vt:lpstr>
    </vt:vector>
  </TitlesOfParts>
  <Company>Ares Serono International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AN41296</dc:creator>
  <cp:lastModifiedBy>Stadelmann, Britta (VETSUISSE)</cp:lastModifiedBy>
  <cp:lastPrinted>2002-10-15T16:59:53Z</cp:lastPrinted>
  <dcterms:created xsi:type="dcterms:W3CDTF">2002-10-15T15:48:07Z</dcterms:created>
  <dcterms:modified xsi:type="dcterms:W3CDTF">2015-02-04T13:24:08Z</dcterms:modified>
</cp:coreProperties>
</file>